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1.xml" ContentType="application/vnd.openxmlformats-officedocument.spreadsheetml.queryTable+xml"/>
  <Override PartName="/xl/tables/table9.xml" ContentType="application/vnd.openxmlformats-officedocument.spreadsheetml.table+xml"/>
  <Override PartName="/xl/queryTables/queryTable2.xml" ContentType="application/vnd.openxmlformats-officedocument.spreadsheetml.queryTable+xml"/>
  <Override PartName="/xl/tables/table10.xml" ContentType="application/vnd.openxmlformats-officedocument.spreadsheetml.table+xml"/>
  <Override PartName="/xl/queryTables/queryTable3.xml" ContentType="application/vnd.openxmlformats-officedocument.spreadsheetml.queryTable+xml"/>
  <Override PartName="/xl/tables/table11.xml" ContentType="application/vnd.openxmlformats-officedocument.spreadsheetml.table+xml"/>
  <Override PartName="/xl/queryTables/queryTable4.xml" ContentType="application/vnd.openxmlformats-officedocument.spreadsheetml.query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queryTables/queryTable5.xml" ContentType="application/vnd.openxmlformats-officedocument.spreadsheetml.queryTable+xml"/>
  <Override PartName="/xl/tables/table14.xml" ContentType="application/vnd.openxmlformats-officedocument.spreadsheetml.table+xml"/>
  <Override PartName="/xl/queryTables/queryTable6.xml" ContentType="application/vnd.openxmlformats-officedocument.spreadsheetml.queryTable+xml"/>
  <Override PartName="/xl/tables/table15.xml" ContentType="application/vnd.openxmlformats-officedocument.spreadsheetml.table+xml"/>
  <Override PartName="/xl/queryTables/queryTable7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5\ZG Empresas\2. Calzim\1. Administración\4. Tesorería\4. Cierres Mensuales\2026\3. Marzo\Modelo Producción\"/>
    </mc:Choice>
  </mc:AlternateContent>
  <xr:revisionPtr revIDLastSave="0" documentId="13_ncr:1_{684EFC3E-D43A-49DB-A859-91A61F29A1EB}" xr6:coauthVersionLast="47" xr6:coauthVersionMax="47" xr10:uidLastSave="{00000000-0000-0000-0000-000000000000}"/>
  <bookViews>
    <workbookView xWindow="-120" yWindow="-120" windowWidth="29040" windowHeight="15720" tabRatio="951" xr2:uid="{00000000-000D-0000-FFFF-FFFF00000000}"/>
  </bookViews>
  <sheets>
    <sheet name="lote_todos" sheetId="56" r:id="rId1"/>
    <sheet name="lote_I" sheetId="55" r:id="rId2"/>
    <sheet name="lote_II" sheetId="52" r:id="rId3"/>
    <sheet name="RRHH" sheetId="15" state="hidden" r:id="rId4"/>
    <sheet name="ref_rrhh" sheetId="17" state="hidden" r:id="rId5"/>
    <sheet name="aperturado_por_empresa.p2" sheetId="9" state="hidden" r:id="rId6"/>
    <sheet name="bbdd_ape.p3" sheetId="10" state="hidden" r:id="rId7"/>
    <sheet name="cco_bbdd_asignado.p4 " sheetId="11" state="hidden" r:id="rId8"/>
    <sheet name="ingresos_ingresos" sheetId="24" state="hidden" r:id="rId9"/>
    <sheet name="ingresos_produccion" sheetId="23" state="hidden" r:id="rId10"/>
    <sheet name="gastos_rrhh" sheetId="22" state="hidden" r:id="rId11"/>
    <sheet name="gastos_impuestos" sheetId="21" state="hidden" r:id="rId12"/>
    <sheet name="gastos_produccion" sheetId="19" state="hidden" r:id="rId13"/>
    <sheet name="gastos_facturas" sheetId="18" state="hidden" r:id="rId14"/>
    <sheet name="BBDD_GASTOS_FINAL" sheetId="12" r:id="rId15"/>
    <sheet name="equivalencias" sheetId="37" state="hidden" r:id="rId16"/>
    <sheet name="produccion" sheetId="38" r:id="rId17"/>
    <sheet name="formulas" sheetId="57" state="hidden" r:id="rId18"/>
    <sheet name="id_alimento" sheetId="59" state="hidden" r:id="rId19"/>
    <sheet name="precios_mp_ac" sheetId="62" state="hidden" r:id="rId20"/>
    <sheet name="formula_ciclos" sheetId="60" state="hidden" r:id="rId21"/>
    <sheet name="BBDD_INGRESOS" sheetId="16" state="hidden" r:id="rId22"/>
    <sheet name="cco_worms_empresa" sheetId="8" state="hidden" r:id="rId23"/>
    <sheet name="sectores_id" sheetId="5" state="hidden" r:id="rId24"/>
    <sheet name="rubros_id_opex " sheetId="29" state="hidden" r:id="rId25"/>
    <sheet name="rubros_unicos" sheetId="45" state="hidden" r:id="rId26"/>
    <sheet name="conceptoid" sheetId="44" state="hidden" r:id="rId27"/>
  </sheets>
  <definedNames>
    <definedName name="_xlnm._FilterDatabase" localSheetId="5" hidden="1">aperturado_por_empresa.p2!$A$1:$U$318</definedName>
    <definedName name="_xlnm._FilterDatabase" localSheetId="14" hidden="1">BBDD_GASTOS_FINAL!$A$1:$AC$874</definedName>
    <definedName name="_xlnm._FilterDatabase" localSheetId="21" hidden="1">BBDD_INGRESOS!$A$1:$Q$68</definedName>
    <definedName name="ExternalData_1" localSheetId="22" hidden="1">'cco_worms_empresa'!$A$1:$G$11</definedName>
    <definedName name="ExternalData_1" localSheetId="20" hidden="1">formula_ciclos!$A$1:$E$37</definedName>
    <definedName name="ExternalData_1" localSheetId="17" hidden="1">formulas!$A$1:$I$53</definedName>
    <definedName name="ExternalData_1" localSheetId="13" hidden="1">gastos_facturas!$A$1:$O$148</definedName>
    <definedName name="ExternalData_1" localSheetId="18" hidden="1">id_alimento!$A$1:$C$18</definedName>
    <definedName name="ExternalData_1" localSheetId="19" hidden="1">precios_mp_ac!$A$1:$K$52</definedName>
    <definedName name="ExternalData_1" localSheetId="25" hidden="1">'rubros_unicos'!$A$1:$B$12</definedName>
    <definedName name="ExternalData_1" localSheetId="23" hidden="1">sectores_id!$A$1:$C$5</definedName>
    <definedName name="ExternalData_2" localSheetId="12" hidden="1">gastos_produccion!$A$1:$R$52</definedName>
    <definedName name="ExternalData_2" localSheetId="24" hidden="1">'rubros_id_opex '!#REF!</definedName>
    <definedName name="ExternalData_3" localSheetId="11" hidden="1">gastos_impuestos!$A$1:$O$8</definedName>
    <definedName name="ExternalData_3" localSheetId="24" hidden="1">'rubros_id_opex '!$A$1:$H$93</definedName>
    <definedName name="ExternalData_4" localSheetId="10" hidden="1">gastos_rrhh!$A$1:$N$104</definedName>
    <definedName name="ExternalData_5" localSheetId="9" hidden="1">ingresos_produccion!$A$1:$P$30</definedName>
    <definedName name="ExternalData_6" localSheetId="8" hidden="1">ingresos_ingresos!$A$1:$P$50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concepto_id_848778dc-941e-45b0-8859-faf70f2cef64" name="concepto_id" connection="Query - concepto_id"/>
          <x15:modelTable id="formulas_internas_09f09628-5304-4996-9e09-bb72af0c8b26" name="formulas_internas" connection="Query - formulas_internas"/>
          <x15:modelTable id="precios_mp1_8f96bfc2-0eb9-4014-b0b6-e006e0777020" name="precios_mp1" connection="Query - precios_mp1"/>
          <x15:modelTable id="formulas_internas  2_b433cc4f-d471-446c-b8d1-81ef051e1cea" name="formulas_internas  2" connection="Query - formulas_internas (2)"/>
          <x15:modelTable id="precios_mp_1347ada2-5d6e-4935-beee-62a39c60f044" name="precios_mp" connection="Query - precios_mp"/>
          <x15:modelTable id="ID_ALIMENTO_4f9d0683-b231-4731-87f4-7bfeb7868d37" name="ID_ALIMENTO" connection="Query - ID_ALIMENTO"/>
          <x15:modelTable id="formula_ciclos_e8a6317a-d75c-4fa9-925b-f21e425e0106" name="formula_ciclos" connection="Query - formula_ciclos"/>
          <x15:modelTable id="nutri_etapas_2078e5ec-f569-4e2e-ab62-dede125fb5f3" name="nutri_etapas" connection="Query - nutri_etapas"/>
          <x15:modelTable id="precio_venta_3420b65c-0618-46b7-a4fa-b9b3d40e5b94" name="precio_venta" connection="Query - precio_venta"/>
          <x15:modelTable id="precios_externos_ed61cd28-03c4-4527-b9e7-a204d3d2cb47" name="precios_externos" connection="Query - precios_externos"/>
          <x15:modelTable id="precios_mp  2_cd4f8216-3587-4815-a210-754c8e7fa9d7" name="precios_mp  2" connection="Query - precios_mp (2)"/>
          <x15:modelTable id="precios_internos_645d325b-db36-4a01-985f-811c0320725c" name="precios_internos" connection="Query - precios_internos"/>
          <x15:modelTable id="precios_internos1_c7a806c6-6e5a-41d4-bb26-6799e4a3ced2" name="precios_internos1" connection="Query - precios_internos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56" l="1"/>
  <c r="C7" i="56"/>
  <c r="L2" i="62" l="1"/>
  <c r="L3" i="62"/>
  <c r="L4" i="62"/>
  <c r="L5" i="62"/>
  <c r="L6" i="62"/>
  <c r="L7" i="62"/>
  <c r="L8" i="62"/>
  <c r="L9" i="62"/>
  <c r="M9" i="62" s="1"/>
  <c r="N9" i="62" s="1"/>
  <c r="L10" i="62"/>
  <c r="L11" i="62"/>
  <c r="M11" i="62" s="1"/>
  <c r="N11" i="62" s="1"/>
  <c r="K20" i="57" s="1"/>
  <c r="L20" i="57" s="1"/>
  <c r="L12" i="62"/>
  <c r="M12" i="62" s="1"/>
  <c r="N12" i="62" s="1"/>
  <c r="K17" i="57" s="1"/>
  <c r="L17" i="57" s="1"/>
  <c r="L13" i="62"/>
  <c r="M13" i="62" s="1"/>
  <c r="N13" i="62" s="1"/>
  <c r="L14" i="62"/>
  <c r="L15" i="62"/>
  <c r="L16" i="62"/>
  <c r="M16" i="62" s="1"/>
  <c r="N16" i="62" s="1"/>
  <c r="L17" i="62"/>
  <c r="L18" i="62"/>
  <c r="L19" i="62"/>
  <c r="L20" i="62"/>
  <c r="L21" i="62"/>
  <c r="L22" i="62"/>
  <c r="L23" i="62"/>
  <c r="L24" i="62"/>
  <c r="L25" i="62"/>
  <c r="L26" i="62"/>
  <c r="L27" i="62"/>
  <c r="L28" i="62"/>
  <c r="M28" i="62" s="1"/>
  <c r="N28" i="62" s="1"/>
  <c r="L29" i="62"/>
  <c r="L30" i="62"/>
  <c r="L31" i="62"/>
  <c r="L32" i="62"/>
  <c r="M32" i="62" s="1"/>
  <c r="N32" i="62" s="1"/>
  <c r="L33" i="62"/>
  <c r="M33" i="62" s="1"/>
  <c r="N33" i="62" s="1"/>
  <c r="L34" i="62"/>
  <c r="L35" i="62"/>
  <c r="M35" i="62" s="1"/>
  <c r="N35" i="62" s="1"/>
  <c r="L36" i="62"/>
  <c r="L37" i="62"/>
  <c r="L38" i="62"/>
  <c r="L39" i="62"/>
  <c r="L40" i="62"/>
  <c r="L41" i="62"/>
  <c r="L42" i="62"/>
  <c r="L43" i="62"/>
  <c r="L44" i="62"/>
  <c r="M44" i="62" s="1"/>
  <c r="N44" i="62" s="1"/>
  <c r="L45" i="62"/>
  <c r="M45" i="62" s="1"/>
  <c r="N45" i="62" s="1"/>
  <c r="L46" i="62"/>
  <c r="L47" i="62"/>
  <c r="M47" i="62" s="1"/>
  <c r="N47" i="62" s="1"/>
  <c r="L48" i="62"/>
  <c r="M48" i="62" s="1"/>
  <c r="N48" i="62" s="1"/>
  <c r="L49" i="62"/>
  <c r="M49" i="62" s="1"/>
  <c r="N49" i="62" s="1"/>
  <c r="L50" i="62"/>
  <c r="L51" i="62"/>
  <c r="L52" i="62"/>
  <c r="M52" i="62" s="1"/>
  <c r="N52" i="62" s="1"/>
  <c r="M2" i="62"/>
  <c r="M3" i="62"/>
  <c r="M4" i="62"/>
  <c r="M5" i="62"/>
  <c r="N5" i="62" s="1"/>
  <c r="M6" i="62"/>
  <c r="N6" i="62" s="1"/>
  <c r="M7" i="62"/>
  <c r="M8" i="62"/>
  <c r="N8" i="62" s="1"/>
  <c r="M10" i="62"/>
  <c r="N10" i="62" s="1"/>
  <c r="M14" i="62"/>
  <c r="M15" i="62"/>
  <c r="M17" i="62"/>
  <c r="N17" i="62" s="1"/>
  <c r="M18" i="62"/>
  <c r="N18" i="62" s="1"/>
  <c r="M19" i="62"/>
  <c r="M20" i="62"/>
  <c r="N20" i="62" s="1"/>
  <c r="M21" i="62"/>
  <c r="N21" i="62" s="1"/>
  <c r="M22" i="62"/>
  <c r="N22" i="62" s="1"/>
  <c r="M23" i="62"/>
  <c r="M24" i="62"/>
  <c r="M25" i="62"/>
  <c r="N25" i="62" s="1"/>
  <c r="M26" i="62"/>
  <c r="M27" i="62"/>
  <c r="M29" i="62"/>
  <c r="N29" i="62" s="1"/>
  <c r="M30" i="62"/>
  <c r="N30" i="62" s="1"/>
  <c r="M31" i="62"/>
  <c r="M34" i="62"/>
  <c r="N34" i="62" s="1"/>
  <c r="M36" i="62"/>
  <c r="M37" i="62"/>
  <c r="N37" i="62" s="1"/>
  <c r="M38" i="62"/>
  <c r="M39" i="62"/>
  <c r="M40" i="62"/>
  <c r="M41" i="62"/>
  <c r="N41" i="62" s="1"/>
  <c r="M42" i="62"/>
  <c r="N42" i="62" s="1"/>
  <c r="M43" i="62"/>
  <c r="M46" i="62"/>
  <c r="N46" i="62" s="1"/>
  <c r="M50" i="62"/>
  <c r="M51" i="62"/>
  <c r="N2" i="62"/>
  <c r="N3" i="62"/>
  <c r="N4" i="62"/>
  <c r="N7" i="62"/>
  <c r="N14" i="62"/>
  <c r="N15" i="62"/>
  <c r="K42" i="57" s="1"/>
  <c r="L42" i="57" s="1"/>
  <c r="N19" i="62"/>
  <c r="N23" i="62"/>
  <c r="N24" i="62"/>
  <c r="N26" i="62"/>
  <c r="N27" i="62"/>
  <c r="N31" i="62"/>
  <c r="N36" i="62"/>
  <c r="N38" i="62"/>
  <c r="N39" i="62"/>
  <c r="N40" i="62"/>
  <c r="N43" i="62"/>
  <c r="N50" i="62"/>
  <c r="N51" i="62"/>
  <c r="K33" i="57"/>
  <c r="L33" i="57" s="1"/>
  <c r="J50" i="57"/>
  <c r="J21" i="57"/>
  <c r="J26" i="57"/>
  <c r="J43" i="57"/>
  <c r="J11" i="57"/>
  <c r="J46" i="57"/>
  <c r="J51" i="57"/>
  <c r="J22" i="57"/>
  <c r="J2" i="57"/>
  <c r="J5" i="57"/>
  <c r="J8" i="57"/>
  <c r="J27" i="57"/>
  <c r="J18" i="57"/>
  <c r="J34" i="57"/>
  <c r="J37" i="57"/>
  <c r="J31" i="57"/>
  <c r="J15" i="57"/>
  <c r="J40" i="57"/>
  <c r="J23" i="57"/>
  <c r="J3" i="57"/>
  <c r="J6" i="57"/>
  <c r="J9" i="57"/>
  <c r="J44" i="57"/>
  <c r="J12" i="57"/>
  <c r="J28" i="57"/>
  <c r="J19" i="57"/>
  <c r="J35" i="57"/>
  <c r="J38" i="57"/>
  <c r="J47" i="57"/>
  <c r="J32" i="57"/>
  <c r="J16" i="57"/>
  <c r="J41" i="57"/>
  <c r="J52" i="57"/>
  <c r="J24" i="57"/>
  <c r="J4" i="57"/>
  <c r="J29" i="57"/>
  <c r="J25" i="57"/>
  <c r="J30" i="57"/>
  <c r="J20" i="57"/>
  <c r="J17" i="57"/>
  <c r="J7" i="57"/>
  <c r="J10" i="57"/>
  <c r="J13" i="57"/>
  <c r="J33" i="57"/>
  <c r="J45" i="57"/>
  <c r="J36" i="57"/>
  <c r="J39" i="57"/>
  <c r="J48" i="57"/>
  <c r="J42" i="57"/>
  <c r="J49" i="57"/>
  <c r="J14" i="57"/>
  <c r="J53" i="57"/>
  <c r="K53" i="57" l="1"/>
  <c r="L53" i="57" s="1"/>
  <c r="K46" i="57"/>
  <c r="L46" i="57" s="1"/>
  <c r="K51" i="57"/>
  <c r="L51" i="57" s="1"/>
  <c r="K11" i="57"/>
  <c r="L11" i="57" s="1"/>
  <c r="K43" i="57"/>
  <c r="L43" i="57" s="1"/>
  <c r="K10" i="57"/>
  <c r="L10" i="57" s="1"/>
  <c r="K13" i="57"/>
  <c r="L13" i="57" s="1"/>
  <c r="K7" i="57"/>
  <c r="L7" i="57" s="1"/>
  <c r="K26" i="57"/>
  <c r="L26" i="57" s="1"/>
  <c r="K21" i="57"/>
  <c r="L21" i="57" s="1"/>
  <c r="K40" i="57"/>
  <c r="L40" i="57" s="1"/>
  <c r="M40" i="57" s="1"/>
  <c r="K22" i="57"/>
  <c r="L22" i="57" s="1"/>
  <c r="M25" i="57" s="1"/>
  <c r="K2" i="57"/>
  <c r="L2" i="57" s="1"/>
  <c r="K5" i="57"/>
  <c r="L5" i="57" s="1"/>
  <c r="K37" i="57"/>
  <c r="L37" i="57" s="1"/>
  <c r="K8" i="57"/>
  <c r="L8" i="57" s="1"/>
  <c r="K50" i="57"/>
  <c r="L50" i="57" s="1"/>
  <c r="K27" i="57"/>
  <c r="L27" i="57" s="1"/>
  <c r="K18" i="57"/>
  <c r="L18" i="57" s="1"/>
  <c r="M19" i="57" s="1"/>
  <c r="K34" i="57"/>
  <c r="L34" i="57" s="1"/>
  <c r="K49" i="57"/>
  <c r="L49" i="57" s="1"/>
  <c r="K14" i="57"/>
  <c r="L14" i="57" s="1"/>
  <c r="K15" i="57"/>
  <c r="L15" i="57" s="1"/>
  <c r="M17" i="57" s="1"/>
  <c r="K31" i="57"/>
  <c r="L31" i="57" s="1"/>
  <c r="M31" i="57" s="1"/>
  <c r="K25" i="57"/>
  <c r="L25" i="57" s="1"/>
  <c r="K30" i="57"/>
  <c r="L30" i="57" s="1"/>
  <c r="K32" i="57"/>
  <c r="L32" i="57" s="1"/>
  <c r="K16" i="57"/>
  <c r="L16" i="57" s="1"/>
  <c r="K23" i="57"/>
  <c r="L23" i="57" s="1"/>
  <c r="K3" i="57"/>
  <c r="L3" i="57" s="1"/>
  <c r="M2" i="57" s="1"/>
  <c r="K41" i="57"/>
  <c r="L41" i="57" s="1"/>
  <c r="K6" i="57"/>
  <c r="L6" i="57" s="1"/>
  <c r="K52" i="57"/>
  <c r="L52" i="57" s="1"/>
  <c r="K28" i="57"/>
  <c r="L28" i="57" s="1"/>
  <c r="K9" i="57"/>
  <c r="L9" i="57" s="1"/>
  <c r="M10" i="57" s="1"/>
  <c r="K35" i="57"/>
  <c r="L35" i="57" s="1"/>
  <c r="M35" i="57" s="1"/>
  <c r="K44" i="57"/>
  <c r="L44" i="57" s="1"/>
  <c r="K47" i="57"/>
  <c r="L47" i="57" s="1"/>
  <c r="K12" i="57"/>
  <c r="L12" i="57" s="1"/>
  <c r="K19" i="57"/>
  <c r="L19" i="57" s="1"/>
  <c r="K38" i="57"/>
  <c r="L38" i="57" s="1"/>
  <c r="K24" i="57"/>
  <c r="L24" i="57" s="1"/>
  <c r="K4" i="57"/>
  <c r="L4" i="57" s="1"/>
  <c r="M4" i="57" s="1"/>
  <c r="K29" i="57"/>
  <c r="L29" i="57" s="1"/>
  <c r="K48" i="57"/>
  <c r="L48" i="57" s="1"/>
  <c r="K39" i="57"/>
  <c r="L39" i="57" s="1"/>
  <c r="M37" i="57" s="1"/>
  <c r="K36" i="57"/>
  <c r="L36" i="57" s="1"/>
  <c r="K45" i="57"/>
  <c r="L45" i="57" s="1"/>
  <c r="M43" i="57" s="1"/>
  <c r="M14" i="57"/>
  <c r="M18" i="57"/>
  <c r="M12" i="57"/>
  <c r="M50" i="57"/>
  <c r="M53" i="57"/>
  <c r="M51" i="57"/>
  <c r="M52" i="57"/>
  <c r="M3" i="57"/>
  <c r="M9" i="57"/>
  <c r="M41" i="57"/>
  <c r="M27" i="57"/>
  <c r="M11" i="57"/>
  <c r="M38" i="57"/>
  <c r="M20" i="57"/>
  <c r="M42" i="57" l="1"/>
  <c r="M49" i="57"/>
  <c r="M28" i="57"/>
  <c r="M7" i="57"/>
  <c r="M34" i="57"/>
  <c r="M15" i="57"/>
  <c r="M8" i="57"/>
  <c r="M45" i="57"/>
  <c r="M22" i="57"/>
  <c r="M39" i="57"/>
  <c r="M21" i="57"/>
  <c r="M32" i="57"/>
  <c r="M33" i="57"/>
  <c r="M13" i="57"/>
  <c r="M24" i="57"/>
  <c r="M23" i="57"/>
  <c r="M46" i="57"/>
  <c r="M48" i="57"/>
  <c r="M47" i="57"/>
  <c r="M5" i="57"/>
  <c r="M29" i="57"/>
  <c r="M6" i="57"/>
  <c r="M36" i="57"/>
  <c r="M16" i="57"/>
  <c r="M44" i="57"/>
  <c r="M30" i="57"/>
  <c r="M26" i="57"/>
  <c r="D55" i="52"/>
  <c r="AB579" i="12" l="1"/>
  <c r="AC579" i="12" s="1"/>
  <c r="AB580" i="12"/>
  <c r="AC580" i="12" s="1"/>
  <c r="AB581" i="12"/>
  <c r="AC581" i="12" s="1"/>
  <c r="AB582" i="12"/>
  <c r="AC582" i="12" s="1"/>
  <c r="AB583" i="12"/>
  <c r="AC583" i="12" s="1"/>
  <c r="AB584" i="12"/>
  <c r="AC584" i="12" s="1"/>
  <c r="AB585" i="12"/>
  <c r="AC585" i="12" s="1"/>
  <c r="AB586" i="12"/>
  <c r="AC586" i="12" s="1"/>
  <c r="AB587" i="12"/>
  <c r="AC587" i="12" s="1"/>
  <c r="AB588" i="12"/>
  <c r="AC588" i="12" s="1"/>
  <c r="AB589" i="12"/>
  <c r="AC589" i="12" s="1"/>
  <c r="AB590" i="12"/>
  <c r="AC590" i="12" s="1"/>
  <c r="AB591" i="12"/>
  <c r="AC591" i="12" s="1"/>
  <c r="AB592" i="12"/>
  <c r="AC592" i="12" s="1"/>
  <c r="AB593" i="12"/>
  <c r="AC593" i="12" s="1"/>
  <c r="AB594" i="12"/>
  <c r="AC594" i="12" s="1"/>
  <c r="AB595" i="12"/>
  <c r="AC595" i="12" s="1"/>
  <c r="AB596" i="12"/>
  <c r="AC596" i="12" s="1"/>
  <c r="AB597" i="12"/>
  <c r="AC597" i="12" s="1"/>
  <c r="AB598" i="12"/>
  <c r="AC598" i="12" s="1"/>
  <c r="AB599" i="12"/>
  <c r="AC599" i="12" s="1"/>
  <c r="AB600" i="12"/>
  <c r="AC600" i="12" s="1"/>
  <c r="AB601" i="12"/>
  <c r="AC601" i="12" s="1"/>
  <c r="AB602" i="12"/>
  <c r="AC602" i="12" s="1"/>
  <c r="AB603" i="12"/>
  <c r="AC603" i="12" s="1"/>
  <c r="AB604" i="12"/>
  <c r="AC604" i="12" s="1"/>
  <c r="AB605" i="12"/>
  <c r="AC605" i="12" s="1"/>
  <c r="AB606" i="12"/>
  <c r="AC606" i="12" s="1"/>
  <c r="AB607" i="12"/>
  <c r="AC607" i="12" s="1"/>
  <c r="AB608" i="12"/>
  <c r="AC608" i="12" s="1"/>
  <c r="AB609" i="12"/>
  <c r="AC609" i="12" s="1"/>
  <c r="AB610" i="12"/>
  <c r="AC610" i="12" s="1"/>
  <c r="AB611" i="12"/>
  <c r="AC611" i="12" s="1"/>
  <c r="AB612" i="12"/>
  <c r="AC612" i="12" s="1"/>
  <c r="AB613" i="12"/>
  <c r="AC613" i="12" s="1"/>
  <c r="AB614" i="12"/>
  <c r="AC614" i="12" s="1"/>
  <c r="AB615" i="12"/>
  <c r="AC615" i="12" s="1"/>
  <c r="AB616" i="12"/>
  <c r="AC616" i="12" s="1"/>
  <c r="AB617" i="12"/>
  <c r="AC617" i="12" s="1"/>
  <c r="AB618" i="12"/>
  <c r="AC618" i="12" s="1"/>
  <c r="AB619" i="12"/>
  <c r="AC619" i="12" s="1"/>
  <c r="AB620" i="12"/>
  <c r="AC620" i="12" s="1"/>
  <c r="AB621" i="12"/>
  <c r="AC621" i="12" s="1"/>
  <c r="AB622" i="12"/>
  <c r="AC622" i="12" s="1"/>
  <c r="AB623" i="12"/>
  <c r="AC623" i="12" s="1"/>
  <c r="AB624" i="12"/>
  <c r="AC624" i="12" s="1"/>
  <c r="AB625" i="12"/>
  <c r="AC625" i="12" s="1"/>
  <c r="AB626" i="12"/>
  <c r="AC626" i="12" s="1"/>
  <c r="AB627" i="12"/>
  <c r="AC627" i="12" s="1"/>
  <c r="AB628" i="12"/>
  <c r="AC628" i="12" s="1"/>
  <c r="AB629" i="12"/>
  <c r="AC629" i="12" s="1"/>
  <c r="AB630" i="12"/>
  <c r="AC630" i="12" s="1"/>
  <c r="AB631" i="12"/>
  <c r="AC631" i="12" s="1"/>
  <c r="AB632" i="12"/>
  <c r="AC632" i="12" s="1"/>
  <c r="AB633" i="12"/>
  <c r="AC633" i="12" s="1"/>
  <c r="AB634" i="12"/>
  <c r="AC634" i="12" s="1"/>
  <c r="AB635" i="12"/>
  <c r="AC635" i="12" s="1"/>
  <c r="AB636" i="12"/>
  <c r="AC636" i="12" s="1"/>
  <c r="AB637" i="12"/>
  <c r="AC637" i="12" s="1"/>
  <c r="AB638" i="12"/>
  <c r="AC638" i="12" s="1"/>
  <c r="AB639" i="12"/>
  <c r="AC639" i="12" s="1"/>
  <c r="AB640" i="12"/>
  <c r="AC640" i="12" s="1"/>
  <c r="AB641" i="12"/>
  <c r="AC641" i="12" s="1"/>
  <c r="AB642" i="12"/>
  <c r="AC642" i="12" s="1"/>
  <c r="AB643" i="12"/>
  <c r="AC643" i="12" s="1"/>
  <c r="AB644" i="12"/>
  <c r="AC644" i="12" s="1"/>
  <c r="AB645" i="12"/>
  <c r="AC645" i="12" s="1"/>
  <c r="AB646" i="12"/>
  <c r="AC646" i="12" s="1"/>
  <c r="AB647" i="12"/>
  <c r="AC647" i="12" s="1"/>
  <c r="AB648" i="12"/>
  <c r="AC648" i="12" s="1"/>
  <c r="AB649" i="12"/>
  <c r="AC649" i="12" s="1"/>
  <c r="AB650" i="12"/>
  <c r="AC650" i="12" s="1"/>
  <c r="AB651" i="12"/>
  <c r="AC651" i="12" s="1"/>
  <c r="AB652" i="12"/>
  <c r="AC652" i="12" s="1"/>
  <c r="AB653" i="12"/>
  <c r="AC653" i="12" s="1"/>
  <c r="AB654" i="12"/>
  <c r="AC654" i="12" s="1"/>
  <c r="AB655" i="12"/>
  <c r="AC655" i="12" s="1"/>
  <c r="AB656" i="12"/>
  <c r="AC656" i="12" s="1"/>
  <c r="AB657" i="12"/>
  <c r="AC657" i="12" s="1"/>
  <c r="AB658" i="12"/>
  <c r="AC658" i="12" s="1"/>
  <c r="AB659" i="12"/>
  <c r="AC659" i="12" s="1"/>
  <c r="AB660" i="12"/>
  <c r="AC660" i="12" s="1"/>
  <c r="AB661" i="12"/>
  <c r="AC661" i="12" s="1"/>
  <c r="AB662" i="12"/>
  <c r="AC662" i="12" s="1"/>
  <c r="AB663" i="12"/>
  <c r="AC663" i="12" s="1"/>
  <c r="AB664" i="12"/>
  <c r="AC664" i="12" s="1"/>
  <c r="AB665" i="12"/>
  <c r="AC665" i="12" s="1"/>
  <c r="AB666" i="12"/>
  <c r="AC666" i="12" s="1"/>
  <c r="AB667" i="12"/>
  <c r="AC667" i="12" s="1"/>
  <c r="AB668" i="12"/>
  <c r="AC668" i="12" s="1"/>
  <c r="AB669" i="12"/>
  <c r="AC669" i="12" s="1"/>
  <c r="AB670" i="12"/>
  <c r="AC670" i="12" s="1"/>
  <c r="AB671" i="12"/>
  <c r="AC671" i="12" s="1"/>
  <c r="AB672" i="12"/>
  <c r="AC672" i="12" s="1"/>
  <c r="AB673" i="12"/>
  <c r="AC673" i="12" s="1"/>
  <c r="AB674" i="12"/>
  <c r="AC674" i="12" s="1"/>
  <c r="AB675" i="12"/>
  <c r="AC675" i="12" s="1"/>
  <c r="AB676" i="12"/>
  <c r="AC676" i="12" s="1"/>
  <c r="AB677" i="12"/>
  <c r="AC677" i="12" s="1"/>
  <c r="AB678" i="12"/>
  <c r="AC678" i="12" s="1"/>
  <c r="AB679" i="12"/>
  <c r="AC679" i="12" s="1"/>
  <c r="AB680" i="12"/>
  <c r="AC680" i="12" s="1"/>
  <c r="AB681" i="12"/>
  <c r="AC681" i="12" s="1"/>
  <c r="AB682" i="12"/>
  <c r="AC682" i="12" s="1"/>
  <c r="AB683" i="12"/>
  <c r="AC683" i="12" s="1"/>
  <c r="AB684" i="12"/>
  <c r="AC684" i="12" s="1"/>
  <c r="AB685" i="12"/>
  <c r="AC685" i="12" s="1"/>
  <c r="AB686" i="12"/>
  <c r="AC686" i="12" s="1"/>
  <c r="AB687" i="12"/>
  <c r="AC687" i="12" s="1"/>
  <c r="AB688" i="12"/>
  <c r="AC688" i="12" s="1"/>
  <c r="AB689" i="12"/>
  <c r="AC689" i="12" s="1"/>
  <c r="AB690" i="12"/>
  <c r="AC690" i="12" s="1"/>
  <c r="AB691" i="12"/>
  <c r="AC691" i="12" s="1"/>
  <c r="AB692" i="12"/>
  <c r="AC692" i="12" s="1"/>
  <c r="AB693" i="12"/>
  <c r="AC693" i="12" s="1"/>
  <c r="AB694" i="12"/>
  <c r="AC694" i="12" s="1"/>
  <c r="AB695" i="12"/>
  <c r="AC695" i="12" s="1"/>
  <c r="AB696" i="12"/>
  <c r="AC696" i="12" s="1"/>
  <c r="AB697" i="12"/>
  <c r="AC697" i="12" s="1"/>
  <c r="AB698" i="12"/>
  <c r="AC698" i="12" s="1"/>
  <c r="AB699" i="12"/>
  <c r="AC699" i="12" s="1"/>
  <c r="AB700" i="12"/>
  <c r="AC700" i="12" s="1"/>
  <c r="AB701" i="12"/>
  <c r="AC701" i="12" s="1"/>
  <c r="AB702" i="12"/>
  <c r="AC702" i="12" s="1"/>
  <c r="AB703" i="12"/>
  <c r="AC703" i="12" s="1"/>
  <c r="AB704" i="12"/>
  <c r="AC704" i="12" s="1"/>
  <c r="AB705" i="12"/>
  <c r="AC705" i="12" s="1"/>
  <c r="AB706" i="12"/>
  <c r="AC706" i="12" s="1"/>
  <c r="AB707" i="12"/>
  <c r="AC707" i="12" s="1"/>
  <c r="AB708" i="12"/>
  <c r="AC708" i="12" s="1"/>
  <c r="AB709" i="12"/>
  <c r="AC709" i="12" s="1"/>
  <c r="AB710" i="12"/>
  <c r="AC710" i="12" s="1"/>
  <c r="AB711" i="12"/>
  <c r="AC711" i="12" s="1"/>
  <c r="AB712" i="12"/>
  <c r="AC712" i="12" s="1"/>
  <c r="AB713" i="12"/>
  <c r="AC713" i="12" s="1"/>
  <c r="AB714" i="12"/>
  <c r="AC714" i="12" s="1"/>
  <c r="AB715" i="12"/>
  <c r="AC715" i="12" s="1"/>
  <c r="AB716" i="12"/>
  <c r="AC716" i="12" s="1"/>
  <c r="AB717" i="12"/>
  <c r="AC717" i="12" s="1"/>
  <c r="AB718" i="12"/>
  <c r="AC718" i="12" s="1"/>
  <c r="AB719" i="12"/>
  <c r="AC719" i="12" s="1"/>
  <c r="AB720" i="12"/>
  <c r="AC720" i="12" s="1"/>
  <c r="AB721" i="12"/>
  <c r="AC721" i="12" s="1"/>
  <c r="AB722" i="12"/>
  <c r="AC722" i="12" s="1"/>
  <c r="AB723" i="12"/>
  <c r="AC723" i="12" s="1"/>
  <c r="AB724" i="12"/>
  <c r="AC724" i="12" s="1"/>
  <c r="AB725" i="12"/>
  <c r="AC725" i="12" s="1"/>
  <c r="AB726" i="12"/>
  <c r="AC726" i="12" s="1"/>
  <c r="AB727" i="12"/>
  <c r="AC727" i="12" s="1"/>
  <c r="AB728" i="12"/>
  <c r="AC728" i="12" s="1"/>
  <c r="AB729" i="12"/>
  <c r="AC729" i="12" s="1"/>
  <c r="AB730" i="12"/>
  <c r="AC730" i="12" s="1"/>
  <c r="AB731" i="12"/>
  <c r="AC731" i="12" s="1"/>
  <c r="AB732" i="12"/>
  <c r="AC732" i="12" s="1"/>
  <c r="AB733" i="12"/>
  <c r="AC733" i="12" s="1"/>
  <c r="AB734" i="12"/>
  <c r="AC734" i="12" s="1"/>
  <c r="AB735" i="12"/>
  <c r="AC735" i="12" s="1"/>
  <c r="AB736" i="12"/>
  <c r="AC736" i="12" s="1"/>
  <c r="AB737" i="12"/>
  <c r="AC737" i="12" s="1"/>
  <c r="AB738" i="12"/>
  <c r="AC738" i="12" s="1"/>
  <c r="AB739" i="12"/>
  <c r="AC739" i="12" s="1"/>
  <c r="AB740" i="12"/>
  <c r="AC740" i="12" s="1"/>
  <c r="AB741" i="12"/>
  <c r="AC741" i="12" s="1"/>
  <c r="AB742" i="12"/>
  <c r="AC742" i="12" s="1"/>
  <c r="AB743" i="12"/>
  <c r="AC743" i="12" s="1"/>
  <c r="AB744" i="12"/>
  <c r="AC744" i="12" s="1"/>
  <c r="AB745" i="12"/>
  <c r="AC745" i="12" s="1"/>
  <c r="AB746" i="12"/>
  <c r="AC746" i="12" s="1"/>
  <c r="AB747" i="12"/>
  <c r="AC747" i="12" s="1"/>
  <c r="AB748" i="12"/>
  <c r="AC748" i="12" s="1"/>
  <c r="AB749" i="12"/>
  <c r="AC749" i="12" s="1"/>
  <c r="AB750" i="12"/>
  <c r="AC750" i="12" s="1"/>
  <c r="AB751" i="12"/>
  <c r="AC751" i="12" s="1"/>
  <c r="AB752" i="12"/>
  <c r="AC752" i="12" s="1"/>
  <c r="AB753" i="12"/>
  <c r="AC753" i="12" s="1"/>
  <c r="AB754" i="12"/>
  <c r="AC754" i="12" s="1"/>
  <c r="AB755" i="12"/>
  <c r="AC755" i="12" s="1"/>
  <c r="AB756" i="12"/>
  <c r="AC756" i="12" s="1"/>
  <c r="AB757" i="12"/>
  <c r="AC757" i="12" s="1"/>
  <c r="AB758" i="12"/>
  <c r="AC758" i="12" s="1"/>
  <c r="AB759" i="12"/>
  <c r="AC759" i="12" s="1"/>
  <c r="AB760" i="12"/>
  <c r="AC760" i="12" s="1"/>
  <c r="AB761" i="12"/>
  <c r="AC761" i="12" s="1"/>
  <c r="AB762" i="12"/>
  <c r="AC762" i="12" s="1"/>
  <c r="AB763" i="12"/>
  <c r="AC763" i="12" s="1"/>
  <c r="AB764" i="12"/>
  <c r="AC764" i="12" s="1"/>
  <c r="AB765" i="12"/>
  <c r="AC765" i="12" s="1"/>
  <c r="AB766" i="12"/>
  <c r="AC766" i="12" s="1"/>
  <c r="AB767" i="12"/>
  <c r="AC767" i="12" s="1"/>
  <c r="AB768" i="12"/>
  <c r="AC768" i="12" s="1"/>
  <c r="AB769" i="12"/>
  <c r="AC769" i="12" s="1"/>
  <c r="C10" i="55" l="1"/>
  <c r="C10" i="52"/>
  <c r="C10" i="56"/>
  <c r="AB523" i="12" l="1"/>
  <c r="AC523" i="12" s="1"/>
  <c r="AB524" i="12"/>
  <c r="AC524" i="12" s="1"/>
  <c r="AB525" i="12"/>
  <c r="AC525" i="12" s="1"/>
  <c r="AB526" i="12"/>
  <c r="AC526" i="12" s="1"/>
  <c r="AB527" i="12"/>
  <c r="AC527" i="12" s="1"/>
  <c r="AB528" i="12"/>
  <c r="AC528" i="12" s="1"/>
  <c r="AB529" i="12"/>
  <c r="AC529" i="12" s="1"/>
  <c r="AB530" i="12"/>
  <c r="AC530" i="12" s="1"/>
  <c r="AB28" i="12"/>
  <c r="AC28" i="12" s="1"/>
  <c r="AB29" i="12"/>
  <c r="AC29" i="12" s="1"/>
  <c r="AB30" i="12"/>
  <c r="AC30" i="12" s="1"/>
  <c r="AB31" i="12"/>
  <c r="AC31" i="12" s="1"/>
  <c r="AB32" i="12"/>
  <c r="AC32" i="12" s="1"/>
  <c r="AB33" i="12"/>
  <c r="AC33" i="12" s="1"/>
  <c r="AB34" i="12"/>
  <c r="AC34" i="12" s="1"/>
  <c r="AB35" i="12"/>
  <c r="AC35" i="12" s="1"/>
  <c r="AB531" i="12"/>
  <c r="AC531" i="12" s="1"/>
  <c r="AB532" i="12"/>
  <c r="AC532" i="12" s="1"/>
  <c r="AB533" i="12"/>
  <c r="AC533" i="12" s="1"/>
  <c r="AB534" i="12"/>
  <c r="AC534" i="12" s="1"/>
  <c r="AB535" i="12"/>
  <c r="AC535" i="12" s="1"/>
  <c r="AB536" i="12"/>
  <c r="AC536" i="12" s="1"/>
  <c r="AB537" i="12"/>
  <c r="AC537" i="12" s="1"/>
  <c r="AB538" i="12"/>
  <c r="AC538" i="12" s="1"/>
  <c r="AB70" i="12"/>
  <c r="AC70" i="12" s="1"/>
  <c r="AB71" i="12"/>
  <c r="AC71" i="12" s="1"/>
  <c r="AB72" i="12"/>
  <c r="AC72" i="12" s="1"/>
  <c r="AB73" i="12"/>
  <c r="AC73" i="12" s="1"/>
  <c r="AB74" i="12"/>
  <c r="AC74" i="12" s="1"/>
  <c r="AB75" i="12"/>
  <c r="AC75" i="12" s="1"/>
  <c r="AB76" i="12"/>
  <c r="AC76" i="12" s="1"/>
  <c r="AB77" i="12"/>
  <c r="AC77" i="12" s="1"/>
  <c r="AB233" i="12"/>
  <c r="AC233" i="12" s="1"/>
  <c r="AB234" i="12"/>
  <c r="AC234" i="12" s="1"/>
  <c r="AB235" i="12"/>
  <c r="AC235" i="12" s="1"/>
  <c r="AB236" i="12"/>
  <c r="AC236" i="12" s="1"/>
  <c r="AB241" i="12"/>
  <c r="AC241" i="12" s="1"/>
  <c r="AB242" i="12"/>
  <c r="AC242" i="12" s="1"/>
  <c r="AB243" i="12"/>
  <c r="AC243" i="12" s="1"/>
  <c r="AB244" i="12"/>
  <c r="AC244" i="12" s="1"/>
  <c r="AB359" i="12"/>
  <c r="AC359" i="12" s="1"/>
  <c r="AB360" i="12"/>
  <c r="AC360" i="12" s="1"/>
  <c r="AB361" i="12"/>
  <c r="AC361" i="12" s="1"/>
  <c r="AB362" i="12"/>
  <c r="AC362" i="12" s="1"/>
  <c r="AB363" i="12"/>
  <c r="AC363" i="12" s="1"/>
  <c r="AB364" i="12"/>
  <c r="AC364" i="12" s="1"/>
  <c r="AB365" i="12"/>
  <c r="AC365" i="12" s="1"/>
  <c r="AB366" i="12"/>
  <c r="AC366" i="12" s="1"/>
  <c r="AB439" i="12"/>
  <c r="AC439" i="12" s="1"/>
  <c r="AB440" i="12"/>
  <c r="AC440" i="12" s="1"/>
  <c r="AB441" i="12"/>
  <c r="AC441" i="12" s="1"/>
  <c r="AB442" i="12"/>
  <c r="AC442" i="12" s="1"/>
  <c r="AB443" i="12"/>
  <c r="AC443" i="12" s="1"/>
  <c r="AB444" i="12"/>
  <c r="AC444" i="12" s="1"/>
  <c r="AB445" i="12"/>
  <c r="AC445" i="12" s="1"/>
  <c r="AB446" i="12"/>
  <c r="AC446" i="12" s="1"/>
  <c r="AB391" i="12"/>
  <c r="AC391" i="12" s="1"/>
  <c r="AB392" i="12"/>
  <c r="AC392" i="12" s="1"/>
  <c r="AB393" i="12"/>
  <c r="AC393" i="12" s="1"/>
  <c r="AB394" i="12"/>
  <c r="AC394" i="12" s="1"/>
  <c r="AB395" i="12"/>
  <c r="AC395" i="12" s="1"/>
  <c r="AB396" i="12"/>
  <c r="AC396" i="12" s="1"/>
  <c r="AB397" i="12"/>
  <c r="AC397" i="12" s="1"/>
  <c r="AB398" i="12"/>
  <c r="AC398" i="12" s="1"/>
  <c r="AB431" i="12"/>
  <c r="AC431" i="12" s="1"/>
  <c r="AB432" i="12"/>
  <c r="AC432" i="12" s="1"/>
  <c r="AB433" i="12"/>
  <c r="AC433" i="12" s="1"/>
  <c r="AB434" i="12"/>
  <c r="AC434" i="12" s="1"/>
  <c r="AB435" i="12"/>
  <c r="AC435" i="12" s="1"/>
  <c r="AB436" i="12"/>
  <c r="AC436" i="12" s="1"/>
  <c r="AB437" i="12"/>
  <c r="AC437" i="12" s="1"/>
  <c r="AB438" i="12"/>
  <c r="AC438" i="12" s="1"/>
  <c r="AB287" i="12"/>
  <c r="AC287" i="12" s="1"/>
  <c r="AB288" i="12"/>
  <c r="AC288" i="12" s="1"/>
  <c r="AB289" i="12"/>
  <c r="AC289" i="12" s="1"/>
  <c r="AB290" i="12"/>
  <c r="AC290" i="12" s="1"/>
  <c r="AB291" i="12"/>
  <c r="AC291" i="12" s="1"/>
  <c r="AB292" i="12"/>
  <c r="AC292" i="12" s="1"/>
  <c r="AB293" i="12"/>
  <c r="AC293" i="12" s="1"/>
  <c r="AB294" i="12"/>
  <c r="AC294" i="12" s="1"/>
  <c r="AB343" i="12"/>
  <c r="AC343" i="12" s="1"/>
  <c r="AB344" i="12"/>
  <c r="AC344" i="12" s="1"/>
  <c r="AB345" i="12"/>
  <c r="AC345" i="12" s="1"/>
  <c r="AB346" i="12"/>
  <c r="AC346" i="12" s="1"/>
  <c r="AB347" i="12"/>
  <c r="AC347" i="12" s="1"/>
  <c r="AB348" i="12"/>
  <c r="AC348" i="12" s="1"/>
  <c r="AB349" i="12"/>
  <c r="AC349" i="12" s="1"/>
  <c r="AB350" i="12"/>
  <c r="AC350" i="12" s="1"/>
  <c r="AB319" i="12"/>
  <c r="AC319" i="12" s="1"/>
  <c r="AB320" i="12"/>
  <c r="AC320" i="12" s="1"/>
  <c r="AB321" i="12"/>
  <c r="AC321" i="12" s="1"/>
  <c r="AB322" i="12"/>
  <c r="AC322" i="12" s="1"/>
  <c r="AB323" i="12"/>
  <c r="AC323" i="12" s="1"/>
  <c r="AB324" i="12"/>
  <c r="AC324" i="12" s="1"/>
  <c r="AB325" i="12"/>
  <c r="AC325" i="12" s="1"/>
  <c r="AB326" i="12"/>
  <c r="AC326" i="12" s="1"/>
  <c r="AB351" i="12"/>
  <c r="AC351" i="12" s="1"/>
  <c r="AB352" i="12"/>
  <c r="AC352" i="12" s="1"/>
  <c r="AB353" i="12"/>
  <c r="AC353" i="12" s="1"/>
  <c r="AB354" i="12"/>
  <c r="AC354" i="12" s="1"/>
  <c r="AB355" i="12"/>
  <c r="AC355" i="12" s="1"/>
  <c r="AB356" i="12"/>
  <c r="AC356" i="12" s="1"/>
  <c r="AB357" i="12"/>
  <c r="AC357" i="12" s="1"/>
  <c r="AB358" i="12"/>
  <c r="AC358" i="12" s="1"/>
  <c r="AB271" i="12"/>
  <c r="AC271" i="12" s="1"/>
  <c r="AB272" i="12"/>
  <c r="AC272" i="12" s="1"/>
  <c r="AB273" i="12"/>
  <c r="AC273" i="12" s="1"/>
  <c r="AB274" i="12"/>
  <c r="AC274" i="12" s="1"/>
  <c r="AB275" i="12"/>
  <c r="AC275" i="12" s="1"/>
  <c r="AB276" i="12"/>
  <c r="AC276" i="12" s="1"/>
  <c r="AB277" i="12"/>
  <c r="AC277" i="12" s="1"/>
  <c r="AB278" i="12"/>
  <c r="AC278" i="12" s="1"/>
  <c r="AB253" i="12"/>
  <c r="AC253" i="12" s="1"/>
  <c r="AB254" i="12"/>
  <c r="AC254" i="12" s="1"/>
  <c r="AB255" i="12"/>
  <c r="AC255" i="12" s="1"/>
  <c r="AB256" i="12"/>
  <c r="AC256" i="12" s="1"/>
  <c r="AB257" i="12"/>
  <c r="AC257" i="12" s="1"/>
  <c r="AB258" i="12"/>
  <c r="AC258" i="12" s="1"/>
  <c r="AB259" i="12"/>
  <c r="AC259" i="12" s="1"/>
  <c r="AB260" i="12"/>
  <c r="AC260" i="12" s="1"/>
  <c r="AB367" i="12"/>
  <c r="AC367" i="12" s="1"/>
  <c r="AB368" i="12"/>
  <c r="AC368" i="12" s="1"/>
  <c r="AB369" i="12"/>
  <c r="AC369" i="12" s="1"/>
  <c r="AB370" i="12"/>
  <c r="AC370" i="12" s="1"/>
  <c r="AB371" i="12"/>
  <c r="AC371" i="12" s="1"/>
  <c r="AB372" i="12"/>
  <c r="AC372" i="12" s="1"/>
  <c r="AB373" i="12"/>
  <c r="AC373" i="12" s="1"/>
  <c r="AB374" i="12"/>
  <c r="AC374" i="12" s="1"/>
  <c r="AB539" i="12"/>
  <c r="AC539" i="12" s="1"/>
  <c r="AB540" i="12"/>
  <c r="AC540" i="12" s="1"/>
  <c r="AB541" i="12"/>
  <c r="AC541" i="12" s="1"/>
  <c r="AB542" i="12"/>
  <c r="AC542" i="12" s="1"/>
  <c r="AB543" i="12"/>
  <c r="AC543" i="12" s="1"/>
  <c r="AB544" i="12"/>
  <c r="AC544" i="12" s="1"/>
  <c r="AB545" i="12"/>
  <c r="AC545" i="12" s="1"/>
  <c r="AB546" i="12"/>
  <c r="AC546" i="12" s="1"/>
  <c r="AB547" i="12"/>
  <c r="AC547" i="12" s="1"/>
  <c r="AB548" i="12"/>
  <c r="AC548" i="12" s="1"/>
  <c r="AB549" i="12"/>
  <c r="AC549" i="12" s="1"/>
  <c r="AB550" i="12"/>
  <c r="AC550" i="12" s="1"/>
  <c r="AB551" i="12"/>
  <c r="AC551" i="12" s="1"/>
  <c r="AB552" i="12"/>
  <c r="AC552" i="12" s="1"/>
  <c r="AB553" i="12"/>
  <c r="AC553" i="12" s="1"/>
  <c r="AB554" i="12"/>
  <c r="AC554" i="12" s="1"/>
  <c r="AB555" i="12"/>
  <c r="AC555" i="12" s="1"/>
  <c r="AB556" i="12"/>
  <c r="AC556" i="12" s="1"/>
  <c r="AB557" i="12"/>
  <c r="AC557" i="12" s="1"/>
  <c r="AB558" i="12"/>
  <c r="AC558" i="12" s="1"/>
  <c r="AB559" i="12"/>
  <c r="AC559" i="12" s="1"/>
  <c r="AB560" i="12"/>
  <c r="AC560" i="12" s="1"/>
  <c r="AB561" i="12"/>
  <c r="AC561" i="12" s="1"/>
  <c r="AB562" i="12"/>
  <c r="AC562" i="12" s="1"/>
  <c r="AB563" i="12"/>
  <c r="AC563" i="12" s="1"/>
  <c r="AB564" i="12"/>
  <c r="AC564" i="12" s="1"/>
  <c r="AB565" i="12"/>
  <c r="AC565" i="12" s="1"/>
  <c r="AB566" i="12"/>
  <c r="AC566" i="12" s="1"/>
  <c r="AB567" i="12"/>
  <c r="AC567" i="12" s="1"/>
  <c r="AB568" i="12"/>
  <c r="AC568" i="12" s="1"/>
  <c r="AB569" i="12"/>
  <c r="AC569" i="12" s="1"/>
  <c r="AB570" i="12"/>
  <c r="AC570" i="12" s="1"/>
  <c r="AB571" i="12"/>
  <c r="AC571" i="12" s="1"/>
  <c r="AB572" i="12"/>
  <c r="AC572" i="12" s="1"/>
  <c r="AB375" i="12"/>
  <c r="AC375" i="12" s="1"/>
  <c r="AB376" i="12"/>
  <c r="AC376" i="12" s="1"/>
  <c r="AB377" i="12"/>
  <c r="AC377" i="12" s="1"/>
  <c r="AB378" i="12"/>
  <c r="AC378" i="12" s="1"/>
  <c r="AB379" i="12"/>
  <c r="AC379" i="12" s="1"/>
  <c r="AB380" i="12"/>
  <c r="AC380" i="12" s="1"/>
  <c r="AB381" i="12"/>
  <c r="AC381" i="12" s="1"/>
  <c r="AB382" i="12"/>
  <c r="AC382" i="12" s="1"/>
  <c r="AB407" i="12"/>
  <c r="AC407" i="12" s="1"/>
  <c r="AB408" i="12"/>
  <c r="AC408" i="12" s="1"/>
  <c r="AB409" i="12"/>
  <c r="AC409" i="12" s="1"/>
  <c r="AB410" i="12"/>
  <c r="AC410" i="12" s="1"/>
  <c r="AB411" i="12"/>
  <c r="AC411" i="12" s="1"/>
  <c r="AB412" i="12"/>
  <c r="AC412" i="12" s="1"/>
  <c r="AB413" i="12"/>
  <c r="AC413" i="12" s="1"/>
  <c r="AB414" i="12"/>
  <c r="AC414" i="12" s="1"/>
  <c r="AB573" i="12"/>
  <c r="AC573" i="12" s="1"/>
  <c r="AB574" i="12"/>
  <c r="AC574" i="12" s="1"/>
  <c r="AB415" i="12"/>
  <c r="AC415" i="12" s="1"/>
  <c r="AB416" i="12"/>
  <c r="AC416" i="12" s="1"/>
  <c r="AB417" i="12"/>
  <c r="AC417" i="12" s="1"/>
  <c r="AB418" i="12"/>
  <c r="AC418" i="12" s="1"/>
  <c r="AB419" i="12"/>
  <c r="AC419" i="12" s="1"/>
  <c r="AB420" i="12"/>
  <c r="AC420" i="12" s="1"/>
  <c r="AB421" i="12"/>
  <c r="AC421" i="12" s="1"/>
  <c r="AB422" i="12"/>
  <c r="AC422" i="12" s="1"/>
  <c r="AB279" i="12"/>
  <c r="AC279" i="12" s="1"/>
  <c r="AB280" i="12"/>
  <c r="AC280" i="12" s="1"/>
  <c r="AB281" i="12"/>
  <c r="AC281" i="12" s="1"/>
  <c r="AB282" i="12"/>
  <c r="AC282" i="12" s="1"/>
  <c r="AB283" i="12"/>
  <c r="AC283" i="12" s="1"/>
  <c r="AB284" i="12"/>
  <c r="AC284" i="12" s="1"/>
  <c r="AB285" i="12"/>
  <c r="AC285" i="12" s="1"/>
  <c r="AB286" i="12"/>
  <c r="AC286" i="12" s="1"/>
  <c r="AB66" i="12"/>
  <c r="AC66" i="12" s="1"/>
  <c r="AB67" i="12"/>
  <c r="AC67" i="12" s="1"/>
  <c r="AB68" i="12"/>
  <c r="AC68" i="12" s="1"/>
  <c r="AB69" i="12"/>
  <c r="AC69" i="12" s="1"/>
  <c r="AB54" i="12"/>
  <c r="AC54" i="12" s="1"/>
  <c r="AB55" i="12"/>
  <c r="AC55" i="12" s="1"/>
  <c r="AB137" i="12"/>
  <c r="AC137" i="12" s="1"/>
  <c r="AB138" i="12"/>
  <c r="AC138" i="12" s="1"/>
  <c r="AB139" i="12"/>
  <c r="AC139" i="12" s="1"/>
  <c r="AB140" i="12"/>
  <c r="AC140" i="12" s="1"/>
  <c r="AB141" i="12"/>
  <c r="AC141" i="12" s="1"/>
  <c r="AB142" i="12"/>
  <c r="AC142" i="12" s="1"/>
  <c r="AB143" i="12"/>
  <c r="AC143" i="12" s="1"/>
  <c r="AB144" i="12"/>
  <c r="AC144" i="12" s="1"/>
  <c r="AB575" i="12"/>
  <c r="AC575" i="12" s="1"/>
  <c r="AB576" i="12"/>
  <c r="AC576" i="12" s="1"/>
  <c r="AB121" i="12"/>
  <c r="AC121" i="12" s="1"/>
  <c r="AB122" i="12"/>
  <c r="AC122" i="12" s="1"/>
  <c r="AB123" i="12"/>
  <c r="AC123" i="12" s="1"/>
  <c r="AB124" i="12"/>
  <c r="AC124" i="12" s="1"/>
  <c r="AB125" i="12"/>
  <c r="AC125" i="12" s="1"/>
  <c r="AB126" i="12"/>
  <c r="AC126" i="12" s="1"/>
  <c r="AB127" i="12"/>
  <c r="AC127" i="12" s="1"/>
  <c r="AB128" i="12"/>
  <c r="AC128" i="12" s="1"/>
  <c r="AB113" i="12"/>
  <c r="AC113" i="12" s="1"/>
  <c r="AB114" i="12"/>
  <c r="AC114" i="12" s="1"/>
  <c r="AB115" i="12"/>
  <c r="AC115" i="12" s="1"/>
  <c r="AB116" i="12"/>
  <c r="AC116" i="12" s="1"/>
  <c r="AB117" i="12"/>
  <c r="AC117" i="12" s="1"/>
  <c r="AB118" i="12"/>
  <c r="AC118" i="12" s="1"/>
  <c r="AB119" i="12"/>
  <c r="AC119" i="12" s="1"/>
  <c r="AB120" i="12"/>
  <c r="AC120" i="12" s="1"/>
  <c r="AB47" i="12"/>
  <c r="AC47" i="12" s="1"/>
  <c r="AB48" i="12"/>
  <c r="AC48" i="12" s="1"/>
  <c r="AB145" i="12"/>
  <c r="AC145" i="12" s="1"/>
  <c r="AB146" i="12"/>
  <c r="AC146" i="12" s="1"/>
  <c r="AB147" i="12"/>
  <c r="AC147" i="12" s="1"/>
  <c r="AB148" i="12"/>
  <c r="AC148" i="12" s="1"/>
  <c r="AB149" i="12"/>
  <c r="AC149" i="12" s="1"/>
  <c r="AB150" i="12"/>
  <c r="AC150" i="12" s="1"/>
  <c r="AB151" i="12"/>
  <c r="AC151" i="12" s="1"/>
  <c r="AB152" i="12"/>
  <c r="AC152" i="12" s="1"/>
  <c r="AB49" i="12"/>
  <c r="AC49" i="12" s="1"/>
  <c r="AB50" i="12"/>
  <c r="AC50" i="12" s="1"/>
  <c r="AB45" i="12"/>
  <c r="AC45" i="12" s="1"/>
  <c r="AB46" i="12"/>
  <c r="AC46" i="12" s="1"/>
  <c r="AB41" i="12"/>
  <c r="AC41" i="12" s="1"/>
  <c r="AB42" i="12"/>
  <c r="AC42" i="12" s="1"/>
  <c r="AB25" i="12"/>
  <c r="AC25" i="12" s="1"/>
  <c r="AB26" i="12"/>
  <c r="AC26" i="12" s="1"/>
  <c r="AB153" i="12"/>
  <c r="AC153" i="12" s="1"/>
  <c r="AB154" i="12"/>
  <c r="AC154" i="12" s="1"/>
  <c r="AB155" i="12"/>
  <c r="AC155" i="12" s="1"/>
  <c r="AB156" i="12"/>
  <c r="AC156" i="12" s="1"/>
  <c r="AB157" i="12"/>
  <c r="AC157" i="12" s="1"/>
  <c r="AB158" i="12"/>
  <c r="AC158" i="12" s="1"/>
  <c r="AB159" i="12"/>
  <c r="AC159" i="12" s="1"/>
  <c r="AB160" i="12"/>
  <c r="AC160" i="12" s="1"/>
  <c r="AB91" i="12"/>
  <c r="AC91" i="12" s="1"/>
  <c r="AB92" i="12"/>
  <c r="AC92" i="12" s="1"/>
  <c r="AB93" i="12"/>
  <c r="AC93" i="12" s="1"/>
  <c r="AB94" i="12"/>
  <c r="AC94" i="12" s="1"/>
  <c r="AB87" i="12"/>
  <c r="AC87" i="12" s="1"/>
  <c r="AB88" i="12"/>
  <c r="AC88" i="12" s="1"/>
  <c r="AB89" i="12"/>
  <c r="AC89" i="12" s="1"/>
  <c r="AB90" i="12"/>
  <c r="AC90" i="12" s="1"/>
  <c r="AB37" i="12"/>
  <c r="AC37" i="12" s="1"/>
  <c r="AB38" i="12"/>
  <c r="AC38" i="12" s="1"/>
  <c r="AB51" i="12"/>
  <c r="AC51" i="12" s="1"/>
  <c r="AB52" i="12"/>
  <c r="AC52" i="12" s="1"/>
  <c r="AB577" i="12"/>
  <c r="AC577" i="12" s="1"/>
  <c r="AB578" i="12"/>
  <c r="AC578" i="12" s="1"/>
  <c r="AB79" i="12"/>
  <c r="AC79" i="12" s="1"/>
  <c r="AB80" i="12"/>
  <c r="AC80" i="12" s="1"/>
  <c r="AB81" i="12"/>
  <c r="AC81" i="12" s="1"/>
  <c r="AB82" i="12"/>
  <c r="AC82" i="12" s="1"/>
  <c r="AB83" i="12"/>
  <c r="AC83" i="12" s="1"/>
  <c r="AB84" i="12"/>
  <c r="AC84" i="12" s="1"/>
  <c r="AB85" i="12"/>
  <c r="AC85" i="12" s="1"/>
  <c r="AB86" i="12"/>
  <c r="AC86" i="12" s="1"/>
  <c r="AB39" i="12"/>
  <c r="AC39" i="12" s="1"/>
  <c r="AB40" i="12"/>
  <c r="AC40" i="12" s="1"/>
  <c r="AB186" i="12"/>
  <c r="AC186" i="12" s="1"/>
  <c r="AB187" i="12"/>
  <c r="AC187" i="12" s="1"/>
  <c r="AB188" i="12"/>
  <c r="AC188" i="12" s="1"/>
  <c r="AB189" i="12"/>
  <c r="AC189" i="12" s="1"/>
  <c r="AB190" i="12"/>
  <c r="AC190" i="12" s="1"/>
  <c r="AB191" i="12"/>
  <c r="AC191" i="12" s="1"/>
  <c r="AB192" i="12"/>
  <c r="AC192" i="12" s="1"/>
  <c r="AB193" i="12"/>
  <c r="AC193" i="12" s="1"/>
  <c r="AB161" i="12"/>
  <c r="AC161" i="12" s="1"/>
  <c r="AB162" i="12"/>
  <c r="AC162" i="12" s="1"/>
  <c r="AB163" i="12"/>
  <c r="AC163" i="12" s="1"/>
  <c r="AB164" i="12"/>
  <c r="AC164" i="12" s="1"/>
  <c r="AB165" i="12"/>
  <c r="AC165" i="12" s="1"/>
  <c r="AB166" i="12"/>
  <c r="AC166" i="12" s="1"/>
  <c r="AB167" i="12"/>
  <c r="AC167" i="12" s="1"/>
  <c r="AB168" i="12"/>
  <c r="AC168" i="12" s="1"/>
  <c r="AB177" i="12"/>
  <c r="AC177" i="12" s="1"/>
  <c r="AB178" i="12"/>
  <c r="AC178" i="12" s="1"/>
  <c r="AB179" i="12"/>
  <c r="AC179" i="12" s="1"/>
  <c r="AB180" i="12"/>
  <c r="AC180" i="12" s="1"/>
  <c r="AB181" i="12"/>
  <c r="AC181" i="12" s="1"/>
  <c r="AB182" i="12"/>
  <c r="AC182" i="12" s="1"/>
  <c r="AB183" i="12"/>
  <c r="AC183" i="12" s="1"/>
  <c r="AB184" i="12"/>
  <c r="AC184" i="12" s="1"/>
  <c r="AB105" i="12"/>
  <c r="AC105" i="12" s="1"/>
  <c r="AB106" i="12"/>
  <c r="AC106" i="12" s="1"/>
  <c r="AB107" i="12"/>
  <c r="AC107" i="12" s="1"/>
  <c r="AB108" i="12"/>
  <c r="AC108" i="12" s="1"/>
  <c r="AB109" i="12"/>
  <c r="AC109" i="12" s="1"/>
  <c r="AB110" i="12"/>
  <c r="AC110" i="12" s="1"/>
  <c r="AB111" i="12"/>
  <c r="AC111" i="12" s="1"/>
  <c r="AB112" i="12"/>
  <c r="AC112" i="12" s="1"/>
  <c r="AB96" i="12"/>
  <c r="AC96" i="12" s="1"/>
  <c r="AB97" i="12"/>
  <c r="AC97" i="12" s="1"/>
  <c r="AB98" i="12"/>
  <c r="AC98" i="12" s="1"/>
  <c r="AB99" i="12"/>
  <c r="AC99" i="12" s="1"/>
  <c r="AB100" i="12"/>
  <c r="AC100" i="12" s="1"/>
  <c r="AB101" i="12"/>
  <c r="AC101" i="12" s="1"/>
  <c r="AB102" i="12"/>
  <c r="AC102" i="12" s="1"/>
  <c r="AB103" i="12"/>
  <c r="AC103" i="12" s="1"/>
  <c r="AB311" i="12"/>
  <c r="AC311" i="12" s="1"/>
  <c r="AB312" i="12"/>
  <c r="AC312" i="12" s="1"/>
  <c r="AB313" i="12"/>
  <c r="AC313" i="12" s="1"/>
  <c r="AB314" i="12"/>
  <c r="AC314" i="12" s="1"/>
  <c r="AB315" i="12"/>
  <c r="AC315" i="12" s="1"/>
  <c r="AB316" i="12"/>
  <c r="AC316" i="12" s="1"/>
  <c r="AB317" i="12"/>
  <c r="AC317" i="12" s="1"/>
  <c r="AB318" i="12"/>
  <c r="AC318" i="12" s="1"/>
  <c r="AB169" i="12"/>
  <c r="AC169" i="12" s="1"/>
  <c r="AB170" i="12"/>
  <c r="AC170" i="12" s="1"/>
  <c r="AB171" i="12"/>
  <c r="AC171" i="12" s="1"/>
  <c r="AB172" i="12"/>
  <c r="AC172" i="12" s="1"/>
  <c r="AB173" i="12"/>
  <c r="AC173" i="12" s="1"/>
  <c r="AB174" i="12"/>
  <c r="AC174" i="12" s="1"/>
  <c r="AB175" i="12"/>
  <c r="AC175" i="12" s="1"/>
  <c r="AB176" i="12"/>
  <c r="AC176" i="12" s="1"/>
  <c r="AB6" i="12"/>
  <c r="AC6" i="12" s="1"/>
  <c r="AB14" i="12"/>
  <c r="AC14" i="12" s="1"/>
  <c r="AB104" i="12"/>
  <c r="AC104" i="12" s="1"/>
  <c r="AB56" i="12"/>
  <c r="AC56" i="12" s="1"/>
  <c r="AB24" i="12"/>
  <c r="AC24" i="12" s="1"/>
  <c r="AB12" i="12"/>
  <c r="AC12" i="12" s="1"/>
  <c r="AB15" i="12"/>
  <c r="AC15" i="12" s="1"/>
  <c r="AB18" i="12"/>
  <c r="AC18" i="12" s="1"/>
  <c r="AB10" i="12"/>
  <c r="AC10" i="12" s="1"/>
  <c r="AB3" i="12"/>
  <c r="AC3" i="12" s="1"/>
  <c r="AB8" i="12"/>
  <c r="AC8" i="12" s="1"/>
  <c r="AB9" i="12"/>
  <c r="AC9" i="12" s="1"/>
  <c r="AB13" i="12"/>
  <c r="AC13" i="12" s="1"/>
  <c r="AB95" i="12"/>
  <c r="AC95" i="12" s="1"/>
  <c r="AB53" i="12"/>
  <c r="AC53" i="12" s="1"/>
  <c r="AB27" i="12"/>
  <c r="AC27" i="12" s="1"/>
  <c r="AB11" i="12"/>
  <c r="AC11" i="12" s="1"/>
  <c r="AB19" i="12"/>
  <c r="AC19" i="12" s="1"/>
  <c r="AB36" i="12"/>
  <c r="AC36" i="12" s="1"/>
  <c r="AB7" i="12"/>
  <c r="AC7" i="12" s="1"/>
  <c r="AB2" i="12"/>
  <c r="AC2" i="12" s="1"/>
  <c r="AB4" i="12"/>
  <c r="AC4" i="12" s="1"/>
  <c r="AB5" i="12"/>
  <c r="AC5" i="12" s="1"/>
  <c r="AC65" i="12"/>
  <c r="AC210" i="12"/>
  <c r="AC228" i="12"/>
  <c r="AC17" i="12"/>
  <c r="AC78" i="12"/>
  <c r="AC185" i="12"/>
  <c r="AC227" i="12"/>
  <c r="AC16" i="12"/>
  <c r="AB129" i="12"/>
  <c r="AC129" i="12" s="1"/>
  <c r="AB130" i="12"/>
  <c r="AC130" i="12" s="1"/>
  <c r="AB131" i="12"/>
  <c r="AC131" i="12" s="1"/>
  <c r="AB132" i="12"/>
  <c r="AC132" i="12" s="1"/>
  <c r="AB133" i="12"/>
  <c r="AC133" i="12" s="1"/>
  <c r="AB134" i="12"/>
  <c r="AC134" i="12" s="1"/>
  <c r="AB135" i="12"/>
  <c r="AC135" i="12" s="1"/>
  <c r="AB136" i="12"/>
  <c r="AC136" i="12" s="1"/>
  <c r="AB57" i="12"/>
  <c r="AC57" i="12" s="1"/>
  <c r="AB58" i="12"/>
  <c r="AC58" i="12" s="1"/>
  <c r="AB59" i="12"/>
  <c r="AC59" i="12" s="1"/>
  <c r="AB60" i="12"/>
  <c r="AC60" i="12" s="1"/>
  <c r="AB61" i="12"/>
  <c r="AC61" i="12" s="1"/>
  <c r="AB62" i="12"/>
  <c r="AC62" i="12" s="1"/>
  <c r="AB63" i="12"/>
  <c r="AC63" i="12" s="1"/>
  <c r="AB64" i="12"/>
  <c r="AC64" i="12" s="1"/>
  <c r="AB43" i="12"/>
  <c r="AC43" i="12" s="1"/>
  <c r="AB44" i="12"/>
  <c r="AC44" i="12" s="1"/>
  <c r="AB269" i="12"/>
  <c r="AC269" i="12" s="1"/>
  <c r="AB270" i="12"/>
  <c r="AC270" i="12" s="1"/>
  <c r="G7" i="52" l="1"/>
  <c r="G7" i="55"/>
  <c r="G7" i="56"/>
  <c r="D87" i="56"/>
  <c r="D85" i="56"/>
  <c r="B66" i="56"/>
  <c r="D61" i="56"/>
  <c r="D59" i="56"/>
  <c r="C6" i="56"/>
  <c r="D81" i="56" s="1"/>
  <c r="A44" i="56"/>
  <c r="A45" i="56" s="1"/>
  <c r="A46" i="56" s="1"/>
  <c r="A47" i="56" s="1"/>
  <c r="A48" i="56" s="1"/>
  <c r="A49" i="56" s="1"/>
  <c r="A50" i="56" s="1"/>
  <c r="A51" i="56" s="1"/>
  <c r="A43" i="56"/>
  <c r="L35" i="56"/>
  <c r="H35" i="56"/>
  <c r="D35" i="56"/>
  <c r="L33" i="56"/>
  <c r="H33" i="56"/>
  <c r="D33" i="56"/>
  <c r="L29" i="56"/>
  <c r="D54" i="56" s="1"/>
  <c r="H29" i="56"/>
  <c r="D29" i="56"/>
  <c r="I18" i="56"/>
  <c r="I19" i="56" s="1"/>
  <c r="I20" i="56" s="1"/>
  <c r="I21" i="56" s="1"/>
  <c r="I22" i="56" s="1"/>
  <c r="I23" i="56" s="1"/>
  <c r="I24" i="56" s="1"/>
  <c r="I25" i="56" s="1"/>
  <c r="M17" i="56"/>
  <c r="M18" i="56" s="1"/>
  <c r="M19" i="56" s="1"/>
  <c r="M20" i="56" s="1"/>
  <c r="M21" i="56" s="1"/>
  <c r="M22" i="56" s="1"/>
  <c r="M23" i="56" s="1"/>
  <c r="M24" i="56" s="1"/>
  <c r="M25" i="56" s="1"/>
  <c r="I17" i="56"/>
  <c r="A17" i="56"/>
  <c r="A18" i="56" s="1"/>
  <c r="A19" i="56" s="1"/>
  <c r="A20" i="56" s="1"/>
  <c r="A21" i="56" s="1"/>
  <c r="A22" i="56" s="1"/>
  <c r="A23" i="56" s="1"/>
  <c r="A24" i="56" s="1"/>
  <c r="A25" i="56" s="1"/>
  <c r="C97" i="56"/>
  <c r="C9" i="56"/>
  <c r="C95" i="56" s="1"/>
  <c r="D2" i="56"/>
  <c r="D87" i="55"/>
  <c r="D85" i="55"/>
  <c r="B66" i="55"/>
  <c r="D61" i="55"/>
  <c r="D59" i="55"/>
  <c r="D55" i="55"/>
  <c r="C6" i="55" s="1"/>
  <c r="A43" i="55"/>
  <c r="A44" i="55" s="1"/>
  <c r="A45" i="55" s="1"/>
  <c r="A46" i="55" s="1"/>
  <c r="A47" i="55" s="1"/>
  <c r="A48" i="55" s="1"/>
  <c r="A49" i="55" s="1"/>
  <c r="A50" i="55" s="1"/>
  <c r="A51" i="55" s="1"/>
  <c r="L35" i="55"/>
  <c r="H35" i="55"/>
  <c r="D35" i="55"/>
  <c r="L33" i="55"/>
  <c r="H33" i="55"/>
  <c r="D33" i="55"/>
  <c r="L29" i="55"/>
  <c r="D54" i="55" s="1"/>
  <c r="H29" i="55"/>
  <c r="D29" i="55"/>
  <c r="I18" i="55"/>
  <c r="I19" i="55" s="1"/>
  <c r="I20" i="55" s="1"/>
  <c r="I21" i="55" s="1"/>
  <c r="I22" i="55" s="1"/>
  <c r="I23" i="55" s="1"/>
  <c r="I24" i="55" s="1"/>
  <c r="I25" i="55" s="1"/>
  <c r="M17" i="55"/>
  <c r="M18" i="55" s="1"/>
  <c r="M19" i="55" s="1"/>
  <c r="M20" i="55" s="1"/>
  <c r="M21" i="55" s="1"/>
  <c r="M22" i="55" s="1"/>
  <c r="M23" i="55" s="1"/>
  <c r="M24" i="55" s="1"/>
  <c r="M25" i="55" s="1"/>
  <c r="I17" i="55"/>
  <c r="A17" i="55"/>
  <c r="A18" i="55" s="1"/>
  <c r="A19" i="55" s="1"/>
  <c r="A20" i="55" s="1"/>
  <c r="A21" i="55" s="1"/>
  <c r="A22" i="55" s="1"/>
  <c r="A23" i="55" s="1"/>
  <c r="A24" i="55" s="1"/>
  <c r="A25" i="55" s="1"/>
  <c r="C97" i="55"/>
  <c r="C9" i="55"/>
  <c r="C95" i="55" s="1"/>
  <c r="D2" i="55"/>
  <c r="K8" i="52" l="1"/>
  <c r="K8" i="56"/>
  <c r="C94" i="56"/>
  <c r="D95" i="56" s="1"/>
  <c r="K8" i="55"/>
  <c r="C94" i="55"/>
  <c r="D95" i="55" s="1"/>
  <c r="G6" i="56"/>
  <c r="K6" i="56" s="1"/>
  <c r="L28" i="56"/>
  <c r="D81" i="55"/>
  <c r="G6" i="55"/>
  <c r="L28" i="55"/>
  <c r="AB483" i="12"/>
  <c r="AC483" i="12" s="1"/>
  <c r="AB470" i="12"/>
  <c r="AC470" i="12" s="1"/>
  <c r="AB472" i="12"/>
  <c r="AC472" i="12" s="1"/>
  <c r="AB229" i="12"/>
  <c r="AC229" i="12" s="1"/>
  <c r="AB231" i="12"/>
  <c r="AC231" i="12" s="1"/>
  <c r="AB232" i="12"/>
  <c r="AC232" i="12" s="1"/>
  <c r="AB238" i="12"/>
  <c r="AC238" i="12" s="1"/>
  <c r="AB240" i="12"/>
  <c r="AC240" i="12" s="1"/>
  <c r="AB467" i="12"/>
  <c r="AC467" i="12" s="1"/>
  <c r="AB468" i="12"/>
  <c r="AC468" i="12" s="1"/>
  <c r="AB463" i="12"/>
  <c r="AC463" i="12" s="1"/>
  <c r="AB482" i="12"/>
  <c r="AC482" i="12" s="1"/>
  <c r="AB484" i="12"/>
  <c r="AC484" i="12" s="1"/>
  <c r="AC477" i="12"/>
  <c r="AC478" i="12"/>
  <c r="AC473" i="12"/>
  <c r="AC474" i="12"/>
  <c r="AC479" i="12"/>
  <c r="AC480" i="12"/>
  <c r="AC475" i="12"/>
  <c r="AC476" i="12"/>
  <c r="AB301" i="12"/>
  <c r="AC301" i="12" s="1"/>
  <c r="AB302" i="12"/>
  <c r="AC302" i="12" s="1"/>
  <c r="AB211" i="12"/>
  <c r="AC211" i="12" s="1"/>
  <c r="AB212" i="12"/>
  <c r="AC212" i="12" s="1"/>
  <c r="AB213" i="12"/>
  <c r="AC213" i="12" s="1"/>
  <c r="AB214" i="12"/>
  <c r="AC214" i="12" s="1"/>
  <c r="AB215" i="12"/>
  <c r="AC215" i="12" s="1"/>
  <c r="AB216" i="12"/>
  <c r="AC216" i="12" s="1"/>
  <c r="AB217" i="12"/>
  <c r="AC217" i="12" s="1"/>
  <c r="AB218" i="12"/>
  <c r="AC218" i="12" s="1"/>
  <c r="AB519" i="12"/>
  <c r="AC519" i="12" s="1"/>
  <c r="AB520" i="12"/>
  <c r="AC520" i="12" s="1"/>
  <c r="AB521" i="12"/>
  <c r="AC521" i="12" s="1"/>
  <c r="AB522" i="12"/>
  <c r="AC522" i="12" s="1"/>
  <c r="K7" i="55" l="1"/>
  <c r="G8" i="55"/>
  <c r="G11" i="55" s="1"/>
  <c r="C7" i="55"/>
  <c r="K6" i="55"/>
  <c r="K11" i="55" l="1"/>
  <c r="G8" i="52"/>
  <c r="G8" i="56"/>
  <c r="G11" i="56" s="1"/>
  <c r="C7" i="52"/>
  <c r="K7" i="56"/>
  <c r="K11" i="56" s="1"/>
  <c r="K7" i="52"/>
  <c r="C91" i="55"/>
  <c r="C11" i="55"/>
  <c r="C105" i="55" s="1"/>
  <c r="C8" i="55"/>
  <c r="C101" i="55" s="1"/>
  <c r="D2" i="52"/>
  <c r="D87" i="52"/>
  <c r="D85" i="52"/>
  <c r="B66" i="52"/>
  <c r="D61" i="52"/>
  <c r="D59" i="52"/>
  <c r="C6" i="52"/>
  <c r="G6" i="52" s="1"/>
  <c r="A44" i="52"/>
  <c r="A45" i="52" s="1"/>
  <c r="A46" i="52" s="1"/>
  <c r="A47" i="52" s="1"/>
  <c r="A48" i="52" s="1"/>
  <c r="A49" i="52" s="1"/>
  <c r="A50" i="52" s="1"/>
  <c r="A51" i="52" s="1"/>
  <c r="A43" i="52"/>
  <c r="L35" i="52"/>
  <c r="H35" i="52"/>
  <c r="D35" i="52"/>
  <c r="L33" i="52"/>
  <c r="H33" i="52"/>
  <c r="D33" i="52"/>
  <c r="L29" i="52"/>
  <c r="D54" i="52" s="1"/>
  <c r="H29" i="52"/>
  <c r="L28" i="52" s="1"/>
  <c r="D29" i="52"/>
  <c r="M18" i="52"/>
  <c r="M19" i="52" s="1"/>
  <c r="M20" i="52" s="1"/>
  <c r="M21" i="52" s="1"/>
  <c r="M22" i="52" s="1"/>
  <c r="M23" i="52" s="1"/>
  <c r="M24" i="52" s="1"/>
  <c r="M25" i="52" s="1"/>
  <c r="A18" i="52"/>
  <c r="A19" i="52" s="1"/>
  <c r="A20" i="52" s="1"/>
  <c r="A21" i="52" s="1"/>
  <c r="A22" i="52" s="1"/>
  <c r="A23" i="52" s="1"/>
  <c r="A24" i="52" s="1"/>
  <c r="A25" i="52" s="1"/>
  <c r="M17" i="52"/>
  <c r="I17" i="52"/>
  <c r="I18" i="52" s="1"/>
  <c r="I19" i="52" s="1"/>
  <c r="I20" i="52" s="1"/>
  <c r="I21" i="52" s="1"/>
  <c r="I22" i="52" s="1"/>
  <c r="I23" i="52" s="1"/>
  <c r="I24" i="52" s="1"/>
  <c r="I25" i="52" s="1"/>
  <c r="A17" i="52"/>
  <c r="C97" i="52"/>
  <c r="C9" i="52"/>
  <c r="C95" i="52" s="1"/>
  <c r="C91" i="56" l="1"/>
  <c r="C8" i="56"/>
  <c r="C101" i="56" s="1"/>
  <c r="C11" i="56"/>
  <c r="C105" i="56" s="1"/>
  <c r="C94" i="52"/>
  <c r="D95" i="52" s="1"/>
  <c r="K6" i="52"/>
  <c r="K11" i="52" s="1"/>
  <c r="G11" i="52"/>
  <c r="D81" i="52"/>
  <c r="AB485" i="12"/>
  <c r="AC485" i="12" s="1"/>
  <c r="AB486" i="12"/>
  <c r="AC486" i="12" s="1"/>
  <c r="AB487" i="12"/>
  <c r="AC487" i="12" s="1"/>
  <c r="AB488" i="12"/>
  <c r="AC488" i="12" s="1"/>
  <c r="AB489" i="12"/>
  <c r="AC489" i="12" s="1"/>
  <c r="AB490" i="12"/>
  <c r="AC490" i="12" s="1"/>
  <c r="AB491" i="12"/>
  <c r="AC491" i="12" s="1"/>
  <c r="AB492" i="12"/>
  <c r="AC492" i="12" s="1"/>
  <c r="AB493" i="12"/>
  <c r="AC493" i="12" s="1"/>
  <c r="AB494" i="12"/>
  <c r="AC494" i="12" s="1"/>
  <c r="AB265" i="12"/>
  <c r="AC265" i="12" s="1"/>
  <c r="AB266" i="12"/>
  <c r="AC266" i="12" s="1"/>
  <c r="AB267" i="12"/>
  <c r="AC267" i="12" s="1"/>
  <c r="AB268" i="12"/>
  <c r="AC268" i="12" s="1"/>
  <c r="AB219" i="12"/>
  <c r="AC219" i="12" s="1"/>
  <c r="AB220" i="12"/>
  <c r="AC220" i="12" s="1"/>
  <c r="AB221" i="12"/>
  <c r="AC221" i="12" s="1"/>
  <c r="AB222" i="12"/>
  <c r="AC222" i="12" s="1"/>
  <c r="AB495" i="12"/>
  <c r="AC495" i="12" s="1"/>
  <c r="AB496" i="12"/>
  <c r="AC496" i="12" s="1"/>
  <c r="AB497" i="12"/>
  <c r="AC497" i="12" s="1"/>
  <c r="AB498" i="12"/>
  <c r="AC498" i="12" s="1"/>
  <c r="AB499" i="12"/>
  <c r="AC499" i="12" s="1"/>
  <c r="AB500" i="12"/>
  <c r="AC500" i="12" s="1"/>
  <c r="AB501" i="12"/>
  <c r="AC501" i="12" s="1"/>
  <c r="AB502" i="12"/>
  <c r="AC502" i="12" s="1"/>
  <c r="AB503" i="12"/>
  <c r="AC503" i="12" s="1"/>
  <c r="AB504" i="12"/>
  <c r="AC504" i="12" s="1"/>
  <c r="AB505" i="12"/>
  <c r="AC505" i="12" s="1"/>
  <c r="AB506" i="12"/>
  <c r="AC506" i="12" s="1"/>
  <c r="AB507" i="12"/>
  <c r="AC507" i="12" s="1"/>
  <c r="AB508" i="12"/>
  <c r="AC508" i="12" s="1"/>
  <c r="AB509" i="12"/>
  <c r="AC509" i="12" s="1"/>
  <c r="AB510" i="12"/>
  <c r="AC510" i="12" s="1"/>
  <c r="AB511" i="12"/>
  <c r="AC511" i="12" s="1"/>
  <c r="AB512" i="12"/>
  <c r="AC512" i="12" s="1"/>
  <c r="AB513" i="12"/>
  <c r="AC513" i="12" s="1"/>
  <c r="AB514" i="12"/>
  <c r="AC514" i="12" s="1"/>
  <c r="AB515" i="12"/>
  <c r="AC515" i="12" s="1"/>
  <c r="AB516" i="12"/>
  <c r="AC516" i="12" s="1"/>
  <c r="AB517" i="12"/>
  <c r="AC517" i="12" s="1"/>
  <c r="AB518" i="12"/>
  <c r="AC518" i="12" s="1"/>
  <c r="AB22" i="12"/>
  <c r="AC22" i="12" s="1"/>
  <c r="AB23" i="12"/>
  <c r="AC23" i="12" s="1"/>
  <c r="AB20" i="12"/>
  <c r="AC20" i="12" s="1"/>
  <c r="AB21" i="12"/>
  <c r="AC21" i="12" s="1"/>
  <c r="AB423" i="12"/>
  <c r="AC423" i="12" s="1"/>
  <c r="AB424" i="12"/>
  <c r="AC424" i="12" s="1"/>
  <c r="AB425" i="12"/>
  <c r="AC425" i="12" s="1"/>
  <c r="AB426" i="12"/>
  <c r="AC426" i="12" s="1"/>
  <c r="AB427" i="12"/>
  <c r="AC427" i="12" s="1"/>
  <c r="AB428" i="12"/>
  <c r="AC428" i="12" s="1"/>
  <c r="AB429" i="12"/>
  <c r="AC429" i="12" s="1"/>
  <c r="AB430" i="12"/>
  <c r="AC430" i="12" s="1"/>
  <c r="AB383" i="12"/>
  <c r="AC383" i="12" s="1"/>
  <c r="AB384" i="12"/>
  <c r="AC384" i="12" s="1"/>
  <c r="AB385" i="12"/>
  <c r="AC385" i="12" s="1"/>
  <c r="AB386" i="12"/>
  <c r="AC386" i="12" s="1"/>
  <c r="AB387" i="12"/>
  <c r="AC387" i="12" s="1"/>
  <c r="AB388" i="12"/>
  <c r="AC388" i="12" s="1"/>
  <c r="AB389" i="12"/>
  <c r="AC389" i="12" s="1"/>
  <c r="AB390" i="12"/>
  <c r="AC390" i="12" s="1"/>
  <c r="AB327" i="12"/>
  <c r="AC327" i="12" s="1"/>
  <c r="AB328" i="12"/>
  <c r="AC328" i="12" s="1"/>
  <c r="AB329" i="12"/>
  <c r="AC329" i="12" s="1"/>
  <c r="AB330" i="12"/>
  <c r="AC330" i="12" s="1"/>
  <c r="AB331" i="12"/>
  <c r="AC331" i="12" s="1"/>
  <c r="AB332" i="12"/>
  <c r="AC332" i="12" s="1"/>
  <c r="AB333" i="12"/>
  <c r="AC333" i="12" s="1"/>
  <c r="AB334" i="12"/>
  <c r="AC334" i="12" s="1"/>
  <c r="AB399" i="12"/>
  <c r="AC399" i="12" s="1"/>
  <c r="AB400" i="12"/>
  <c r="AC400" i="12" s="1"/>
  <c r="AB401" i="12"/>
  <c r="AC401" i="12" s="1"/>
  <c r="AB402" i="12"/>
  <c r="AC402" i="12" s="1"/>
  <c r="AB403" i="12"/>
  <c r="AC403" i="12" s="1"/>
  <c r="AB404" i="12"/>
  <c r="AC404" i="12" s="1"/>
  <c r="AB405" i="12"/>
  <c r="AC405" i="12" s="1"/>
  <c r="AB406" i="12"/>
  <c r="AC406" i="12" s="1"/>
  <c r="AB447" i="12"/>
  <c r="AC447" i="12" s="1"/>
  <c r="AB448" i="12"/>
  <c r="AC448" i="12" s="1"/>
  <c r="AB449" i="12"/>
  <c r="AC449" i="12" s="1"/>
  <c r="AB450" i="12"/>
  <c r="AC450" i="12" s="1"/>
  <c r="AB451" i="12"/>
  <c r="AC451" i="12" s="1"/>
  <c r="AB452" i="12"/>
  <c r="AC452" i="12" s="1"/>
  <c r="AB453" i="12"/>
  <c r="AC453" i="12" s="1"/>
  <c r="AB454" i="12"/>
  <c r="AC454" i="12" s="1"/>
  <c r="AB303" i="12"/>
  <c r="AC303" i="12" s="1"/>
  <c r="AB304" i="12"/>
  <c r="AC304" i="12" s="1"/>
  <c r="AB305" i="12"/>
  <c r="AC305" i="12" s="1"/>
  <c r="AB306" i="12"/>
  <c r="AC306" i="12" s="1"/>
  <c r="AB307" i="12"/>
  <c r="AC307" i="12" s="1"/>
  <c r="AB308" i="12"/>
  <c r="AC308" i="12" s="1"/>
  <c r="AB309" i="12"/>
  <c r="AC309" i="12" s="1"/>
  <c r="AB310" i="12"/>
  <c r="AC310" i="12" s="1"/>
  <c r="AB455" i="12"/>
  <c r="AC455" i="12" s="1"/>
  <c r="AB456" i="12"/>
  <c r="AC456" i="12" s="1"/>
  <c r="AB457" i="12"/>
  <c r="AC457" i="12" s="1"/>
  <c r="AB458" i="12"/>
  <c r="AC458" i="12" s="1"/>
  <c r="AB299" i="12"/>
  <c r="AC299" i="12" s="1"/>
  <c r="AB300" i="12"/>
  <c r="AC300" i="12" s="1"/>
  <c r="AB459" i="12"/>
  <c r="AC459" i="12" s="1"/>
  <c r="AB460" i="12"/>
  <c r="AC460" i="12" s="1"/>
  <c r="AB461" i="12"/>
  <c r="AC461" i="12" s="1"/>
  <c r="AB462" i="12"/>
  <c r="AC462" i="12" s="1"/>
  <c r="AB335" i="12"/>
  <c r="AC335" i="12" s="1"/>
  <c r="AB336" i="12"/>
  <c r="AC336" i="12" s="1"/>
  <c r="AB337" i="12"/>
  <c r="AC337" i="12" s="1"/>
  <c r="AB338" i="12"/>
  <c r="AC338" i="12" s="1"/>
  <c r="AB339" i="12"/>
  <c r="AC339" i="12" s="1"/>
  <c r="AB340" i="12"/>
  <c r="AC340" i="12" s="1"/>
  <c r="AB341" i="12"/>
  <c r="AC341" i="12" s="1"/>
  <c r="AB342" i="12"/>
  <c r="AC342" i="12" s="1"/>
  <c r="AB194" i="12"/>
  <c r="AC194" i="12" s="1"/>
  <c r="AB195" i="12"/>
  <c r="AC195" i="12" s="1"/>
  <c r="AB196" i="12"/>
  <c r="AC196" i="12" s="1"/>
  <c r="AB197" i="12"/>
  <c r="AC197" i="12" s="1"/>
  <c r="AB202" i="12"/>
  <c r="AC202" i="12" s="1"/>
  <c r="AB203" i="12"/>
  <c r="AC203" i="12" s="1"/>
  <c r="AB204" i="12"/>
  <c r="AC204" i="12" s="1"/>
  <c r="AB205" i="12"/>
  <c r="AC205" i="12" s="1"/>
  <c r="AB245" i="12"/>
  <c r="AC245" i="12" s="1"/>
  <c r="AB246" i="12"/>
  <c r="AC246" i="12" s="1"/>
  <c r="AB247" i="12"/>
  <c r="AC247" i="12" s="1"/>
  <c r="AB248" i="12"/>
  <c r="AC248" i="12" s="1"/>
  <c r="AB249" i="12"/>
  <c r="AC249" i="12" s="1"/>
  <c r="AB250" i="12"/>
  <c r="AC250" i="12" s="1"/>
  <c r="AB251" i="12"/>
  <c r="AC251" i="12" s="1"/>
  <c r="AB252" i="12"/>
  <c r="AC252" i="12" s="1"/>
  <c r="AB198" i="12"/>
  <c r="AC198" i="12" s="1"/>
  <c r="AB199" i="12"/>
  <c r="AC199" i="12" s="1"/>
  <c r="AB200" i="12"/>
  <c r="AC200" i="12" s="1"/>
  <c r="AB201" i="12"/>
  <c r="AC201" i="12" s="1"/>
  <c r="AB223" i="12"/>
  <c r="AC223" i="12" s="1"/>
  <c r="AB224" i="12"/>
  <c r="AC224" i="12" s="1"/>
  <c r="AB225" i="12"/>
  <c r="AC225" i="12" s="1"/>
  <c r="AB226" i="12"/>
  <c r="AC226" i="12" s="1"/>
  <c r="AB295" i="12"/>
  <c r="AC295" i="12" s="1"/>
  <c r="AB296" i="12"/>
  <c r="AC296" i="12" s="1"/>
  <c r="AB297" i="12"/>
  <c r="AC297" i="12" s="1"/>
  <c r="AB298" i="12"/>
  <c r="AC298" i="12" s="1"/>
  <c r="AB206" i="12"/>
  <c r="AC206" i="12" s="1"/>
  <c r="AB207" i="12"/>
  <c r="AC207" i="12" s="1"/>
  <c r="AB208" i="12"/>
  <c r="AC208" i="12" s="1"/>
  <c r="AB209" i="12"/>
  <c r="AC209" i="12" s="1"/>
  <c r="AB261" i="12"/>
  <c r="AC261" i="12" s="1"/>
  <c r="AB262" i="12"/>
  <c r="AC262" i="12" s="1"/>
  <c r="AB263" i="12"/>
  <c r="AC263" i="12" s="1"/>
  <c r="AB264" i="12"/>
  <c r="AC264" i="12" s="1"/>
  <c r="AB469" i="12"/>
  <c r="AC469" i="12" s="1"/>
  <c r="AB471" i="12"/>
  <c r="AC471" i="12" s="1"/>
  <c r="AB464" i="12"/>
  <c r="AC464" i="12" s="1"/>
  <c r="AB230" i="12"/>
  <c r="AC230" i="12" s="1"/>
  <c r="AB237" i="12"/>
  <c r="AC237" i="12" s="1"/>
  <c r="AB239" i="12"/>
  <c r="AC239" i="12" s="1"/>
  <c r="AB465" i="12"/>
  <c r="AC465" i="12" s="1"/>
  <c r="AB466" i="12"/>
  <c r="AC466" i="12" s="1"/>
  <c r="AB481" i="12"/>
  <c r="AC481" i="12" s="1"/>
  <c r="D69" i="56" l="1"/>
  <c r="D45" i="56"/>
  <c r="D44" i="56"/>
  <c r="D79" i="56"/>
  <c r="D78" i="56"/>
  <c r="D43" i="56"/>
  <c r="D77" i="56"/>
  <c r="D76" i="56"/>
  <c r="D52" i="56"/>
  <c r="D42" i="56"/>
  <c r="D75" i="56"/>
  <c r="D51" i="56"/>
  <c r="D74" i="56"/>
  <c r="D50" i="56"/>
  <c r="D73" i="56"/>
  <c r="D49" i="56"/>
  <c r="D72" i="56"/>
  <c r="D48" i="56"/>
  <c r="D71" i="56"/>
  <c r="D47" i="56"/>
  <c r="D70" i="56"/>
  <c r="D46" i="56"/>
  <c r="D69" i="55"/>
  <c r="D74" i="55"/>
  <c r="D44" i="55"/>
  <c r="D76" i="55"/>
  <c r="D79" i="55"/>
  <c r="D43" i="55"/>
  <c r="D48" i="55"/>
  <c r="D52" i="55"/>
  <c r="D70" i="55"/>
  <c r="D72" i="55"/>
  <c r="D71" i="55"/>
  <c r="D51" i="55"/>
  <c r="D47" i="55"/>
  <c r="D50" i="55"/>
  <c r="D78" i="55"/>
  <c r="D49" i="55"/>
  <c r="D73" i="55"/>
  <c r="D77" i="55"/>
  <c r="D46" i="55"/>
  <c r="D42" i="55"/>
  <c r="D45" i="55"/>
  <c r="D75" i="55"/>
  <c r="L23" i="56"/>
  <c r="L19" i="56"/>
  <c r="H23" i="56"/>
  <c r="H19" i="56"/>
  <c r="L16" i="56"/>
  <c r="H16" i="56"/>
  <c r="L26" i="56"/>
  <c r="L22" i="56"/>
  <c r="L18" i="56"/>
  <c r="H26" i="56"/>
  <c r="H22" i="56"/>
  <c r="H18" i="56"/>
  <c r="L25" i="56"/>
  <c r="L21" i="56"/>
  <c r="H25" i="56"/>
  <c r="H21" i="56"/>
  <c r="L17" i="56"/>
  <c r="L24" i="56"/>
  <c r="L20" i="56"/>
  <c r="H24" i="56"/>
  <c r="H20" i="56"/>
  <c r="H17" i="56"/>
  <c r="L23" i="55"/>
  <c r="L18" i="55"/>
  <c r="L19" i="55"/>
  <c r="L21" i="55"/>
  <c r="H19" i="55"/>
  <c r="H21" i="55"/>
  <c r="L24" i="55"/>
  <c r="L17" i="55"/>
  <c r="H23" i="55"/>
  <c r="H24" i="55"/>
  <c r="L16" i="55"/>
  <c r="H26" i="55"/>
  <c r="H16" i="55"/>
  <c r="H22" i="55"/>
  <c r="L26" i="55"/>
  <c r="H25" i="55"/>
  <c r="L20" i="55"/>
  <c r="H18" i="55"/>
  <c r="H17" i="55"/>
  <c r="H20" i="55"/>
  <c r="L22" i="55"/>
  <c r="L25" i="55"/>
  <c r="D23" i="56"/>
  <c r="D19" i="56"/>
  <c r="D16" i="56"/>
  <c r="D26" i="56"/>
  <c r="D22" i="56"/>
  <c r="D18" i="56"/>
  <c r="D25" i="56"/>
  <c r="D21" i="56"/>
  <c r="D24" i="56"/>
  <c r="D20" i="56"/>
  <c r="D17" i="56"/>
  <c r="D19" i="55"/>
  <c r="D26" i="55"/>
  <c r="D22" i="55"/>
  <c r="D18" i="55"/>
  <c r="D21" i="55"/>
  <c r="D24" i="55"/>
  <c r="D20" i="55"/>
  <c r="D25" i="55"/>
  <c r="D17" i="55"/>
  <c r="D23" i="55"/>
  <c r="D16" i="55"/>
  <c r="D16" i="52"/>
  <c r="H24" i="52"/>
  <c r="H20" i="52"/>
  <c r="L20" i="52"/>
  <c r="H17" i="52"/>
  <c r="L23" i="52"/>
  <c r="L19" i="52"/>
  <c r="H23" i="52"/>
  <c r="H19" i="52"/>
  <c r="L17" i="52"/>
  <c r="L16" i="52"/>
  <c r="L22" i="52"/>
  <c r="L18" i="52"/>
  <c r="L26" i="52"/>
  <c r="H16" i="52"/>
  <c r="H26" i="52"/>
  <c r="H22" i="52"/>
  <c r="H18" i="52"/>
  <c r="L25" i="52"/>
  <c r="H25" i="52"/>
  <c r="L21" i="52"/>
  <c r="H21" i="52"/>
  <c r="L24" i="52"/>
  <c r="D24" i="52"/>
  <c r="D20" i="52"/>
  <c r="D17" i="52"/>
  <c r="D23" i="52"/>
  <c r="D19" i="52"/>
  <c r="D18" i="52"/>
  <c r="D21" i="52"/>
  <c r="D26" i="52"/>
  <c r="D22" i="52"/>
  <c r="D25" i="52"/>
  <c r="D41" i="56" l="1"/>
  <c r="D57" i="56" s="1"/>
  <c r="H15" i="55"/>
  <c r="F18" i="55" s="1"/>
  <c r="D15" i="56"/>
  <c r="B19" i="56" s="1"/>
  <c r="H15" i="56"/>
  <c r="F25" i="56" s="1"/>
  <c r="D41" i="55"/>
  <c r="B42" i="55" s="1"/>
  <c r="L15" i="55"/>
  <c r="J26" i="55" s="1"/>
  <c r="C96" i="55"/>
  <c r="D97" i="55" s="1"/>
  <c r="D68" i="55"/>
  <c r="B71" i="55" s="1"/>
  <c r="D15" i="55"/>
  <c r="B17" i="55" s="1"/>
  <c r="L15" i="56"/>
  <c r="J18" i="56" s="1"/>
  <c r="C96" i="56"/>
  <c r="D97" i="56" s="1"/>
  <c r="D68" i="56"/>
  <c r="B77" i="56" s="1"/>
  <c r="C91" i="52"/>
  <c r="C8" i="52"/>
  <c r="C101" i="52" s="1"/>
  <c r="C11" i="52"/>
  <c r="C105" i="52" s="1"/>
  <c r="D71" i="52"/>
  <c r="D47" i="52"/>
  <c r="D70" i="52"/>
  <c r="D46" i="52"/>
  <c r="D72" i="52"/>
  <c r="D69" i="52"/>
  <c r="D45" i="52"/>
  <c r="D44" i="52"/>
  <c r="D79" i="52"/>
  <c r="D78" i="52"/>
  <c r="D43" i="52"/>
  <c r="D49" i="52"/>
  <c r="D77" i="52"/>
  <c r="D50" i="52"/>
  <c r="D76" i="52"/>
  <c r="D52" i="52"/>
  <c r="D42" i="52"/>
  <c r="D75" i="52"/>
  <c r="D51" i="52"/>
  <c r="D73" i="52"/>
  <c r="D74" i="52"/>
  <c r="D48" i="52"/>
  <c r="L15" i="52"/>
  <c r="J18" i="52" s="1"/>
  <c r="D15" i="52"/>
  <c r="H15" i="52"/>
  <c r="B24" i="56" l="1"/>
  <c r="B20" i="56"/>
  <c r="B46" i="55"/>
  <c r="J20" i="55"/>
  <c r="B16" i="56"/>
  <c r="B21" i="56"/>
  <c r="B25" i="55"/>
  <c r="F23" i="55"/>
  <c r="B17" i="56"/>
  <c r="B22" i="55"/>
  <c r="B19" i="55"/>
  <c r="B44" i="55"/>
  <c r="B18" i="55"/>
  <c r="B49" i="55"/>
  <c r="B26" i="56"/>
  <c r="J17" i="55"/>
  <c r="B23" i="56"/>
  <c r="B21" i="55"/>
  <c r="B16" i="55"/>
  <c r="F19" i="56"/>
  <c r="B24" i="55"/>
  <c r="B18" i="56"/>
  <c r="J17" i="56"/>
  <c r="F20" i="55"/>
  <c r="B69" i="55"/>
  <c r="B46" i="56"/>
  <c r="J24" i="55"/>
  <c r="F21" i="55"/>
  <c r="B43" i="56"/>
  <c r="H28" i="56"/>
  <c r="H31" i="56" s="1"/>
  <c r="D31" i="56"/>
  <c r="C90" i="56"/>
  <c r="C92" i="56" s="1"/>
  <c r="F19" i="55"/>
  <c r="B52" i="56"/>
  <c r="B51" i="55"/>
  <c r="F17" i="55"/>
  <c r="B79" i="56"/>
  <c r="F21" i="56"/>
  <c r="B48" i="56"/>
  <c r="F23" i="56"/>
  <c r="B50" i="55"/>
  <c r="B70" i="56"/>
  <c r="J19" i="56"/>
  <c r="B26" i="55"/>
  <c r="D31" i="55"/>
  <c r="C90" i="55"/>
  <c r="C92" i="55" s="1"/>
  <c r="H28" i="55"/>
  <c r="H31" i="55" s="1"/>
  <c r="B49" i="56"/>
  <c r="B78" i="56"/>
  <c r="B52" i="55"/>
  <c r="B51" i="56"/>
  <c r="B76" i="56"/>
  <c r="J21" i="56"/>
  <c r="B74" i="55"/>
  <c r="D83" i="55"/>
  <c r="D63" i="56"/>
  <c r="D64" i="56"/>
  <c r="B69" i="56"/>
  <c r="B23" i="55"/>
  <c r="B25" i="56"/>
  <c r="B43" i="55"/>
  <c r="B72" i="56"/>
  <c r="B47" i="56"/>
  <c r="J23" i="56"/>
  <c r="J21" i="55"/>
  <c r="B73" i="56"/>
  <c r="D83" i="56"/>
  <c r="B45" i="56"/>
  <c r="B77" i="55"/>
  <c r="B48" i="55"/>
  <c r="D57" i="55"/>
  <c r="B71" i="56"/>
  <c r="B72" i="55"/>
  <c r="J19" i="55"/>
  <c r="F25" i="55"/>
  <c r="B50" i="56"/>
  <c r="B44" i="56"/>
  <c r="J22" i="56"/>
  <c r="F26" i="56"/>
  <c r="B70" i="55"/>
  <c r="B75" i="55"/>
  <c r="B74" i="56"/>
  <c r="B76" i="55"/>
  <c r="B79" i="55"/>
  <c r="F24" i="56"/>
  <c r="F20" i="56"/>
  <c r="F17" i="56"/>
  <c r="B45" i="55"/>
  <c r="F18" i="56"/>
  <c r="B22" i="56"/>
  <c r="B20" i="55"/>
  <c r="J25" i="56"/>
  <c r="L31" i="56"/>
  <c r="B73" i="55"/>
  <c r="F24" i="55"/>
  <c r="J22" i="55"/>
  <c r="L31" i="55"/>
  <c r="F22" i="56"/>
  <c r="J18" i="55"/>
  <c r="B75" i="56"/>
  <c r="B78" i="55"/>
  <c r="F16" i="56"/>
  <c r="J26" i="56"/>
  <c r="J25" i="55"/>
  <c r="J16" i="55"/>
  <c r="F26" i="55"/>
  <c r="J23" i="55"/>
  <c r="F22" i="55"/>
  <c r="B47" i="55"/>
  <c r="J16" i="56"/>
  <c r="J24" i="56"/>
  <c r="J20" i="56"/>
  <c r="F16" i="55"/>
  <c r="B42" i="56"/>
  <c r="D41" i="52"/>
  <c r="B50" i="52" s="1"/>
  <c r="B20" i="52"/>
  <c r="D31" i="52"/>
  <c r="B25" i="52"/>
  <c r="B16" i="52"/>
  <c r="B21" i="52"/>
  <c r="B23" i="52"/>
  <c r="B19" i="52"/>
  <c r="B18" i="52"/>
  <c r="B22" i="52"/>
  <c r="H28" i="52"/>
  <c r="H31" i="52" s="1"/>
  <c r="J26" i="52"/>
  <c r="J24" i="52"/>
  <c r="J22" i="52"/>
  <c r="J17" i="52"/>
  <c r="J23" i="52"/>
  <c r="L31" i="52"/>
  <c r="J25" i="52"/>
  <c r="J16" i="52"/>
  <c r="J21" i="52"/>
  <c r="J19" i="52"/>
  <c r="J20" i="52"/>
  <c r="B26" i="52"/>
  <c r="F18" i="52"/>
  <c r="F17" i="52"/>
  <c r="F21" i="52"/>
  <c r="F19" i="52"/>
  <c r="F25" i="52"/>
  <c r="F26" i="52"/>
  <c r="F24" i="52"/>
  <c r="F22" i="52"/>
  <c r="F23" i="52"/>
  <c r="F20" i="52"/>
  <c r="F16" i="52"/>
  <c r="B17" i="52"/>
  <c r="C96" i="52"/>
  <c r="D97" i="52" s="1"/>
  <c r="D68" i="52"/>
  <c r="B78" i="52" s="1"/>
  <c r="B24" i="52"/>
  <c r="D37" i="37"/>
  <c r="D38" i="37"/>
  <c r="D39" i="37"/>
  <c r="D40" i="37"/>
  <c r="D41" i="37"/>
  <c r="D42" i="37"/>
  <c r="D43" i="37"/>
  <c r="D44" i="37"/>
  <c r="D45" i="37"/>
  <c r="D46" i="37"/>
  <c r="D47" i="37"/>
  <c r="D48" i="37"/>
  <c r="D49" i="37"/>
  <c r="D50" i="37"/>
  <c r="D51" i="37"/>
  <c r="D52" i="37"/>
  <c r="D53" i="37"/>
  <c r="D54" i="37"/>
  <c r="D55" i="37"/>
  <c r="D56" i="37"/>
  <c r="D57" i="37"/>
  <c r="D58" i="37"/>
  <c r="D59" i="37"/>
  <c r="D60" i="37"/>
  <c r="D61" i="37"/>
  <c r="D62" i="37"/>
  <c r="D63" i="37"/>
  <c r="D64" i="37"/>
  <c r="D65" i="37"/>
  <c r="D66" i="37"/>
  <c r="D67" i="37"/>
  <c r="D68" i="37"/>
  <c r="D69" i="37"/>
  <c r="D70" i="37"/>
  <c r="D71" i="37"/>
  <c r="D72" i="37"/>
  <c r="D73" i="37"/>
  <c r="D74" i="37"/>
  <c r="D75" i="37"/>
  <c r="D76" i="37"/>
  <c r="D77" i="37"/>
  <c r="D78" i="37"/>
  <c r="D79" i="37"/>
  <c r="D80" i="37"/>
  <c r="D81" i="37"/>
  <c r="D82" i="37"/>
  <c r="D83" i="37"/>
  <c r="D84" i="37"/>
  <c r="D85" i="37"/>
  <c r="D86" i="37"/>
  <c r="D87" i="37"/>
  <c r="D88" i="37"/>
  <c r="D89" i="37"/>
  <c r="D90" i="37"/>
  <c r="D91" i="37"/>
  <c r="D92" i="37"/>
  <c r="D93" i="37"/>
  <c r="D94" i="37"/>
  <c r="D95" i="37"/>
  <c r="D96" i="37"/>
  <c r="D97" i="37"/>
  <c r="D98" i="37"/>
  <c r="D99" i="37"/>
  <c r="D100" i="37"/>
  <c r="D101" i="37"/>
  <c r="D102" i="37"/>
  <c r="D103" i="37"/>
  <c r="D104" i="37"/>
  <c r="D105" i="37"/>
  <c r="D106" i="37"/>
  <c r="D107" i="37"/>
  <c r="D108" i="37"/>
  <c r="D109" i="37"/>
  <c r="D110" i="37"/>
  <c r="D111" i="37"/>
  <c r="D112" i="37"/>
  <c r="D113" i="37"/>
  <c r="D114" i="37"/>
  <c r="D115" i="37"/>
  <c r="D116" i="37"/>
  <c r="D117" i="37"/>
  <c r="D118" i="37"/>
  <c r="D119" i="37"/>
  <c r="D120" i="37"/>
  <c r="D121" i="37"/>
  <c r="D122" i="37"/>
  <c r="D123" i="37"/>
  <c r="D124" i="37"/>
  <c r="D125" i="37"/>
  <c r="D126" i="37"/>
  <c r="D127" i="37"/>
  <c r="D128" i="37"/>
  <c r="D129" i="37"/>
  <c r="D130" i="37"/>
  <c r="D131" i="37"/>
  <c r="D132" i="37"/>
  <c r="D133" i="37"/>
  <c r="D134" i="37"/>
  <c r="D135" i="37"/>
  <c r="D136" i="37"/>
  <c r="D137" i="37"/>
  <c r="D138" i="37"/>
  <c r="D139" i="37"/>
  <c r="D140" i="37"/>
  <c r="D141" i="37"/>
  <c r="D142" i="37"/>
  <c r="D143" i="37"/>
  <c r="D144" i="37"/>
  <c r="D145" i="37"/>
  <c r="D146" i="37"/>
  <c r="D147" i="37"/>
  <c r="D148" i="37"/>
  <c r="D149" i="37"/>
  <c r="D150" i="37"/>
  <c r="D151" i="37"/>
  <c r="D152" i="37"/>
  <c r="D153" i="37"/>
  <c r="D154" i="37"/>
  <c r="D155" i="37"/>
  <c r="D156" i="37"/>
  <c r="D157" i="37"/>
  <c r="D158" i="37"/>
  <c r="D159" i="37"/>
  <c r="D160" i="37"/>
  <c r="A37" i="37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A86" i="37" s="1"/>
  <c r="A87" i="37" s="1"/>
  <c r="A88" i="37" s="1"/>
  <c r="A89" i="37" s="1"/>
  <c r="A90" i="37" s="1"/>
  <c r="A91" i="37" s="1"/>
  <c r="A92" i="37" s="1"/>
  <c r="A93" i="37" s="1"/>
  <c r="A94" i="37" s="1"/>
  <c r="A95" i="37" s="1"/>
  <c r="A96" i="37" s="1"/>
  <c r="A97" i="37" s="1"/>
  <c r="A98" i="37" s="1"/>
  <c r="A99" i="37" s="1"/>
  <c r="A100" i="37" s="1"/>
  <c r="A101" i="37" s="1"/>
  <c r="A102" i="37" s="1"/>
  <c r="A103" i="37" s="1"/>
  <c r="A104" i="37" s="1"/>
  <c r="A105" i="37" s="1"/>
  <c r="A106" i="37" s="1"/>
  <c r="A107" i="37" s="1"/>
  <c r="A108" i="37" s="1"/>
  <c r="A109" i="37" s="1"/>
  <c r="A110" i="37" s="1"/>
  <c r="A111" i="37" s="1"/>
  <c r="A112" i="37" s="1"/>
  <c r="A113" i="37" s="1"/>
  <c r="A114" i="37" s="1"/>
  <c r="A115" i="37" s="1"/>
  <c r="A116" i="37" s="1"/>
  <c r="A117" i="37" s="1"/>
  <c r="A118" i="37" s="1"/>
  <c r="A119" i="37" s="1"/>
  <c r="A120" i="37" s="1"/>
  <c r="A121" i="37" s="1"/>
  <c r="A122" i="37" s="1"/>
  <c r="A123" i="37" s="1"/>
  <c r="A124" i="37" s="1"/>
  <c r="A125" i="37" s="1"/>
  <c r="A126" i="37" s="1"/>
  <c r="A127" i="37" s="1"/>
  <c r="A128" i="37" s="1"/>
  <c r="A129" i="37" s="1"/>
  <c r="A130" i="37" s="1"/>
  <c r="A131" i="37" s="1"/>
  <c r="A132" i="37" s="1"/>
  <c r="A133" i="37" s="1"/>
  <c r="A134" i="37" s="1"/>
  <c r="A135" i="37" s="1"/>
  <c r="A136" i="37" s="1"/>
  <c r="A137" i="37" s="1"/>
  <c r="A138" i="37" s="1"/>
  <c r="A139" i="37" s="1"/>
  <c r="A140" i="37" s="1"/>
  <c r="A141" i="37" s="1"/>
  <c r="A142" i="37" s="1"/>
  <c r="A143" i="37" s="1"/>
  <c r="A144" i="37" s="1"/>
  <c r="A145" i="37" s="1"/>
  <c r="A146" i="37" s="1"/>
  <c r="A147" i="37" s="1"/>
  <c r="A148" i="37" s="1"/>
  <c r="A149" i="37" s="1"/>
  <c r="A150" i="37" s="1"/>
  <c r="A151" i="37" s="1"/>
  <c r="A152" i="37" s="1"/>
  <c r="A153" i="37" s="1"/>
  <c r="A154" i="37" s="1"/>
  <c r="A155" i="37" s="1"/>
  <c r="A156" i="37" s="1"/>
  <c r="A157" i="37" s="1"/>
  <c r="A158" i="37" s="1"/>
  <c r="A159" i="37" s="1"/>
  <c r="A160" i="37" s="1"/>
  <c r="D36" i="37"/>
  <c r="D3" i="37"/>
  <c r="D4" i="37"/>
  <c r="D5" i="37"/>
  <c r="D6" i="37"/>
  <c r="D7" i="37"/>
  <c r="D8" i="37"/>
  <c r="D9" i="37"/>
  <c r="D10" i="37"/>
  <c r="D11" i="37"/>
  <c r="D12" i="37"/>
  <c r="D13" i="37"/>
  <c r="D14" i="37"/>
  <c r="D15" i="37"/>
  <c r="D16" i="37"/>
  <c r="D17" i="37"/>
  <c r="D18" i="37"/>
  <c r="D19" i="37"/>
  <c r="D20" i="37"/>
  <c r="D21" i="37"/>
  <c r="D22" i="37"/>
  <c r="D23" i="37"/>
  <c r="D24" i="37"/>
  <c r="D25" i="37"/>
  <c r="D26" i="37"/>
  <c r="D27" i="37"/>
  <c r="D28" i="37"/>
  <c r="D29" i="37"/>
  <c r="D30" i="37"/>
  <c r="D31" i="37"/>
  <c r="D32" i="37"/>
  <c r="D33" i="37"/>
  <c r="D34" i="37"/>
  <c r="D35" i="37"/>
  <c r="D2" i="37"/>
  <c r="D107" i="56" l="1"/>
  <c r="D89" i="56"/>
  <c r="D107" i="55"/>
  <c r="D89" i="55"/>
  <c r="D37" i="56"/>
  <c r="C102" i="56"/>
  <c r="D102" i="56" s="1"/>
  <c r="H38" i="56"/>
  <c r="H37" i="56"/>
  <c r="L37" i="56"/>
  <c r="L38" i="56"/>
  <c r="D37" i="55"/>
  <c r="C102" i="55"/>
  <c r="D102" i="55" s="1"/>
  <c r="L37" i="55"/>
  <c r="L38" i="55"/>
  <c r="D63" i="55"/>
  <c r="D64" i="55"/>
  <c r="H38" i="55"/>
  <c r="H37" i="55"/>
  <c r="B42" i="52"/>
  <c r="B74" i="52"/>
  <c r="B48" i="52"/>
  <c r="B77" i="52"/>
  <c r="D83" i="52"/>
  <c r="B49" i="52"/>
  <c r="B69" i="52"/>
  <c r="B76" i="52"/>
  <c r="B51" i="52"/>
  <c r="B71" i="52"/>
  <c r="H38" i="52"/>
  <c r="H37" i="52"/>
  <c r="C90" i="52"/>
  <c r="C92" i="52" s="1"/>
  <c r="B47" i="52"/>
  <c r="B43" i="52"/>
  <c r="B44" i="52"/>
  <c r="D37" i="52"/>
  <c r="B46" i="52"/>
  <c r="D57" i="52"/>
  <c r="C102" i="52" s="1"/>
  <c r="D102" i="52" s="1"/>
  <c r="B73" i="52"/>
  <c r="B70" i="52"/>
  <c r="B75" i="52"/>
  <c r="L38" i="52"/>
  <c r="L37" i="52"/>
  <c r="B52" i="52"/>
  <c r="B45" i="52"/>
  <c r="B79" i="52"/>
  <c r="B72" i="52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" i="15"/>
  <c r="C106" i="55" l="1"/>
  <c r="D106" i="55" s="1"/>
  <c r="C106" i="56"/>
  <c r="D106" i="56" s="1"/>
  <c r="D63" i="52"/>
  <c r="C106" i="52" s="1"/>
  <c r="D106" i="52" s="1"/>
  <c r="D64" i="52"/>
  <c r="D107" i="52"/>
  <c r="D89" i="52"/>
  <c r="A1" i="9" a="1"/>
  <c r="A1" i="11" a="1"/>
  <c r="A1" i="11" l="1"/>
  <c r="A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tc={6F7ADF66-0278-440A-9B0B-62B0F16FBA7B}</author>
  </authors>
  <commentList>
    <comment ref="A1" authorId="0" shapeId="0" xr:uid="{6F7ADF66-0278-440A-9B0B-62B0F16FBA7B}">
      <text>
        <t>[Threaded comment]
Your version of Excel allows you to read this threaded comment; however, any edits to it will get removed if the file is opened in a newer version of Excel. Learn more: https://go.microsoft.com/fwlink/?linkid=870924
Comment:
    Pega_valores_de_aperturado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625F98-80D1-4B73-9783-C4E2DE522C82}" keepAlive="1" name="ModelConnection_ExternalData_1" description="Data Model" type="5" refreshedVersion="8" minRefreshableVersion="5" saveData="1">
    <dbPr connection="Data Model Connection" command="formulas_interna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FE85E6CD-B922-4638-A78F-B0A73FEFADFA}" keepAlive="1" name="ModelConnection_ExternalData_11" description="Data Model" type="5" refreshedVersion="8" minRefreshableVersion="5" saveData="1">
    <dbPr connection="Data Model Connection" command="precios_mp  2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EB0353BF-ADE8-4111-9605-4D445B6FBC14}" keepAlive="1" name="ModelConnection_ExternalData_12" description="Data Model" type="5" refreshedVersion="8" minRefreshableVersion="5" saveData="1">
    <dbPr connection="Data Model Connection" command="ID_ALIMENTO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DDFACC0A-4DC5-4E58-BD88-270AD5EA4B16}" keepAlive="1" name="ModelConnection_ExternalData_13" description="Data Model" type="5" refreshedVersion="8" minRefreshableVersion="5" saveData="1">
    <dbPr connection="Data Model Connection" command="formula_ciclo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1D23BCB2-1C88-4E3D-854B-24692F9DF9A0}" keepAlive="1" name="ModelConnection_ExternalData_3" description="Data Model" type="5" refreshedVersion="8" minRefreshableVersion="5" saveData="1">
    <dbPr connection="Data Model Connection" command="concepto_id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512108FB-5FCA-44AB-806F-EC690C32A67A}" keepAlive="1" name="Query - cco" description="Connection to the 'cco' query in the workbook." type="5" refreshedVersion="8" background="1" saveData="1">
    <dbPr connection="Provider=Microsoft.Mashup.OleDb.1;Data Source=$Workbook$;Location=cco;Extended Properties=&quot;&quot;" command="SELECT * FROM [cco]"/>
  </connection>
  <connection id="7" xr16:uid="{B299EBEC-5E49-4F3E-9E72-C3754ECE1C5D}" name="Query - concepto_id" description="Connection to the 'concepto_id' query in the workbook." type="100" refreshedVersion="8" minRefreshableVersion="5">
    <extLst>
      <ext xmlns:x15="http://schemas.microsoft.com/office/spreadsheetml/2010/11/main" uri="{DE250136-89BD-433C-8126-D09CA5730AF9}">
        <x15:connection id="1232d813-e015-4abe-b9c2-e043e00df520"/>
      </ext>
    </extLst>
  </connection>
  <connection id="8" xr16:uid="{4289263A-DF4B-422D-94D8-8BA0E777A101}" name="Query - formula_ciclos" description="Connection to the 'formula_ciclos' query in the workbook." type="100" refreshedVersion="8" minRefreshableVersion="5">
    <extLst>
      <ext xmlns:x15="http://schemas.microsoft.com/office/spreadsheetml/2010/11/main" uri="{DE250136-89BD-433C-8126-D09CA5730AF9}">
        <x15:connection id="d0ee7899-052a-4a15-bfc3-a9540a93bc6f"/>
      </ext>
    </extLst>
  </connection>
  <connection id="9" xr16:uid="{4334255E-F337-4674-A17E-2F55E5F02FEA}" name="Query - formulas_internas" description="Connection to the 'formulas_internas' query in the workbook." type="100" refreshedVersion="8" minRefreshableVersion="5">
    <extLst>
      <ext xmlns:x15="http://schemas.microsoft.com/office/spreadsheetml/2010/11/main" uri="{DE250136-89BD-433C-8126-D09CA5730AF9}">
        <x15:connection id="abeecb4a-4c1c-43f2-be9c-550a6ed1ab24"/>
      </ext>
    </extLst>
  </connection>
  <connection id="10" xr16:uid="{F017C80E-87FF-4562-A33C-4D5C8465E5A3}" name="Query - formulas_internas (2)" description="Connection to the 'formulas_internas (2)' query in the workbook." type="100" refreshedVersion="8" minRefreshableVersion="5">
    <extLst>
      <ext xmlns:x15="http://schemas.microsoft.com/office/spreadsheetml/2010/11/main" uri="{DE250136-89BD-433C-8126-D09CA5730AF9}">
        <x15:connection id="a5941b63-805f-46bf-8898-55260ffc57cc">
          <x15:oledbPr connection="Provider=Microsoft.Mashup.OleDb.1;Data Source=$Workbook$;Location=&quot;formulas_internas (2)&quot;;Extended Properties=&quot;&quot;">
            <x15:dbTables>
              <x15:dbTable name="formulas_internas (2)"/>
            </x15:dbTables>
          </x15:oledbPr>
        </x15:connection>
      </ext>
    </extLst>
  </connection>
  <connection id="11" xr16:uid="{3B6120EA-0037-4DE4-A303-22B03120DD04}" name="Query - ID_ALIMENTO" description="Connection to the 'ID_ALIMENTO' query in the workbook." type="100" refreshedVersion="8" minRefreshableVersion="5">
    <extLst>
      <ext xmlns:x15="http://schemas.microsoft.com/office/spreadsheetml/2010/11/main" uri="{DE250136-89BD-433C-8126-D09CA5730AF9}">
        <x15:connection id="4e4adb50-eb6b-4420-ad4d-5d2256417998"/>
      </ext>
    </extLst>
  </connection>
  <connection id="12" xr16:uid="{6A4B6CFE-D33F-483B-A756-8CFB57F6653D}" name="Query - nutri_etapas" description="Connection to the 'nutri_etapas' query in the workbook." type="100" refreshedVersion="8" minRefreshableVersion="5">
    <extLst>
      <ext xmlns:x15="http://schemas.microsoft.com/office/spreadsheetml/2010/11/main" uri="{DE250136-89BD-433C-8126-D09CA5730AF9}">
        <x15:connection id="77843af2-f52b-4c7b-908c-4c9198cb176d"/>
      </ext>
    </extLst>
  </connection>
  <connection id="13" xr16:uid="{B3DE84A4-2275-46A5-8F14-2867D30FF2B8}" name="Query - precio_venta" description="Connection to the 'precio_venta' query in the workbook." type="100" refreshedVersion="8" minRefreshableVersion="5">
    <extLst>
      <ext xmlns:x15="http://schemas.microsoft.com/office/spreadsheetml/2010/11/main" uri="{DE250136-89BD-433C-8126-D09CA5730AF9}">
        <x15:connection id="093abc8e-392e-4373-bfd8-54bf8f519d11"/>
      </ext>
    </extLst>
  </connection>
  <connection id="14" xr16:uid="{FBB597B0-FA38-46C5-9CCA-CE5BE883F1F4}" name="Query - precios_externos" description="Connection to the 'precios_externos' query in the workbook." type="100" refreshedVersion="8" minRefreshableVersion="5">
    <extLst>
      <ext xmlns:x15="http://schemas.microsoft.com/office/spreadsheetml/2010/11/main" uri="{DE250136-89BD-433C-8126-D09CA5730AF9}">
        <x15:connection id="1d97dcd8-fe11-46dd-beda-d40e1a8e2421"/>
      </ext>
    </extLst>
  </connection>
  <connection id="15" xr16:uid="{36D11118-A244-4D74-AF4E-FA429D56F243}" name="Query - precios_internos" description="Connection to the 'precios_internos' query in the workbook." type="100" refreshedVersion="8" minRefreshableVersion="5">
    <extLst>
      <ext xmlns:x15="http://schemas.microsoft.com/office/spreadsheetml/2010/11/main" uri="{DE250136-89BD-433C-8126-D09CA5730AF9}">
        <x15:connection id="6d462c56-396a-40d1-bad4-58c8e9b47954"/>
      </ext>
    </extLst>
  </connection>
  <connection id="16" xr16:uid="{A116B92F-6515-4A14-94E0-6BA860AF86C2}" name="Query - precios_internos1" description="Connection to the 'precios_internos1' query in the workbook." type="100" refreshedVersion="8" minRefreshableVersion="5">
    <extLst>
      <ext xmlns:x15="http://schemas.microsoft.com/office/spreadsheetml/2010/11/main" uri="{DE250136-89BD-433C-8126-D09CA5730AF9}">
        <x15:connection id="19034670-f0a7-47d2-ba7f-aca093b4fceb"/>
      </ext>
    </extLst>
  </connection>
  <connection id="17" xr16:uid="{295FFBC8-0BE7-4B1A-89ED-B6D522A17286}" name="Query - precios_mp" description="Connection to the 'precios_mp' query in the workbook." type="100" refreshedVersion="8" minRefreshableVersion="5">
    <extLst>
      <ext xmlns:x15="http://schemas.microsoft.com/office/spreadsheetml/2010/11/main" uri="{DE250136-89BD-433C-8126-D09CA5730AF9}">
        <x15:connection id="469b8a97-2cbd-4887-8bb1-615dc4e9ec55"/>
      </ext>
    </extLst>
  </connection>
  <connection id="18" xr16:uid="{73D6DF49-C58B-4136-A215-826C4B8827DB}" name="Query - precios_mp (2)" description="Connection to the 'precios_mp (2)' query in the workbook." type="100" refreshedVersion="8" minRefreshableVersion="5">
    <extLst>
      <ext xmlns:x15="http://schemas.microsoft.com/office/spreadsheetml/2010/11/main" uri="{DE250136-89BD-433C-8126-D09CA5730AF9}">
        <x15:connection id="fe2c8e77-c499-427c-b2a7-7568d4017399"/>
      </ext>
    </extLst>
  </connection>
  <connection id="19" xr16:uid="{708C2BEC-A721-4BB0-94A7-90D754C20A49}" name="Query - precios_mp1" description="Connection to the 'precios_mp1' query in the workbook." type="100" refreshedVersion="8" minRefreshableVersion="5">
    <extLst>
      <ext xmlns:x15="http://schemas.microsoft.com/office/spreadsheetml/2010/11/main" uri="{DE250136-89BD-433C-8126-D09CA5730AF9}">
        <x15:connection id="f3a3f2b5-b8e4-41d7-befa-c959977e9446"/>
      </ext>
    </extLst>
  </connection>
  <connection id="20" xr16:uid="{F948BB2F-3E86-4E0A-B55B-1F5455B12200}" keepAlive="1" name="Query - rubros_id_opex (2)" description="Connection to the 'rubros_id_opex (2)' query in the workbook." type="5" refreshedVersion="8" background="1" saveData="1">
    <dbPr connection="Provider=Microsoft.Mashup.OleDb.1;Data Source=$Workbook$;Location=&quot;rubros_id_opex (2)&quot;;Extended Properties=&quot;&quot;" command="SELECT * FROM [rubros_id_opex (2)]"/>
  </connection>
  <connection id="21" xr16:uid="{8D1DD3AF-8545-41EB-B27E-300FD63066DF}" keepAlive="1" name="Query - rubros_unicos" description="Connection to the 'rubros_unicos' query in the workbook." type="5" refreshedVersion="8" background="1" saveData="1">
    <dbPr connection="Provider=Microsoft.Mashup.OleDb.1;Data Source=$Workbook$;Location=rubros_unicos;Extended Properties=&quot;&quot;" command="SELECT * FROM [rubros_unicos]"/>
  </connection>
  <connection id="22" xr16:uid="{7A28BDC6-0070-425B-8D4A-E2A5E76564D7}" keepAlive="1" name="Query - sectores_id" description="Connection to the 'sectores_id' query in the workbook." type="5" refreshedVersion="8" background="1" saveData="1">
    <dbPr connection="Provider=Microsoft.Mashup.OleDb.1;Data Source=$Workbook$;Location=sectores_id;Extended Properties=&quot;&quot;" command="SELECT * FROM [sectores_id]"/>
  </connection>
  <connection id="23" xr16:uid="{8A07F444-A191-45FA-9C12-2E5950C8A93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</futureMetadata>
  <cellMetadata count="1">
    <bk>
      <rc t="1" v="0"/>
    </bk>
  </cellMetadata>
  <valueMetadata count="52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numpy as np
import re
# Traer la tabla
df = xl(%P2%)   # ya es DataFrame
# Normalizar nombres por si alguno no es string (sin usar .str)
df.columns = [str(c).strip() for c in df.columns]
# Índices 0-based (A=0,..., D=3, F=5, R=17)
IDX_TOTAL = 3   # Columna D: "Total con signo"
IDX_QTY   = 5   # Columna F: "Líneas de factura/Cantidad"
IDX_PRC   = 17  # Columna R: prc (18 en Excel)
def money_to_float_value(x):
    """Convierte '-$ 1,955,707.75' o ' -$ 1.955.707,75 ' a float SIN usar .str."""
    if x is None or (isinstance(x, float) and np.isnan(x)):
        return np.nan
    s = str(x).strip()
    s = s.replace("ARS", "").replace("$", "").replace("\xa0", "").replace(" ", "")
    if "," in s and "." not in s:
        s = s.replace(".", "")      # quita miles si vienen con puntos
        s = s.replace(",", ".")     # coma decimal -&gt; punto
    else:
        s = s.replace(",", "")      # quita comas de miles
    s = re.sub(r"[^0-9.\-]", "", s)
    try:
        return float(s)
    except:
        return np.nan
out = df.copy()
# Asegurar numéricos por posición
out.iloc[:, IDX_PRC] = pd.to_numeric(out.iloc[:, IDX_PRC], errors="coerce")
out.iloc[:, IDX_QTY] = pd.to_numeric(out.iloc[:, IDX_QTY], errors="coerce")
# Nuevas columnas (no sobrescribo D ni F)
new_total = out.iloc[:, IDX_TOTAL].apply(money_to_float_value) * out.iloc[:, IDX_PRC]
new_qty   = out.iloc[:, IDX_QTY] * out.iloc[:, IDX_PRC]
out["Total*prc (D×R)"]   = new_total
out["Cantidad*prc (F×R)"] = new_qty
# Columna S fija (texto)
out["APERTURADO POR EMPRESA"] = "APERTURADO POR EMPRESA"
out</code>
    </pythonScript>
    <pythonScript>
      <code xml:space="preserve">import pandas as pd
# Lee la TABLA llamada 'bbdd' (Ctrl+T y nómbrala así)
df = xl(%P2%)          # o usa un rango: xl('bbdd!A1:Q5000')
# --- la lista está en la columna Q (17ª) ---
idx_lista = 16                  # 0-based -&gt; Q
col_lista = df.columns[idx_lista]
col_nueva = 'SECTOR APERTURADO'
def split_and_clean(x):
    if not isinstance(x, str) or not x.strip():
        return []
    x = x.replace(';', ',')     # admite ; o ,
    return [s.strip() for s in x.split(',') if s.strip()]
df[col_lista] = df[col_lista].fillna('').astype(str)
out = (
    df.assign(_sectores_list=df[col_lista].apply(split_and_clean))
      .explode('_sectores_list', ignore_index=True)
      .rename(columns={'_sectores_list': col_nueva})
)
out  # &lt;- última línea, sin 'return'
</code>
    </pythonScript>
  </pythonScripts>
</python>
</file>

<file path=xl/sharedStrings.xml><?xml version="1.0" encoding="utf-8"?>
<sst xmlns="http://schemas.openxmlformats.org/spreadsheetml/2006/main" count="20564" uniqueCount="1484">
  <si>
    <t>Fecha de Factura/Recibo</t>
  </si>
  <si>
    <t>Nombre de la empresa a mostrar en la factura</t>
  </si>
  <si>
    <t>Número</t>
  </si>
  <si>
    <t>Total con signo</t>
  </si>
  <si>
    <t>Líneas de factura/Etiqueta</t>
  </si>
  <si>
    <t>Líneas de factura/Cantidad</t>
  </si>
  <si>
    <t>Líneas de factura/Precio unitario</t>
  </si>
  <si>
    <t>Líneas de factura/Unidad de medida</t>
  </si>
  <si>
    <t>Líneas de factura/Producto</t>
  </si>
  <si>
    <t>PERSONAL</t>
  </si>
  <si>
    <t>SERVICIOS</t>
  </si>
  <si>
    <t>La Delfina Sociedad Anonima Comercial Industrial Financiera Y Agropecuaria(w)</t>
  </si>
  <si>
    <t>Mollard, Martin  Enrique</t>
  </si>
  <si>
    <t>HIGIENE Y SEGURIDAD</t>
  </si>
  <si>
    <t>Gomeria Donatti S. R. L.</t>
  </si>
  <si>
    <t>REPARACIONES</t>
  </si>
  <si>
    <t>Pigini, Norberto Omar Marino</t>
  </si>
  <si>
    <t>LOGISTICA</t>
  </si>
  <si>
    <t>Mercado Pago</t>
  </si>
  <si>
    <t>ARCA</t>
  </si>
  <si>
    <t>Acosta, Roberto Maximiliano</t>
  </si>
  <si>
    <t>INSUMOS</t>
  </si>
  <si>
    <t>Stortoni S.A.</t>
  </si>
  <si>
    <t>Comercial Uritorco S. R. L. (w)</t>
  </si>
  <si>
    <t>REPOSICION</t>
  </si>
  <si>
    <t>Bollini, Tomas Maria</t>
  </si>
  <si>
    <t>Transportes Padilla Sociedad Anonima</t>
  </si>
  <si>
    <t>Cronos Soluciones Sustentables Sa</t>
  </si>
  <si>
    <t>Ruzzi, Emiliano Ramon</t>
  </si>
  <si>
    <t>Donati, Facundo Uriel</t>
  </si>
  <si>
    <t>Forciniti, Maria Alejandra(W)</t>
  </si>
  <si>
    <t>Exolgan Sociedad Anonima</t>
  </si>
  <si>
    <t>MANTENIMIENTO PREVENTIVO</t>
  </si>
  <si>
    <t>Pascual Materiales S. R. L.</t>
  </si>
  <si>
    <t>FA-A 00001-00000344</t>
  </si>
  <si>
    <t>INVERSION</t>
  </si>
  <si>
    <t>Telecom Argentina Sociedad Anonima</t>
  </si>
  <si>
    <t>Ricardo Bueloni Y Cia</t>
  </si>
  <si>
    <t>Berardi, Alberto Jose -</t>
  </si>
  <si>
    <t>Petrolera Del Sur S R L</t>
  </si>
  <si>
    <t>Frezza, Yanina Anastasia Elsa</t>
  </si>
  <si>
    <t>Lopez, Jesus Rodrigo</t>
  </si>
  <si>
    <t>Richetti, Adrian Leonardo</t>
  </si>
  <si>
    <t>Acosta, Miguel Angel</t>
  </si>
  <si>
    <t>Martins, Joaquin</t>
  </si>
  <si>
    <t>ENERGIA</t>
  </si>
  <si>
    <t>Sancor Cooperativa De Seguros Limitada</t>
  </si>
  <si>
    <t>Bunge Argentina S A</t>
  </si>
  <si>
    <t>Total Quimica S.A.</t>
  </si>
  <si>
    <t>Energia Del Sur Srl</t>
  </si>
  <si>
    <t>Asociacion Mutual 23 De Setiembre</t>
  </si>
  <si>
    <t>American Express Argentina S. A.</t>
  </si>
  <si>
    <t>Speed Business S. A.</t>
  </si>
  <si>
    <t>Ultraonix Srl</t>
  </si>
  <si>
    <t>Bongiovanni, Juan Pablo</t>
  </si>
  <si>
    <t>S I R Sociedad De Responsabilidad Limitada</t>
  </si>
  <si>
    <t>Fuca, Mauro Dario</t>
  </si>
  <si>
    <t>Septima Region S A</t>
  </si>
  <si>
    <t>Mil Propiedades Srl</t>
  </si>
  <si>
    <t>Desmedt, Sebastian Emilio</t>
  </si>
  <si>
    <t>Strupeni, Federico Lisandro</t>
  </si>
  <si>
    <t>Tio Tom Sociedad Anonima</t>
  </si>
  <si>
    <t>Area Abierta S.A.</t>
  </si>
  <si>
    <t>Empresa Provincial De La Energia De Santa Fe (W)</t>
  </si>
  <si>
    <t>Bca Distribuciones Sa</t>
  </si>
  <si>
    <t>Castelli, Guillermo Alejandro</t>
  </si>
  <si>
    <t>IMPUESTOS</t>
  </si>
  <si>
    <t>Carrizo, Juan Mario</t>
  </si>
  <si>
    <t>Oxitodo S. A.</t>
  </si>
  <si>
    <t>Salinera Jaisal S. A.</t>
  </si>
  <si>
    <t>Telmex Argentina Sa</t>
  </si>
  <si>
    <t>Russo, Gabriela</t>
  </si>
  <si>
    <t>Litale Srl</t>
  </si>
  <si>
    <t>COMERCIAL</t>
  </si>
  <si>
    <t>Gestion Ocupacional S.R.L.</t>
  </si>
  <si>
    <t>Coroso, Hugo Ezequiel</t>
  </si>
  <si>
    <t>Dragubitzky, Jose Luis</t>
  </si>
  <si>
    <t>HABILITACIONES Y CERT</t>
  </si>
  <si>
    <t>Manzur, Agustin Daniel</t>
  </si>
  <si>
    <t>Union Emergencias Regionales S A        Acion</t>
  </si>
  <si>
    <t>Adhoc S.A.</t>
  </si>
  <si>
    <t>Estudio De Profesionales Sa</t>
  </si>
  <si>
    <t>Exportdeniv Internacional Sa</t>
  </si>
  <si>
    <t>Concepto</t>
  </si>
  <si>
    <t>Tipo de Gasto 1</t>
  </si>
  <si>
    <t>Tipo de Gasto 2</t>
  </si>
  <si>
    <t>Variable</t>
  </si>
  <si>
    <t>Indirecto</t>
  </si>
  <si>
    <t>Opex</t>
  </si>
  <si>
    <t>Fijo</t>
  </si>
  <si>
    <t>Directo</t>
  </si>
  <si>
    <t>CC15</t>
  </si>
  <si>
    <t>CC13</t>
  </si>
  <si>
    <t>CC11</t>
  </si>
  <si>
    <t>CC1</t>
  </si>
  <si>
    <t>CCO EMPRESA</t>
  </si>
  <si>
    <t>CCO - SECTOR</t>
  </si>
  <si>
    <t>CC14</t>
  </si>
  <si>
    <t>CC7</t>
  </si>
  <si>
    <t>CC4</t>
  </si>
  <si>
    <t>NO</t>
  </si>
  <si>
    <t>MANTENIMIENTO</t>
  </si>
  <si>
    <t>CC6</t>
  </si>
  <si>
    <t>CC9</t>
  </si>
  <si>
    <t>CC5</t>
  </si>
  <si>
    <t>CC2</t>
  </si>
  <si>
    <t>CC12</t>
  </si>
  <si>
    <t>Origen</t>
  </si>
  <si>
    <t>NFU</t>
  </si>
  <si>
    <t>SECTOR</t>
  </si>
  <si>
    <t>COD CCO</t>
  </si>
  <si>
    <t>DCOMUN</t>
  </si>
  <si>
    <t>%</t>
  </si>
  <si>
    <t>IMPUTACION</t>
  </si>
  <si>
    <t>DISPOSICIÓN FINAL RESIDUOS SOLIDOS</t>
  </si>
  <si>
    <t>FAC</t>
  </si>
  <si>
    <t>DISPOSICIÓN FINAL RESIDUOS LIQUIDOS</t>
  </si>
  <si>
    <t>PILETAS</t>
  </si>
  <si>
    <t>REACTORES</t>
  </si>
  <si>
    <t>BACHAS</t>
  </si>
  <si>
    <t>COMPOST &amp; FERTILIZANTES</t>
  </si>
  <si>
    <t>CEREAL &amp; POLVILLO</t>
  </si>
  <si>
    <t>EXPORTACION</t>
  </si>
  <si>
    <t>CC3</t>
  </si>
  <si>
    <t>CC8</t>
  </si>
  <si>
    <t>CC10</t>
  </si>
  <si>
    <t>Sector</t>
  </si>
  <si>
    <t>SECTOR_ODOO</t>
  </si>
  <si>
    <t>LISTA_SECTORES</t>
  </si>
  <si>
    <t># SECTORES</t>
  </si>
  <si>
    <t>WORMS</t>
  </si>
  <si>
    <t>CC12WORMS</t>
  </si>
  <si>
    <t>CALZIM</t>
  </si>
  <si>
    <t>CC12CALZIM</t>
  </si>
  <si>
    <t>GAPRE</t>
  </si>
  <si>
    <t>CC12GAPRE</t>
  </si>
  <si>
    <t>SS COMUNALES</t>
  </si>
  <si>
    <t>CC12SS COMUNALES</t>
  </si>
  <si>
    <t>COPERATIVAS</t>
  </si>
  <si>
    <t>CC12COPERATIVAS</t>
  </si>
  <si>
    <t>CC13WORMS</t>
  </si>
  <si>
    <t>CC13CALZIM</t>
  </si>
  <si>
    <t>CC13GAPRE</t>
  </si>
  <si>
    <t>CC13SS COMUNALES</t>
  </si>
  <si>
    <t>CC13COPERATIVAS</t>
  </si>
  <si>
    <t>AD-0001</t>
  </si>
  <si>
    <t>AG- A</t>
  </si>
  <si>
    <t>TN</t>
  </si>
  <si>
    <t>OPEX</t>
  </si>
  <si>
    <t>DIRECTO</t>
  </si>
  <si>
    <t>AG- B</t>
  </si>
  <si>
    <t>AG- C</t>
  </si>
  <si>
    <t>ARE- A</t>
  </si>
  <si>
    <t>ARE- B</t>
  </si>
  <si>
    <t>SEBO C - 2da</t>
  </si>
  <si>
    <t>BORRA A VEGETAL</t>
  </si>
  <si>
    <t>BORRA ANIMAL</t>
  </si>
  <si>
    <t>EMULSION</t>
  </si>
  <si>
    <t>ENERGIA GASOIL G3</t>
  </si>
  <si>
    <t>Lts</t>
  </si>
  <si>
    <t>ENERGIA G2</t>
  </si>
  <si>
    <t>ENERGIA Nafta</t>
  </si>
  <si>
    <t xml:space="preserve">ENERGIA Fuel Oil </t>
  </si>
  <si>
    <t>KG</t>
  </si>
  <si>
    <t>INSUMOS Acido Sulfúrico 70/80</t>
  </si>
  <si>
    <t>INSUMOS Acido Clorhidrico</t>
  </si>
  <si>
    <t>INSUMOS Soda Caustica</t>
  </si>
  <si>
    <t>INSUMOS Cloruro de Sodio (SAL)</t>
  </si>
  <si>
    <t>Cremer Y Asociados Sociedad Anonima</t>
  </si>
  <si>
    <t xml:space="preserve">INSUMOS
Glicerina cruda </t>
  </si>
  <si>
    <t>IB</t>
  </si>
  <si>
    <t>DREI DISPOSICIÓN FINAL RESIDUOS LIQUIDOS</t>
  </si>
  <si>
    <t>DREI COMPOST &amp; FERTILIZANTES</t>
  </si>
  <si>
    <t>DREI PILETAS</t>
  </si>
  <si>
    <t>DREI NFU</t>
  </si>
  <si>
    <t>monto_final</t>
  </si>
  <si>
    <t>TOTALES</t>
  </si>
  <si>
    <t>FIJO/VARIABLE</t>
  </si>
  <si>
    <t>DIRECTO/INDERECTO</t>
  </si>
  <si>
    <t>VENTAS</t>
  </si>
  <si>
    <t>UTILIDAD</t>
  </si>
  <si>
    <t>INDIRECTO</t>
  </si>
  <si>
    <t>CAPEX</t>
  </si>
  <si>
    <t>UTILDAD</t>
  </si>
  <si>
    <t>TOTAL 1+2</t>
  </si>
  <si>
    <t>COMPONENTE</t>
  </si>
  <si>
    <t>ADMINISTRACION</t>
  </si>
  <si>
    <t>100% ADMINISTRACION - 100% DIRECTOR</t>
  </si>
  <si>
    <t>INTENDENCIA</t>
  </si>
  <si>
    <t>100% INTENDENCIA - 6,67% PRODUCCION</t>
  </si>
  <si>
    <t>LABORATORIO</t>
  </si>
  <si>
    <t>100% LABORATORIO - 6,67% PRODUCCION</t>
  </si>
  <si>
    <t>75% LOGISTICA - 6,67% PRODUCCION</t>
  </si>
  <si>
    <t>100% MANTENIMIENTO - 6,67% PRODUCCION</t>
  </si>
  <si>
    <t>25% LOGISTICA - 100% CAT - 100% EXTERNO NFU - 6,67% PRODUCCION - 95% NFU</t>
  </si>
  <si>
    <t>PORTERIA</t>
  </si>
  <si>
    <t>100% PORTERIA - 6,67% PRODUCCION</t>
  </si>
  <si>
    <t>COMPOST Y FERTILIZANTES</t>
  </si>
  <si>
    <t>60% COMPOST Y FERTILIZANTES - 6,67% PRODUCCION</t>
  </si>
  <si>
    <t>CEREAL Y POLVILLO</t>
  </si>
  <si>
    <t>0% CEREAL Y POLVILLO - 0% PRODUCCION</t>
  </si>
  <si>
    <t>TALLER MECANICO</t>
  </si>
  <si>
    <t>100% TALLER MECANICO - 6,67% PRODUCCION</t>
  </si>
  <si>
    <t>TIERRAS FILTRANTES</t>
  </si>
  <si>
    <t>0% TIERRAS FILTRANTES - 0% PRODUCCION</t>
  </si>
  <si>
    <t>VIGILANCIA</t>
  </si>
  <si>
    <t>100% VIGILANCIA - 6,67% PRODUCCION</t>
  </si>
  <si>
    <t>RECEP. DESPACHO Y FORM</t>
  </si>
  <si>
    <t>85% DISPOSICION FINAL DE R. LIQUIDOS - 6,67% PRODUCCION</t>
  </si>
  <si>
    <t>REACTOR</t>
  </si>
  <si>
    <t>100% REACTOR - 6,67% PRODUCCION</t>
  </si>
  <si>
    <t>100% BACHAS - 5% PILETAS - 6,67% PRODUCCION</t>
  </si>
  <si>
    <t>95% PILETAS - 6,67% PRODUCCION</t>
  </si>
  <si>
    <t>DISPOSICION FINAL DE R. SOLIDOS</t>
  </si>
  <si>
    <t>40% COMPOST Y FERTILIZANTES - 5% NFU - 50% EXTERNO 1 - 6,67% PRODUCCION</t>
  </si>
  <si>
    <t>DISPOSICION FINAL DE R. LIQUIDOS</t>
  </si>
  <si>
    <t>15% DISPOSICION FINAL DE R. LIQUIDOS - 50% EXTERNO 1 - 100% EXTERNO 2 - 6,67% PRODUCCION</t>
  </si>
  <si>
    <t>SECADO</t>
  </si>
  <si>
    <t>0% SECADO - 0% PRODUCCION</t>
  </si>
  <si>
    <t>SALES</t>
  </si>
  <si>
    <t>0% SALES - 0% PRODUCCION</t>
  </si>
  <si>
    <t>MT-0001</t>
  </si>
  <si>
    <t>MT-0002</t>
  </si>
  <si>
    <t>MT-0003</t>
  </si>
  <si>
    <t>MT-0004</t>
  </si>
  <si>
    <t>MT-0005</t>
  </si>
  <si>
    <t>REACTORES -PZ</t>
  </si>
  <si>
    <t>MT-0006</t>
  </si>
  <si>
    <t>REACTORES - PZ</t>
  </si>
  <si>
    <t>MT-0007</t>
  </si>
  <si>
    <t>MT-0008</t>
  </si>
  <si>
    <t>MT-0009</t>
  </si>
  <si>
    <t>MT-0010</t>
  </si>
  <si>
    <t>PZ ( BORRA + PROVEEDOR)</t>
  </si>
  <si>
    <t>MT-0011</t>
  </si>
  <si>
    <t>MT-0012</t>
  </si>
  <si>
    <t>MT-0013</t>
  </si>
  <si>
    <t>MT-0014</t>
  </si>
  <si>
    <t>UN</t>
  </si>
  <si>
    <t>APERTURADO POR EMPRESA</t>
  </si>
  <si>
    <t>Column1</t>
  </si>
  <si>
    <t>Column2</t>
  </si>
  <si>
    <t>Column3</t>
  </si>
  <si>
    <t>Column4</t>
  </si>
  <si>
    <t>ANULADO</t>
  </si>
  <si>
    <t>FECHA CARGA</t>
  </si>
  <si>
    <t>CANAL</t>
  </si>
  <si>
    <t>AREA</t>
  </si>
  <si>
    <t>PRODUCTO</t>
  </si>
  <si>
    <t>CLIENTE</t>
  </si>
  <si>
    <t>DESCRIPCION</t>
  </si>
  <si>
    <t>UM</t>
  </si>
  <si>
    <t>Q</t>
  </si>
  <si>
    <t>PRECIO</t>
  </si>
  <si>
    <t>MONEDA</t>
  </si>
  <si>
    <t>SUBTOTAL</t>
  </si>
  <si>
    <t>T.C</t>
  </si>
  <si>
    <t>IVA</t>
  </si>
  <si>
    <t>TOTAL</t>
  </si>
  <si>
    <t>RECEPCION DE RESIDUOS SOLIDOS</t>
  </si>
  <si>
    <t>TIERRA FILTRANTE</t>
  </si>
  <si>
    <t>TECNORED ENERGIA S.A.</t>
  </si>
  <si>
    <t>USD</t>
  </si>
  <si>
    <t>DESCARTE SEMILLAS</t>
  </si>
  <si>
    <t>CERTIFICADO DISP FINAL SOLIDOS</t>
  </si>
  <si>
    <t>ARS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</si>
  <si>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</si>
  <si>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</si>
  <si>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</si>
  <si>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</si>
  <si>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</si>
  <si>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</si>
  <si>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</si>
  <si>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</si>
  <si>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</si>
  <si>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Molinos Rio De La Plata S.A.</t>
  </si>
  <si>
    <t>BARRIDO</t>
  </si>
  <si>
    <t>Alvarez Daniel Fabian</t>
  </si>
  <si>
    <t>Aquilino Pruzzo</t>
  </si>
  <si>
    <t>Pascual</t>
  </si>
  <si>
    <t>Riani Agro</t>
  </si>
  <si>
    <t>Vanelli</t>
  </si>
  <si>
    <t>RECEPCION DE RESIDUOS LIQUIDOS</t>
  </si>
  <si>
    <t>CERTIFICADO DISP FINAL LIQUIDOS</t>
  </si>
  <si>
    <t>Bio Nogoya S.A.</t>
  </si>
  <si>
    <t>Casino de Rosario S.A.</t>
  </si>
  <si>
    <t>Duport S.R.L.</t>
  </si>
  <si>
    <t>ENZIMAS S.A.</t>
  </si>
  <si>
    <t>ERA S.A.</t>
  </si>
  <si>
    <t>Geo S.R.L.</t>
  </si>
  <si>
    <t>Glardon Anibal Mauricio</t>
  </si>
  <si>
    <t>Glycopharma S.A.</t>
  </si>
  <si>
    <t>Inagro S.R.L.</t>
  </si>
  <si>
    <t>Patagonia Bioenergía S.A.</t>
  </si>
  <si>
    <t>Petit Fours S.A.</t>
  </si>
  <si>
    <t>Protegras SRL</t>
  </si>
  <si>
    <t>Renopack S.A.</t>
  </si>
  <si>
    <t>Renova S.A.</t>
  </si>
  <si>
    <t>Rosario Bio Energy S.A.</t>
  </si>
  <si>
    <t>Santa Fe Aceites S.R.L.</t>
  </si>
  <si>
    <t>Vicentín S.A.I.C.</t>
  </si>
  <si>
    <t>Zyx S. R. L.</t>
  </si>
  <si>
    <t>Cavallo Omar Rene</t>
  </si>
  <si>
    <t xml:space="preserve">Bojagro </t>
  </si>
  <si>
    <t>CONGELADOS DEL SUR</t>
  </si>
  <si>
    <t>DH-SH S.R.L.</t>
  </si>
  <si>
    <t>Molino Cañuelas - BAIGORRIA</t>
  </si>
  <si>
    <t>Molino Cañuelas - CAÑUELAS</t>
  </si>
  <si>
    <t>Valladares Bartell Alfredo</t>
  </si>
  <si>
    <t>TRATAMIENTO DE RESIDUOS SOLIDOS</t>
  </si>
  <si>
    <t>COMPOST</t>
  </si>
  <si>
    <t>Zamparo</t>
  </si>
  <si>
    <t>FUENTE</t>
  </si>
  <si>
    <t>SOFI</t>
  </si>
  <si>
    <t>AG - E</t>
  </si>
  <si>
    <t>Paraguay logistic</t>
  </si>
  <si>
    <t>Egresos</t>
  </si>
  <si>
    <t>Egnitrade</t>
  </si>
  <si>
    <t>TRATAMIENTO DE RESIDUOS LIQUIDOS</t>
  </si>
  <si>
    <t>AG - A</t>
  </si>
  <si>
    <t>Worms</t>
  </si>
  <si>
    <t>Recuperado AG de Piletas</t>
  </si>
  <si>
    <t>AG - B</t>
  </si>
  <si>
    <t>Recuperado AG  de Piletas</t>
  </si>
  <si>
    <t>AG - C</t>
  </si>
  <si>
    <t>AG - D</t>
  </si>
  <si>
    <t>Recuperado emul de Piletas</t>
  </si>
  <si>
    <t>BORRAS</t>
  </si>
  <si>
    <t>Fason</t>
  </si>
  <si>
    <t xml:space="preserve">Fason de borras de terceros </t>
  </si>
  <si>
    <t>ACEITE PESCADO</t>
  </si>
  <si>
    <t>D Abiad</t>
  </si>
  <si>
    <t xml:space="preserve">Fason </t>
  </si>
  <si>
    <t>GLICERINA -FE</t>
  </si>
  <si>
    <t xml:space="preserve">Producción </t>
  </si>
  <si>
    <t>GRANULADO DE CAUCHO  1 - P1</t>
  </si>
  <si>
    <t>Producción</t>
  </si>
  <si>
    <t>GRANULADO DE CAUCHO  2- P1</t>
  </si>
  <si>
    <t>GRANULADO DE CAUCHO  3 - P1</t>
  </si>
  <si>
    <t>ACERO</t>
  </si>
  <si>
    <t>ARG</t>
  </si>
  <si>
    <t>ARE (V) -A</t>
  </si>
  <si>
    <t>Produccion</t>
  </si>
  <si>
    <t>ARE (V) -B</t>
  </si>
  <si>
    <t>ARE (AN)</t>
  </si>
  <si>
    <t>ERWIN</t>
  </si>
  <si>
    <t>DEUDA</t>
  </si>
  <si>
    <t>Flujo de Caja al Accionista</t>
  </si>
  <si>
    <t>OPEX UN</t>
  </si>
  <si>
    <t>OPEX total</t>
  </si>
  <si>
    <t>CC16</t>
  </si>
  <si>
    <t>DIRECTOR</t>
  </si>
  <si>
    <t>CC17</t>
  </si>
  <si>
    <t>CC18</t>
  </si>
  <si>
    <t>CC19</t>
  </si>
  <si>
    <t>CC20</t>
  </si>
  <si>
    <t>CC21</t>
  </si>
  <si>
    <t>CC22</t>
  </si>
  <si>
    <t>CC23</t>
  </si>
  <si>
    <t>CC24</t>
  </si>
  <si>
    <t>CC25</t>
  </si>
  <si>
    <t>CC26</t>
  </si>
  <si>
    <t>CC27</t>
  </si>
  <si>
    <t>CC28</t>
  </si>
  <si>
    <t>PRODUCCION</t>
  </si>
  <si>
    <t>CC29</t>
  </si>
  <si>
    <t>BUSTAMANTE, GUSTAVO GASTON</t>
  </si>
  <si>
    <t>LISARDO, MATIAS IVAN</t>
  </si>
  <si>
    <t>OLARTE, ANIBAL OSVALDO</t>
  </si>
  <si>
    <t>SANTA CRUZ, MANUEL ALBERTO</t>
  </si>
  <si>
    <t>CASAFUZ, AXEL ANTONIO</t>
  </si>
  <si>
    <t>DIAZ PABLO EMANUEL</t>
  </si>
  <si>
    <t>MORENO RENZO EMANUEL</t>
  </si>
  <si>
    <t>FERREYRA GRACES JORGE BENJAMIN</t>
  </si>
  <si>
    <t>TISCORNIA FERNANDO</t>
  </si>
  <si>
    <t>ISOLA, GIULIANA</t>
  </si>
  <si>
    <t>ZIMMERMAN PABLO MAURICIO</t>
  </si>
  <si>
    <t>LANNUTTI EMILIANO FABIAN</t>
  </si>
  <si>
    <t>PAGANI, PABLO ALFONSO</t>
  </si>
  <si>
    <t>CHUDY, JOSÉ MARIANO</t>
  </si>
  <si>
    <t>BAEZ, SEBASTIAN</t>
  </si>
  <si>
    <t>NAVARRO, RAMÓN ROQUE</t>
  </si>
  <si>
    <t>LOPEZ, AGUSTÍN ALBERTO</t>
  </si>
  <si>
    <t>BARRERA, MAXIMILIANO ESEQUIEL</t>
  </si>
  <si>
    <t>GOMEZ, FRANCO JAVIER</t>
  </si>
  <si>
    <t>PETERS DIAZ, RAMÓN RICARDO</t>
  </si>
  <si>
    <t>CARIAGA, SOFIA</t>
  </si>
  <si>
    <t>RODRIGUEZ, HORACIO</t>
  </si>
  <si>
    <t>MONTENEGRO, CARLOS LUCIANO</t>
  </si>
  <si>
    <t>VALLE MANUELA MARIA</t>
  </si>
  <si>
    <t>VAZQUEZ MATIAS EMANUEL</t>
  </si>
  <si>
    <t xml:space="preserve">CORDOBA GABRIEL </t>
  </si>
  <si>
    <t>HUMHOFE SANTIAGO</t>
  </si>
  <si>
    <t>FERNANDEZ, HECTOR OSCAR</t>
  </si>
  <si>
    <t>DI FRANCESCO SERGIO MAXIMILIANO</t>
  </si>
  <si>
    <t>FRANCO BRUNO</t>
  </si>
  <si>
    <t xml:space="preserve">GROSSO BRIAN </t>
  </si>
  <si>
    <t>PACHECO MAURICIO</t>
  </si>
  <si>
    <t xml:space="preserve">GOROSITO PABLO HERNAN </t>
  </si>
  <si>
    <t>RODRIGUEZ, AYRTON</t>
  </si>
  <si>
    <t xml:space="preserve">PASQUALINI, FLORENCIA </t>
  </si>
  <si>
    <t>MORENO DAMIAN</t>
  </si>
  <si>
    <t>LOPEZ JESUS</t>
  </si>
  <si>
    <t>MATTAROLO EDITH</t>
  </si>
  <si>
    <t>MUÑOZ NAHUEL URIEL</t>
  </si>
  <si>
    <t>CARDOZO JOAQUIN</t>
  </si>
  <si>
    <t>MANSILLA SANTIAGO</t>
  </si>
  <si>
    <t>SANTA CRUZ, ANA CIELO</t>
  </si>
  <si>
    <t>MAZZALI CARLA JUDITH</t>
  </si>
  <si>
    <t>NIEVES PAULA MARIA</t>
  </si>
  <si>
    <t>REY ROLANDO</t>
  </si>
  <si>
    <t>CULOTA ANDRES</t>
  </si>
  <si>
    <t>BERON BRIAN</t>
  </si>
  <si>
    <t>CHIANEA ERWIN</t>
  </si>
  <si>
    <t>RODRIGUEZ LEANDRO</t>
  </si>
  <si>
    <t>ABREGU SEBASTIAN MARIO</t>
  </si>
  <si>
    <t>ZACARIA FABIANA MARISEL</t>
  </si>
  <si>
    <t>LARREY VANINA</t>
  </si>
  <si>
    <t>MARTINEZ JUAN PABLO</t>
  </si>
  <si>
    <t>CABRERA JULIAN LEON</t>
  </si>
  <si>
    <t>ROMITI MILAGROS</t>
  </si>
  <si>
    <t>DI PAOLO ANDREA ANALI</t>
  </si>
  <si>
    <t>MARTINEZ JUAN IGNACIO</t>
  </si>
  <si>
    <t>ALMIRON GUILLERMO DAMIAN</t>
  </si>
  <si>
    <t>TULLIANI ROMINA</t>
  </si>
  <si>
    <t>BORDON CAMILO</t>
  </si>
  <si>
    <t>BALBUENA MAXIMILIANO EZEQUIEL</t>
  </si>
  <si>
    <t>CABRERA LAZARO</t>
  </si>
  <si>
    <t>MORENO RAMIRO ROMAN</t>
  </si>
  <si>
    <t>NIZ, GERMAN RODRIGO</t>
  </si>
  <si>
    <t>PEREZ, CESAR IGNACIO</t>
  </si>
  <si>
    <t>CECCHI JOAQUIN ESTEBAN</t>
  </si>
  <si>
    <t>MANSILLA CARLOS ANDRES</t>
  </si>
  <si>
    <t>PRIETO DIONICIO HECTOR</t>
  </si>
  <si>
    <t>MAIDANA, JOSE RAMON</t>
  </si>
  <si>
    <t>PEREZ, MATIAS ROMAN</t>
  </si>
  <si>
    <t>PANZANELLA, EDUARDO JAVIER</t>
  </si>
  <si>
    <t>ENRIQUEZ, MAXIMO GUSTAVO</t>
  </si>
  <si>
    <t>PORCU, MIGUEL ANGEL</t>
  </si>
  <si>
    <t>PETERS CORZO, JOSE LUIS</t>
  </si>
  <si>
    <t>ALTAMIRANO, GUSTAVO</t>
  </si>
  <si>
    <t>MARTINEZ, FRANCO ALBERTO</t>
  </si>
  <si>
    <t>PARDEL, MAURO</t>
  </si>
  <si>
    <t>MONTENEGRO, GUSTAVO</t>
  </si>
  <si>
    <t>CEBALLEZ, MARIA EUGENIA</t>
  </si>
  <si>
    <t>LOPEZ CAMARGO BERLITZ, BEATRIZ</t>
  </si>
  <si>
    <t>HONORES ANDRES</t>
  </si>
  <si>
    <t>RODRIGUEZ DE RAMOS, JOSE IGNACIO</t>
  </si>
  <si>
    <t>FERREIRA BARBOZA SEBASTIA JOEL</t>
  </si>
  <si>
    <t>MUÑOZ LEANDRO GABRIEL</t>
  </si>
  <si>
    <t>ACOSTA JORGE SEBASTIAN</t>
  </si>
  <si>
    <t>BUSTAMANTE ULISES BENIGNO</t>
  </si>
  <si>
    <t>NUÑEZ ALAN OSVALDO</t>
  </si>
  <si>
    <t>BRAVO FRANCISCO NICOLAS</t>
  </si>
  <si>
    <t>ALVAREZ IVAN DARIO</t>
  </si>
  <si>
    <t>WORMS-RRHH</t>
  </si>
  <si>
    <t>CAT</t>
  </si>
  <si>
    <t>f/v</t>
  </si>
  <si>
    <t>d/i</t>
  </si>
  <si>
    <t>BACHAS, PILETAS</t>
  </si>
  <si>
    <t>COMPOST Y FERTILIZANTES, DISPOSICION FINAL DE R. SOLIDOS</t>
  </si>
  <si>
    <t>BACHAS, CEREAL &amp; POLVILLO, COMPOST &amp; FERTILIZANTES, DISPOSICIÓN FINAL RESIDUOS LIQUIDOS, DISPOSICIÓN FINAL RESIDUOS SOLIDOS, EXPORTACION, NFU, PILETAS, REACTORES, TIERRAS FILTRANTES</t>
  </si>
  <si>
    <t>DISPOSICION FINAL DE R. SOLIDOS, EXPORTACION, NFU, PILETAS, REACTORES</t>
  </si>
  <si>
    <t>BACHAS, CEREAL Y POLVILLO, COMPOST Y FERTILIZANTES, DISPOSICION FINAL DE R. LIQUIDOS, DISPOSICION FINAL DE R. SOLIDOS, EXPORTACION, NFU, PILETAS, REACTORES, TIERRAS FILTRANTES</t>
  </si>
  <si>
    <t>DISPOSICION FINAL DE R. LIQUIDOS, EXPORTACION</t>
  </si>
  <si>
    <t>BACHAS, DISPOSICION FINAL DE R. LIQUIDOS, EXPORTACION, NFU, PILETAS, REACTORES</t>
  </si>
  <si>
    <t>DISPOSICION FINAL DE R. SOLIDOS, NFU</t>
  </si>
  <si>
    <t>BACHAS, COMPOST Y FERTILIZANTES, DISPOSICION FINAL DE R. LIQUIDOS, DISPOSICION FINAL DE R. SOLIDOS, EXPORTACION, NFU, REACTORES</t>
  </si>
  <si>
    <t>AFE (AL)</t>
  </si>
  <si>
    <t>VARIABLE</t>
  </si>
  <si>
    <t>AFE (G)</t>
  </si>
  <si>
    <t>AFE (P)</t>
  </si>
  <si>
    <t>AFE (S)</t>
  </si>
  <si>
    <t>MATERIA PRIMA</t>
  </si>
  <si>
    <t xml:space="preserve">USD </t>
  </si>
  <si>
    <t xml:space="preserve">CC1 </t>
  </si>
  <si>
    <t xml:space="preserve">GENERAL </t>
  </si>
  <si>
    <t>DISP FINAL RESIDUOS LIQUIDOS</t>
  </si>
  <si>
    <t>#RRHH</t>
  </si>
  <si>
    <t>BELTRAMO, ANDRES</t>
  </si>
  <si>
    <t>BRUGNARA, ALEJANDRO</t>
  </si>
  <si>
    <t>CENSABELLA, AMALIA</t>
  </si>
  <si>
    <t>CUETO, DANIELA</t>
  </si>
  <si>
    <t>LUQUE, ADRIAN</t>
  </si>
  <si>
    <t>PELUZZA, CLAUDIA</t>
  </si>
  <si>
    <t>ABAD, GONZALO</t>
  </si>
  <si>
    <t>POSSE, FLEIPE</t>
  </si>
  <si>
    <t>Fuente</t>
  </si>
  <si>
    <t xml:space="preserve"> </t>
  </si>
  <si>
    <t>COMPOST_Y_FERTILIZANTES</t>
  </si>
  <si>
    <t>DISP FINAL RESIDUOS SOLIDOS</t>
  </si>
  <si>
    <t>CCO NO DEFINIDO</t>
  </si>
  <si>
    <t>DISPOSICION FINAL DE R. LIQUIDOS, DISPOSICION FINAL DE R. SOLIDOS</t>
  </si>
  <si>
    <t>id</t>
  </si>
  <si>
    <t>PARAGUAY LOGISTIC</t>
  </si>
  <si>
    <t>EGRESOS</t>
  </si>
  <si>
    <t>EGNITRADE</t>
  </si>
  <si>
    <t>RECUPERADO AG DE PILETAS</t>
  </si>
  <si>
    <t>RECUPERADO EMUL DE PILETAS</t>
  </si>
  <si>
    <t>FASON DE BORRAS DE TERCEROS</t>
  </si>
  <si>
    <t>D ABIAD</t>
  </si>
  <si>
    <t>GANANCIAS EXPORTACION</t>
  </si>
  <si>
    <t xml:space="preserve">UN </t>
  </si>
  <si>
    <t>GASTOS BANCARIOS</t>
  </si>
  <si>
    <t xml:space="preserve">REACTORES </t>
  </si>
  <si>
    <t>MT-0021</t>
  </si>
  <si>
    <t>FIJO</t>
  </si>
  <si>
    <t>prc_worms</t>
  </si>
  <si>
    <t>CAPEX_UN</t>
  </si>
  <si>
    <t>CAPEX_TOTAL</t>
  </si>
  <si>
    <t>DEUDA_UN</t>
  </si>
  <si>
    <t>DEUDA_TOTAL</t>
  </si>
  <si>
    <t>UTILIDAD_TOTAL</t>
  </si>
  <si>
    <t>UTILIDAD_UN</t>
  </si>
  <si>
    <t>Flujo_TOTAL</t>
  </si>
  <si>
    <t>FLUJO_UN</t>
  </si>
  <si>
    <t>AD_10-2025</t>
  </si>
  <si>
    <t>OCOM/2025/10</t>
  </si>
  <si>
    <t>OVANDO, BRYAN EZEQUIEL</t>
  </si>
  <si>
    <t>MORENO EZEQUIEL ORLANDO</t>
  </si>
  <si>
    <t>MORENO JUAN PABLO</t>
  </si>
  <si>
    <t>MORENO ENZO</t>
  </si>
  <si>
    <t>ADROVER, JUAN HORACIO</t>
  </si>
  <si>
    <t>116 cam</t>
  </si>
  <si>
    <t>SEBO 2DA - C</t>
  </si>
  <si>
    <t>SWIFT</t>
  </si>
  <si>
    <t>2 CAM</t>
  </si>
  <si>
    <t>ARE (AN)/SEBO 2DA A</t>
  </si>
  <si>
    <t>MILO</t>
  </si>
  <si>
    <t>4 CAM</t>
  </si>
  <si>
    <t>ARE(V) - B</t>
  </si>
  <si>
    <t>8 CAM</t>
  </si>
  <si>
    <t>BAHIA</t>
  </si>
  <si>
    <t>1 CAM</t>
  </si>
  <si>
    <t>STA FE ACEITES</t>
  </si>
  <si>
    <t>AG (PES)</t>
  </si>
  <si>
    <t>DABID ABBIAD</t>
  </si>
  <si>
    <t>TIERRA TOSCA</t>
  </si>
  <si>
    <t>Aceitera Lonatte SRL</t>
  </si>
  <si>
    <t>Boortmalt</t>
  </si>
  <si>
    <t>SEMILLAS</t>
  </si>
  <si>
    <t>Batistelli</t>
  </si>
  <si>
    <t>CREMER - CRONOS</t>
  </si>
  <si>
    <t>DESIDERIO ZERIAL</t>
  </si>
  <si>
    <t>Emsade</t>
  </si>
  <si>
    <t>Column17</t>
  </si>
  <si>
    <t>Column18</t>
  </si>
  <si>
    <t>FONDO TK</t>
  </si>
  <si>
    <t>PROVEEDOR</t>
  </si>
  <si>
    <t>BORRA PESCADO</t>
  </si>
  <si>
    <t>AG-D</t>
  </si>
  <si>
    <t>Column15</t>
  </si>
  <si>
    <t>H.S.E. Ingenieria  S R L</t>
  </si>
  <si>
    <t>FA-A 00003-00027849</t>
  </si>
  <si>
    <t>OC 0001-00001756: SERVICIOS
Monitoreo</t>
  </si>
  <si>
    <t>OCOM/2025/0470</t>
  </si>
  <si>
    <t>OC 0001-00001345: LOGISTICA
puerto</t>
  </si>
  <si>
    <t>OCOM/2025/0458</t>
  </si>
  <si>
    <t>OC 0001-00001804: LOGISTICA</t>
  </si>
  <si>
    <t>OCOM/2025/0443</t>
  </si>
  <si>
    <t>OC 0001-00000944: LOGISTICA</t>
  </si>
  <si>
    <t>FA-A 00001-00001146</t>
  </si>
  <si>
    <t>OC 0001-00001924: REPOSICION
paño zda luz 6.50 2.50 mm
4 x1,60 metros (NFU)</t>
  </si>
  <si>
    <t>Bernis, Carlos Oscar</t>
  </si>
  <si>
    <t>FA-A 00006-00000175</t>
  </si>
  <si>
    <t>OC 0001-00002255: LOGISTICA
Viaje realizado fecha 28/10</t>
  </si>
  <si>
    <t>FA-A 00006-00000174</t>
  </si>
  <si>
    <t xml:space="preserve">OC 0001-00002218: LOGISTICA
Viaje realizado fecha 20-10 
worms - Parque industrial guernica </t>
  </si>
  <si>
    <t>FA-A 00006-00000171</t>
  </si>
  <si>
    <t xml:space="preserve">OC 0001-00001836: LOGISTICA
Viaje: 4 de septiembre origen: lujan worms con cubiertas en desuso .
Destino :worms </t>
  </si>
  <si>
    <t>FA-A 00006-00000170</t>
  </si>
  <si>
    <t xml:space="preserve">OC 0001-00002228: LOGISTICA
Viaje realizado fecha 8/10 neumáticos </t>
  </si>
  <si>
    <t>FA-A 00001-00007089</t>
  </si>
  <si>
    <t>OC 0001-00002229: REPOSICION
Adaptador 3/4</t>
  </si>
  <si>
    <t>FA-A 00001-00006906</t>
  </si>
  <si>
    <t xml:space="preserve">OC 0001-00001889: REPOSICION
pedido vario ferreteria 
</t>
  </si>
  <si>
    <t>FA-A 00001-00006822</t>
  </si>
  <si>
    <t>OC 0001-00001802: MANTENIMIENTO PREVENTIVO
parada de una maquina en NFU</t>
  </si>
  <si>
    <t>Electromax S.R.L.</t>
  </si>
  <si>
    <t>FA-A 00002-00007758</t>
  </si>
  <si>
    <t>OC 0001-00001746: REPOSICION
FICHA ACOPLE 3P+N
T 32A 380V TECNOVA</t>
  </si>
  <si>
    <t>FA-A 00002-00000519</t>
  </si>
  <si>
    <t>OC 0001-00001745: SERVICIOS
ALMACENAJE CRGAS GENERALES</t>
  </si>
  <si>
    <t>FA-C 00002-00000783</t>
  </si>
  <si>
    <t xml:space="preserve">REPOSICION
Tablet </t>
  </si>
  <si>
    <t>FA-A 00002-00001029</t>
  </si>
  <si>
    <t>OC 0001-00001702: COMERCIAL
canon profesionales ARTICULO nº 4 contrato Joint venture correspondiente al mes de septiembre Año 2025</t>
  </si>
  <si>
    <t>Mapca S.A.</t>
  </si>
  <si>
    <t>ND-A 00004-00000243</t>
  </si>
  <si>
    <t xml:space="preserve">OC 0001-00002232: MANTENIMIENTO PREVENTIVO
Diferencia cotización </t>
  </si>
  <si>
    <t>OCOM/2025/0513</t>
  </si>
  <si>
    <t xml:space="preserve">OC 0001-00002264: HIGIENE Y SEGURIDAD
</t>
  </si>
  <si>
    <t>FA-A 00001-00000691</t>
  </si>
  <si>
    <t>OC 0001-00001368: SERVICIOS
Alquiler Aroyo seco</t>
  </si>
  <si>
    <t>FA-A 00001-00000368</t>
  </si>
  <si>
    <t>OC 0001-00001686: REPARACIONES pared NFU</t>
  </si>
  <si>
    <t>Sleiman, Noe Ismael</t>
  </si>
  <si>
    <t>FA-A 00004-00010377</t>
  </si>
  <si>
    <t>OC 0001-00001880: INSUMOS
Bolsas ppp 15x30 5 paq por 200 bolsas</t>
  </si>
  <si>
    <t>FA-A 02246-00263232</t>
  </si>
  <si>
    <t xml:space="preserve">OC 0001-00002247: LOGISTICA
Area abierta </t>
  </si>
  <si>
    <t>FA-A 00007-00004322</t>
  </si>
  <si>
    <t>OC 0001-00001724: SERVICIOS
RETIRO ELECTRONICA CAT Coronda</t>
  </si>
  <si>
    <t>FA-A 00001-00005236</t>
  </si>
  <si>
    <t>OC 0001-00001829: INVERSION
proyecto 35, procesamiento de borras.</t>
  </si>
  <si>
    <t>FA-C 00001-00000166</t>
  </si>
  <si>
    <t>OC 0001-00001449: REPARACIONES
Motor 5.5 hp 380 v
Bobinado, mantenimiento</t>
  </si>
  <si>
    <t>FA-A 00001-00007013</t>
  </si>
  <si>
    <t xml:space="preserve">OC 0001-00002059: REPOSICION
ALAMBRE CONTINUO </t>
  </si>
  <si>
    <t>Ferrosider Sa</t>
  </si>
  <si>
    <t>FA-A 00006-00050283</t>
  </si>
  <si>
    <t>OC 0001-00002102: INVERSION
hOJAS lcn C ,35 X 1500
PROYECTO 56</t>
  </si>
  <si>
    <t>FA-C 00002-00000786</t>
  </si>
  <si>
    <t>OC 0001-00002098: REPOSICION
Pc- Andres honores</t>
  </si>
  <si>
    <t>Mastrangelo Productos Electricos Sa</t>
  </si>
  <si>
    <t>FA-A 00015-00069483</t>
  </si>
  <si>
    <t>OC 0001-00001902: INSUMOS
fusibles</t>
  </si>
  <si>
    <t>FA-A 00010-00179953</t>
  </si>
  <si>
    <t>OC 0001-00001763: INVERSION Proyecto 55
PARA ARMAR TANQUE QUE VA ENTERRADO
Proyecto nª 55</t>
  </si>
  <si>
    <t>FA-A 00005-00003011</t>
  </si>
  <si>
    <t>OC 0001-00001838: INVERSION
tortuguita nª5 - 75 x95mm
(Para Guía portón)</t>
  </si>
  <si>
    <t>FA-A 00003-00001513</t>
  </si>
  <si>
    <t>OC 0001-00001921: INSUMOS
Tubo de co2 x 20kg</t>
  </si>
  <si>
    <t>FA-A 00003-00001503</t>
  </si>
  <si>
    <t>OC 0001-00001699: INSUMOS
Tubo de gas x45kg</t>
  </si>
  <si>
    <t>FA-A 00006-00020722</t>
  </si>
  <si>
    <t>OC 0001-00002037: INVERSION
PROYECTO 35 
Proc de Borras Reactores</t>
  </si>
  <si>
    <t>FA-A 00002-00068144</t>
  </si>
  <si>
    <t>OC 0001-00001795: REPARACIONES
Emp.103 A 2 mm</t>
  </si>
  <si>
    <t>FA-C 00001-00000627</t>
  </si>
  <si>
    <t xml:space="preserve">OC 0001-00002039: INSUMOS
Secador de piso goma nª50 </t>
  </si>
  <si>
    <t>Adrián Hernán Villalba</t>
  </si>
  <si>
    <t>OCOM/2025/0498</t>
  </si>
  <si>
    <t xml:space="preserve">OC 0001-00002103: REPARACIONES
tapas de cilindros de motobombas honda 
Base-guías-asientos-limpieza
</t>
  </si>
  <si>
    <t>FA-A 00001-00000361</t>
  </si>
  <si>
    <t>OC 0001-00002031: INVERSION
metros cúbicos de hormigón elaborado h 17/h 21.</t>
  </si>
  <si>
    <t>FA-A 00001-00000355</t>
  </si>
  <si>
    <t>OC 0001-00001870: INVERSION
METROS CUBICOS DE HORMIGON ELABORADO Hª21 /H PIEDRA 6/20</t>
  </si>
  <si>
    <t>FA-A 00001-00000345</t>
  </si>
  <si>
    <t>OC 0001-00000800: INVERSION
metros cubicos de hormigon elaborado hª21</t>
  </si>
  <si>
    <t xml:space="preserve">OC 0001-00001784: INVERSION
metros cúbicos de hormigón elaborado hª17 con piedra 6/20 
entrega: 3/10/2025
</t>
  </si>
  <si>
    <t>FA-A 00001-00006907</t>
  </si>
  <si>
    <t>OC 0001-00001895: REPOSICION</t>
  </si>
  <si>
    <t>FA-A 00004-00010173</t>
  </si>
  <si>
    <t>OC 0001-00001721: HIGIENE Y SEGURIDAD</t>
  </si>
  <si>
    <t>FA-A 00010-00180237</t>
  </si>
  <si>
    <t>OC 0001-00001988: INVERSION
Para tanques de acopio
Proyecto 56</t>
  </si>
  <si>
    <t>Servicios Industriales Fluidodinamicos S.A.</t>
  </si>
  <si>
    <t>FA-A 00081-00027159</t>
  </si>
  <si>
    <t xml:space="preserve">OC 0001-00001859: REPARACIONES
Transformador encendido nacional nª12 uso p/gas oil </t>
  </si>
  <si>
    <t>Boortmalt Argentina  S.A.U</t>
  </si>
  <si>
    <t>FA-A 00005-00001846</t>
  </si>
  <si>
    <t>OC 0001-00001899: MATERIA PRIMA recuperado seco</t>
  </si>
  <si>
    <t>FA-A 02619-00280067</t>
  </si>
  <si>
    <t>OC 0001-00001913: MATERIA PRIMA</t>
  </si>
  <si>
    <t>FA-A 02619-00280061</t>
  </si>
  <si>
    <t>OC 0001-00001912: MATERIA PRIMA</t>
  </si>
  <si>
    <t>FA-A 02619-00280056</t>
  </si>
  <si>
    <t>OC 0001-00001914: MATERIA PRIMA</t>
  </si>
  <si>
    <t>FA-M 00002-00000031</t>
  </si>
  <si>
    <t>OC 0001-00001725: LOGISTICA
FLETES REALIZADOS EN EL MES DE SEPTIEMBRE 2025 SECO-HUMEDO BOORTMALT</t>
  </si>
  <si>
    <t>FA-A 00002-00000566</t>
  </si>
  <si>
    <t xml:space="preserve">OC 0001-00001727: LOGISTICA
SERVICIO DE FLETE TERRESTRE_ DISPOSICION DE SEBO BOVINO 2 CISTERNAS , 2 VIAJES 
Destino : Worms </t>
  </si>
  <si>
    <t>FA-A 00069-00025599</t>
  </si>
  <si>
    <t>OC 0001-00001387: ENERGIA
Luz</t>
  </si>
  <si>
    <t>Black Belt Inspections And Management S.R.L.</t>
  </si>
  <si>
    <t>FA-A 00002-00001106</t>
  </si>
  <si>
    <t>OC 0001-00001803: SERVICIOS
emision y envio de mate receipt mt mockinbird. se adjunta detalle del servicio</t>
  </si>
  <si>
    <t>FA-A 00002-00001100</t>
  </si>
  <si>
    <t>OC 0001-00001783: SERVICIOS
por confeccion de recibo de a bordo mt med pacific se adjunta detalle</t>
  </si>
  <si>
    <t>FA-C 00010-00000098</t>
  </si>
  <si>
    <t>OC 0001-00001659: HABILITACIONES Y CERT
gestión sistema de sustentabilidad septiembre 2025</t>
  </si>
  <si>
    <t>FA-A 00051-00351763</t>
  </si>
  <si>
    <t xml:space="preserve">OC 0001-00001805: SERVICIOS
Recepción de exportación </t>
  </si>
  <si>
    <t>FA-A 00050-00359816</t>
  </si>
  <si>
    <t>OC 0001-00001748: SERVICIOS</t>
  </si>
  <si>
    <t>FA-A 00050-00359679</t>
  </si>
  <si>
    <t>OC 0001-00001639: SERVICIOS</t>
  </si>
  <si>
    <t>FA-A 00051-00350727</t>
  </si>
  <si>
    <t xml:space="preserve">OC 0001-00001720: SERVICIOS
Control pbip por contenedor exportación </t>
  </si>
  <si>
    <t>FA-A 00046-00105549</t>
  </si>
  <si>
    <t>OC 0001-00001722: SERVICIOS</t>
  </si>
  <si>
    <t>FA-C 00002-00000787</t>
  </si>
  <si>
    <t>OC 0001-00002099: INVERSION
pc armada (camaras)</t>
  </si>
  <si>
    <t>Manufacturas Plasticas Tensil Sa</t>
  </si>
  <si>
    <t>FA-A 00006-00006131</t>
  </si>
  <si>
    <t>OC 0001-00002036: REPOSICION
soga poli revestida</t>
  </si>
  <si>
    <t>FA-A 00002-00019758</t>
  </si>
  <si>
    <t>OC 0001-00002156: LOGISTICA
Viaje a tempograss cba 2/10</t>
  </si>
  <si>
    <t>FA-A 00002-00019757</t>
  </si>
  <si>
    <t>OC 0001-00002158: LOGISTICA
Viaje a Rubberbenet 14-10</t>
  </si>
  <si>
    <t>FA-A 00002-00019754</t>
  </si>
  <si>
    <t xml:space="preserve">OC 0001-00002141: LOGISTICA
Viaje a Rubbernet rto 3-9350 23/10/2025 </t>
  </si>
  <si>
    <t>FA-A 00002-00019701</t>
  </si>
  <si>
    <t>OC 0001-00002246: LOGISTICA
Viaje a Paterno guernica 29-9</t>
  </si>
  <si>
    <t>FA-A 00002-00019700</t>
  </si>
  <si>
    <t xml:space="preserve">OC 0001-00002245: LOGISTICA
viaje a Rubbernet 8-10 </t>
  </si>
  <si>
    <t>FA-A 00002-00019699</t>
  </si>
  <si>
    <t>OC 0001-00001868: LOGISTICA
Viaje a rubbernet 2/10</t>
  </si>
  <si>
    <t>FA-A 00002-00019664</t>
  </si>
  <si>
    <t xml:space="preserve">OC 0001-00001794: LOGISTICA
Viaje a tempograss cba 
rto. 1-470 11/09/2025 </t>
  </si>
  <si>
    <t>FA-A 00002-00019661</t>
  </si>
  <si>
    <t>OC 0001-00001780: LOGISTICA
Viaje a rubbernet rto. 3-8935 30/08/2025 chofer kevin auciello</t>
  </si>
  <si>
    <t>Transporte Automotor El Loco Srl</t>
  </si>
  <si>
    <t>Was Transporteylogistica Sas</t>
  </si>
  <si>
    <t>FA-A 00001-00000229</t>
  </si>
  <si>
    <t xml:space="preserve">OC 0001-00002025: LOGISTICA
Flete a granel </t>
  </si>
  <si>
    <t>FA-C 00001-00000628</t>
  </si>
  <si>
    <t>OC 0001-00002044: SERVICIOS
Ajuste IPC Septiembre 2,1%</t>
  </si>
  <si>
    <t>FA-C 00001-00000626</t>
  </si>
  <si>
    <t xml:space="preserve">OC 0001-00001893: INSUMOS
Bolsas de residuo </t>
  </si>
  <si>
    <t>FA-C 00001-00000616</t>
  </si>
  <si>
    <t>OC 0001-00001709: SERVICIOS
de limpieza +ipc julio y agosto 3,8%</t>
  </si>
  <si>
    <t>FA-A 00003-00019779</t>
  </si>
  <si>
    <t xml:space="preserve">OC 0001-00001367: SERVICIOS
Sistema contable </t>
  </si>
  <si>
    <t>OCOM/2025/0472</t>
  </si>
  <si>
    <t>OC 0001-00001936: PERSONAL</t>
  </si>
  <si>
    <t>Amx Argentina Sociedad Anonima</t>
  </si>
  <si>
    <t>FA-A 01331-01351660</t>
  </si>
  <si>
    <t xml:space="preserve">OC 0001-00002225: SERVICIOS
Servicio Móvil </t>
  </si>
  <si>
    <t>Aranda, Marisa Isabel</t>
  </si>
  <si>
    <t>FA-C 00005-00000212</t>
  </si>
  <si>
    <t>OC 0001-00001711: SERVICIOS
servicio de parquización</t>
  </si>
  <si>
    <t>OCOM/2025/0481</t>
  </si>
  <si>
    <t>OC 0001-00002049: IMPUESTOS
anticipo</t>
  </si>
  <si>
    <t>OCOM/2025/0479</t>
  </si>
  <si>
    <t>OC 0001-00002043: IMPUESTOS
Multa suse</t>
  </si>
  <si>
    <t>OCOM/2025/0466</t>
  </si>
  <si>
    <t xml:space="preserve">OC 0001-00001904: HONORARIOS
Didomenico </t>
  </si>
  <si>
    <t>HONORARIOS</t>
  </si>
  <si>
    <t>OCOM/2025/0464</t>
  </si>
  <si>
    <t>OC 0001-00001869: IMPUESTOS
Deuda, Planes de pago</t>
  </si>
  <si>
    <t>Asociacion Empleados De Comercio De Rosario</t>
  </si>
  <si>
    <t>OCOM/2025/0504</t>
  </si>
  <si>
    <t>OC 0001-00002124: SERVICIOS</t>
  </si>
  <si>
    <t>OCOM/2025/0477</t>
  </si>
  <si>
    <t xml:space="preserve">OC 0001-00002032: SERVICIOS
mutual </t>
  </si>
  <si>
    <t>FA-C 00005-00000184</t>
  </si>
  <si>
    <t xml:space="preserve">OC 0001-00001696: SERVICIOS
Abono mensual </t>
  </si>
  <si>
    <t>OCOM/2025/0461</t>
  </si>
  <si>
    <t>OC 0001-00001835: PERSONAL
CARTA DOCUMENTO</t>
  </si>
  <si>
    <t>OCOM/2025/0457</t>
  </si>
  <si>
    <t>OC 0001-00001799: PERSONAL
personal, acuerdo.</t>
  </si>
  <si>
    <t>Cina, Angel Ruben</t>
  </si>
  <si>
    <t>FA-A 00002-00000449</t>
  </si>
  <si>
    <t xml:space="preserve">OC 0001-00001710: REPARACIONES
freatimetros
2 perforaciones de 4 pulgadas con encamisado superior a 20 metros y limpieza
Para habilitación  </t>
  </si>
  <si>
    <t>FA-A 00001-00006937</t>
  </si>
  <si>
    <t xml:space="preserve">OC 0001-00001910: REPARACIONES
Pedido ferretería camión chupador </t>
  </si>
  <si>
    <t>FA-A 00001-00006910</t>
  </si>
  <si>
    <t>OC 0001-00001896: REPOSICION</t>
  </si>
  <si>
    <t>FA-A 00002-00000194</t>
  </si>
  <si>
    <t xml:space="preserve">OC 0001-00001793: LOGISTICA
Viaje coronel bogado a arroyo seco traslado auto elevador
Taurus </t>
  </si>
  <si>
    <t>OCOM/2025/0478</t>
  </si>
  <si>
    <t>OC 0001-00002033: LOGISTICA</t>
  </si>
  <si>
    <t>Dhl Express (Argentina) S.A.</t>
  </si>
  <si>
    <t>FA-A 00700-00852713</t>
  </si>
  <si>
    <t>OC 0001-00002257: SERVICIOS
Servicio de transporte</t>
  </si>
  <si>
    <t>FA-A 00700-00850360</t>
  </si>
  <si>
    <t xml:space="preserve">OC 0001-00002041: SERVICIOS
Servicio de transporte </t>
  </si>
  <si>
    <t>Di Paolo, Mariano</t>
  </si>
  <si>
    <t>OCOM/2025/0499</t>
  </si>
  <si>
    <t xml:space="preserve">OC 0001-00002104: REPARACIONES TORNERO
</t>
  </si>
  <si>
    <t>OCOM/2025/0489</t>
  </si>
  <si>
    <t>OC 0001-00002078: PERSONAL
acuerdo</t>
  </si>
  <si>
    <t>FA-A 00002-00001469</t>
  </si>
  <si>
    <t xml:space="preserve">OC 0001-00001361: SERVICIOS
Estudio contable 
</t>
  </si>
  <si>
    <t>Fernandez, Jose Pablo</t>
  </si>
  <si>
    <t>OCOM/2025/0512</t>
  </si>
  <si>
    <t>OC 0001-00002260: HONORARIOS
Fernández José Pablo</t>
  </si>
  <si>
    <t>Ferrari, Roldolfo Alfredo</t>
  </si>
  <si>
    <t>FA-C 00002-00000780</t>
  </si>
  <si>
    <t xml:space="preserve">OC 0001-00002221: LOGISTICA
Flete seguro incluido </t>
  </si>
  <si>
    <t>Fm Company S. R. L.</t>
  </si>
  <si>
    <t>FA-A 00001-00001349</t>
  </si>
  <si>
    <t>OC 0001-00001713: HIGIENE Y SEGURIDAD
recarga matafuego 1kg abc</t>
  </si>
  <si>
    <t>Fondo Cooperacion Tecnica Y Financiera Ley 25.363</t>
  </si>
  <si>
    <t>FA-C 00101-00142356</t>
  </si>
  <si>
    <t>OC 0001-00001747: IMPUESTOS
ARANCEL 04 (SEDRONAR)</t>
  </si>
  <si>
    <t>FA-C 00002-00000782</t>
  </si>
  <si>
    <t xml:space="preserve">OC 0001-00002215: SERVICIOS
Soporte técnico Septiembre  </t>
  </si>
  <si>
    <t>OCOM/2025/0459</t>
  </si>
  <si>
    <t>OC 0001-00001508: PERSONAL
Acuerdo abogada</t>
  </si>
  <si>
    <t>Fruet, Matias Jesus</t>
  </si>
  <si>
    <t>FA-A 00005-00000550</t>
  </si>
  <si>
    <t>OC 0001-00001908: INSUMOS
Repuestos de refrigeración</t>
  </si>
  <si>
    <t>Garcia Ozan, Emmanuel</t>
  </si>
  <si>
    <t>FA-A 00001-00000017</t>
  </si>
  <si>
    <t>OC 0001-00002248: REPOSICION
Por dif de cambio fc 1-692</t>
  </si>
  <si>
    <t>FA-A 00001-00000692</t>
  </si>
  <si>
    <t>OC 0001-00001867: REPOSICION
Recambio de cuchillas para la monotiliveladora</t>
  </si>
  <si>
    <t>FA-A 00001-00003195</t>
  </si>
  <si>
    <t xml:space="preserve">OC 0001-00001365: SERVICIOS
Medico en planta y a domicilio </t>
  </si>
  <si>
    <t>Gmc Valores Sociedad Anonima</t>
  </si>
  <si>
    <t>OCOM/2025/0496</t>
  </si>
  <si>
    <t>OC 0001-00002092: SERVICIOS
Deuda</t>
  </si>
  <si>
    <t>OCOM/2025/0495</t>
  </si>
  <si>
    <t>OC 0001-00002091: SERVICIOS
Deuda</t>
  </si>
  <si>
    <t>OCOM/2025/0494</t>
  </si>
  <si>
    <t>OC 0001-00002089: SERVICIOS
deduda</t>
  </si>
  <si>
    <t>FA-A 00003-00021991</t>
  </si>
  <si>
    <t>OC 0001-00002085: REPARACIONES
parche camion, cambio camion, balancin rolando</t>
  </si>
  <si>
    <t>FA-A 00003-00021990</t>
  </si>
  <si>
    <t>OC 0001-00002084: REPARACIONES
parche camion, balancin, rolando.</t>
  </si>
  <si>
    <t>FA-A 00003-00021972</t>
  </si>
  <si>
    <t xml:space="preserve">OC 0001-00002072: REPARACIONES
parche camion </t>
  </si>
  <si>
    <t>FA-A 00003-00021869</t>
  </si>
  <si>
    <t>OC 0001-00001933: REPARACIONES
parche vial/retro</t>
  </si>
  <si>
    <t>FA-A 00003-00021674</t>
  </si>
  <si>
    <t>OC 0001-00001879: REPARACIONES
parche vial/retro</t>
  </si>
  <si>
    <t>Herrera, Victor Hugo</t>
  </si>
  <si>
    <t>FA-C 00002-00000174</t>
  </si>
  <si>
    <t xml:space="preserve">OC 0001-00001705: REPARACIONES
Desmontar plato de enganche y colocar de plato jost reparado </t>
  </si>
  <si>
    <t>FA-C 00002-00000170</t>
  </si>
  <si>
    <t>OC 0001-00001813: REPARACIONE
S
desmontar pistón, colocar pistón reparado y fabricar pernos de anclaje</t>
  </si>
  <si>
    <t>FA-A 00009-00021844</t>
  </si>
  <si>
    <t>OC 0001-00002265: PERSONAL</t>
  </si>
  <si>
    <t>FA-A 00009-00021687</t>
  </si>
  <si>
    <t xml:space="preserve">OC 0001-00001877: PERSONAL
alojamiento Nicolas capurro </t>
  </si>
  <si>
    <t>FA-A 00009-00021601</t>
  </si>
  <si>
    <t>OC 0001-00001876: PERSONAL
Alojamiento Nicolas Capurro</t>
  </si>
  <si>
    <t>Lapacho Construcciones S.A.</t>
  </si>
  <si>
    <t>FA-A 00001-00000384</t>
  </si>
  <si>
    <t>OC 0001-00001875: SERVICIOS
horas de alquiler excavadora</t>
  </si>
  <si>
    <t>FA-C 00002-00000246</t>
  </si>
  <si>
    <t xml:space="preserve">OC 0001-00001357: SERVICIOS
Estudio contable </t>
  </si>
  <si>
    <t>OCOM/2025/0505</t>
  </si>
  <si>
    <t xml:space="preserve">OC 0001-00002137: SERVICIOS
Para pago boleta senasa Septiembre </t>
  </si>
  <si>
    <t>OCOM/2025/0482</t>
  </si>
  <si>
    <t>OC 0001-00002050: HIGIENE Y SEGURIDAD</t>
  </si>
  <si>
    <t>OCOM/2025/0460</t>
  </si>
  <si>
    <t>OC 0001-00001834: SERVICIOS</t>
  </si>
  <si>
    <t>OCOM/2025/0444</t>
  </si>
  <si>
    <t xml:space="preserve">OC 0001-00001695: SERVICIOS
seguro </t>
  </si>
  <si>
    <t>Ognibene, Leonardo Omar</t>
  </si>
  <si>
    <t>FA-C 00002-00000112</t>
  </si>
  <si>
    <t xml:space="preserve">OC 0001-00001771: REPARACIONES
Camión mercedes 1620 axk791
Reparación de freno bloqueo acomodar circuito de manguera de aire, cambio de válvulas de frenado y acomodar caño silenciador </t>
  </si>
  <si>
    <t>Pasquini, Claudio Gabriel</t>
  </si>
  <si>
    <t>OCOM/2025/0467</t>
  </si>
  <si>
    <t>OC 0001-00001915: LOGISTICA</t>
  </si>
  <si>
    <t>Pasquini, Guillermo Damian</t>
  </si>
  <si>
    <t>OCOM/2025/0446</t>
  </si>
  <si>
    <t>OC 0001-00001704: LOGISTICA
Barreras</t>
  </si>
  <si>
    <t>FA-A 00002-00006537</t>
  </si>
  <si>
    <t xml:space="preserve">OC 0001-00002094: MANTENIMIENTO PREVENTIVO
hidráulico 68 tower oil x20 </t>
  </si>
  <si>
    <t>FA-A 00002-00006535</t>
  </si>
  <si>
    <t>OC 0001-00001862: MANTENIMIENTO PREVENTIVO
Super eco 15w40</t>
  </si>
  <si>
    <t>FA-A 00003-00052780</t>
  </si>
  <si>
    <t>OC 0001-00001907: INSUMOS
Hexanos ra</t>
  </si>
  <si>
    <t>FA-A 00004-00000137</t>
  </si>
  <si>
    <t>OC 0001-00001697: REPARACIONES
Mano de obra correspondiente a desarmado de motor de auto elevador taurus</t>
  </si>
  <si>
    <t>ND-A 00004-00006320</t>
  </si>
  <si>
    <t>OC 0001-00001931: INSUMOS
Dif de cambio según pago 11/9</t>
  </si>
  <si>
    <t>OCOM/2025/0502</t>
  </si>
  <si>
    <t>OC 0001-00002122: SERVICIOS</t>
  </si>
  <si>
    <t>FA-A 00002-00005093</t>
  </si>
  <si>
    <t>OC 0001-00002024: SERVICIOS
DISPOSICION FINAL DE RESIDUOS INDUSTRIALES NO PELIGROSOS PERIODO SEPTIEMBRE 2025</t>
  </si>
  <si>
    <t>FA-A 02016-00061462</t>
  </si>
  <si>
    <t>OC 0001-00001820: LOGISTICA
crei srl</t>
  </si>
  <si>
    <t>FA-A 02166-00014579</t>
  </si>
  <si>
    <t>OC 0001-00001822: LOGISTICA
Worms -crei srl</t>
  </si>
  <si>
    <t>Spipperi Pablo Sebastian Y Porto Paula Gabriela S. Cap I Secc Iv</t>
  </si>
  <si>
    <t>FA-A 00001-00000396</t>
  </si>
  <si>
    <t xml:space="preserve">OC 0001-00002045: HIGIENE Y SEGURIDAD
Cadena plástica amarillo y negro </t>
  </si>
  <si>
    <t>FA-A 00007-00004340</t>
  </si>
  <si>
    <t>OC 0001-00001833: SERVICIOS
Servicio Basico de m onitoreo, Servicio Linea GPRS3G</t>
  </si>
  <si>
    <t>Tecnogran S R L</t>
  </si>
  <si>
    <t>FA-A 00012-00000328</t>
  </si>
  <si>
    <t>OC 0001-00001018: REPARACIONES abono mensual</t>
  </si>
  <si>
    <t>FA-A 06363-09322182</t>
  </si>
  <si>
    <t>OC 0001-00001386: SERVICIOS
Telefonia
septiembre 2025</t>
  </si>
  <si>
    <t>FA-A 00070-00322595</t>
  </si>
  <si>
    <t xml:space="preserve">OC 0001-00001372: SERVICIOS
Internet </t>
  </si>
  <si>
    <t>FA-A 00040-00187746</t>
  </si>
  <si>
    <t xml:space="preserve">OC 0001-00001381: REPOSICION
Pedido librería  </t>
  </si>
  <si>
    <t>FA-A 00005-00015075</t>
  </si>
  <si>
    <t>OC 0001-00001362: SERVICIOS
Amas Octubre 2025</t>
  </si>
  <si>
    <t>WORMS 2</t>
  </si>
  <si>
    <t xml:space="preserve">FASON </t>
  </si>
  <si>
    <t>TC</t>
  </si>
  <si>
    <t>MT-0022</t>
  </si>
  <si>
    <t>MT-0023</t>
  </si>
  <si>
    <t>MT-0024</t>
  </si>
  <si>
    <t>MT-0025</t>
  </si>
  <si>
    <t>MT-0026</t>
  </si>
  <si>
    <t>MT-0027</t>
  </si>
  <si>
    <t>MT-0028</t>
  </si>
  <si>
    <t>MT-0029</t>
  </si>
  <si>
    <t>MT-0030</t>
  </si>
  <si>
    <t>Meri-mar SRL</t>
  </si>
  <si>
    <t>Mercomar SA</t>
  </si>
  <si>
    <t>Duport Sociedad De Responsabilidad Limitada</t>
  </si>
  <si>
    <t>Alvarez, Alejandro Dario</t>
  </si>
  <si>
    <t>FA-C 00002-00000250</t>
  </si>
  <si>
    <t>OC 0001-00001364: HIGIENE Y SEGURIDAD
Servicio de asesoramiento para la gestión  ambiental en el cumplimiento de la normativa vigente para la provincia de Santa Fe. 
Servicio de higiene y seguridad de trabajo con cumplimiento de actividades s/Resol. SRT 905/15- MES 09/2025</t>
  </si>
  <si>
    <t>Quiroz, Maria Ines</t>
  </si>
  <si>
    <t>FA-C 00002-00000031</t>
  </si>
  <si>
    <t>OC 0001-00001801: PERSONAL
horas soldador</t>
  </si>
  <si>
    <t>NUTRICIÓN</t>
  </si>
  <si>
    <t>SANIDAD</t>
  </si>
  <si>
    <t>GENÉTICA</t>
  </si>
  <si>
    <t>FLETES</t>
  </si>
  <si>
    <t>ENERGÍA</t>
  </si>
  <si>
    <t>MENTENIMIENTO</t>
  </si>
  <si>
    <t>GASTOS OPERATIVOS</t>
  </si>
  <si>
    <t>ID</t>
  </si>
  <si>
    <t>ETAPAS</t>
  </si>
  <si>
    <t>SUB_ETAPAS</t>
  </si>
  <si>
    <t xml:space="preserve">GESTACIÓN </t>
  </si>
  <si>
    <t>MATERNIDAD</t>
  </si>
  <si>
    <t>ENGORDE</t>
  </si>
  <si>
    <t>SITIO 2</t>
  </si>
  <si>
    <t>RECRIA</t>
  </si>
  <si>
    <t>SITIO 3</t>
  </si>
  <si>
    <t>OTROS</t>
  </si>
  <si>
    <t>LOTE</t>
  </si>
  <si>
    <t>Mortandad-SITIO 2</t>
  </si>
  <si>
    <t>Mortandad-SITIO 3</t>
  </si>
  <si>
    <t>PESO GENERAL</t>
  </si>
  <si>
    <t>EQUIVALENCIA</t>
  </si>
  <si>
    <t>lote</t>
  </si>
  <si>
    <t>etapa</t>
  </si>
  <si>
    <t>CCO LOTE</t>
  </si>
  <si>
    <t>LOTES</t>
  </si>
  <si>
    <t>prc_lote</t>
  </si>
  <si>
    <t>etapas</t>
  </si>
  <si>
    <t>prc_etapa</t>
  </si>
  <si>
    <t>lote_desglosado</t>
  </si>
  <si>
    <t>peso_lote</t>
  </si>
  <si>
    <t>peso_etapa</t>
  </si>
  <si>
    <t>Total_desglosado</t>
  </si>
  <si>
    <t>Cantidad_desglosada</t>
  </si>
  <si>
    <t>Unidad(es)</t>
  </si>
  <si>
    <t>GESTACIÓN , MATERNIDAD, SITIO 2, SITIO 3</t>
  </si>
  <si>
    <t>{0.25,0.25,0.25,0.25}</t>
  </si>
  <si>
    <t>GESTACIÓN</t>
  </si>
  <si>
    <t>{1}</t>
  </si>
  <si>
    <t>Arrieta, Fernando Gabriel</t>
  </si>
  <si>
    <t>Forconi, Marcos Roman</t>
  </si>
  <si>
    <t>Pick Sas</t>
  </si>
  <si>
    <t>Comercial Uritorco S. R. L.</t>
  </si>
  <si>
    <t>Cooperativa Agricola Ganadera  Aaron Castellanos Ltda De  Esperanza</t>
  </si>
  <si>
    <t>Establecimiento Do#A Teresa S R L</t>
  </si>
  <si>
    <t>{desarrollo}</t>
  </si>
  <si>
    <t>Kg.</t>
  </si>
  <si>
    <t>nutricion_nico</t>
  </si>
  <si>
    <t>{fase0}</t>
  </si>
  <si>
    <t>{fase1}</t>
  </si>
  <si>
    <t>{fase2}</t>
  </si>
  <si>
    <t>{fase3}</t>
  </si>
  <si>
    <t>{fase4}</t>
  </si>
  <si>
    <t>{gestacion,cachorra}</t>
  </si>
  <si>
    <t>{lactancia}</t>
  </si>
  <si>
    <t>{t1}</t>
  </si>
  <si>
    <t>{t2}</t>
  </si>
  <si>
    <t>q_servicios</t>
  </si>
  <si>
    <t>q_partos</t>
  </si>
  <si>
    <t>q_lechones/capones</t>
  </si>
  <si>
    <t>kg_prom</t>
  </si>
  <si>
    <t>precio_por_mag</t>
  </si>
  <si>
    <t>p_final</t>
  </si>
  <si>
    <t>q</t>
  </si>
  <si>
    <t>mortandad_sitio_3</t>
  </si>
  <si>
    <t>modalidad_de_venta</t>
  </si>
  <si>
    <t>descripcion</t>
  </si>
  <si>
    <t>BENITEZ LUCIANO RENE</t>
  </si>
  <si>
    <t>DE LA VITTA, Patricio Roman</t>
  </si>
  <si>
    <t>ROMAGNOLI Federico Miguel</t>
  </si>
  <si>
    <t>VIDELA Brian Alexis</t>
  </si>
  <si>
    <t>PIERUCCI David Agustin</t>
  </si>
  <si>
    <t>LURASCHI, Juan José</t>
  </si>
  <si>
    <t>FIGUEROA, Ivan Alejandro</t>
  </si>
  <si>
    <t>SORRIBES, Luis Dario</t>
  </si>
  <si>
    <t>CANAVESIO, Fernando Exequiel</t>
  </si>
  <si>
    <t>Gastos Bancarios</t>
  </si>
  <si>
    <t xml:space="preserve">DREI </t>
  </si>
  <si>
    <t>SINDICATOS</t>
  </si>
  <si>
    <t>etapa_desglosada</t>
  </si>
  <si>
    <t>RUBRO</t>
  </si>
  <si>
    <t>GESTACIÓN , MATERNIDAD</t>
  </si>
  <si>
    <t>{0.5,0.5}</t>
  </si>
  <si>
    <t>SITIO 2, SITIO 3</t>
  </si>
  <si>
    <t>VENTAS SITIO 3</t>
  </si>
  <si>
    <t>&lt;&gt; &amp; ""</t>
  </si>
  <si>
    <t>Gastos Operativos (C)</t>
  </si>
  <si>
    <t>facturas_final</t>
  </si>
  <si>
    <t>Honorarios  (C)</t>
  </si>
  <si>
    <t>IMPUESTO (C)</t>
  </si>
  <si>
    <t>NOSECOMPUTA</t>
  </si>
  <si>
    <t>{0}</t>
  </si>
  <si>
    <t>Genetica (C)</t>
  </si>
  <si>
    <t>Mantenimiento (C)</t>
  </si>
  <si>
    <t>Fletes (C)</t>
  </si>
  <si>
    <t>SERVICIOS (C)</t>
  </si>
  <si>
    <t>NUTRICION</t>
  </si>
  <si>
    <t>Sanidad (C)</t>
  </si>
  <si>
    <t>PERSONAL (C)</t>
  </si>
  <si>
    <t>#rrhh</t>
  </si>
  <si>
    <t>rrhh_andy1</t>
  </si>
  <si>
    <t>rrhh_final</t>
  </si>
  <si>
    <t>rrhh_andy2</t>
  </si>
  <si>
    <t>rrhh_andy3</t>
  </si>
  <si>
    <t>rrhh_andy4</t>
  </si>
  <si>
    <t>rrhh_andy5</t>
  </si>
  <si>
    <t>rrhh_andy6</t>
  </si>
  <si>
    <t>rrhh_andy7</t>
  </si>
  <si>
    <t>rrhh_andy8</t>
  </si>
  <si>
    <t>rrhh_andy9</t>
  </si>
  <si>
    <t>rrhh_andy10</t>
  </si>
  <si>
    <t>rrhh_andy11</t>
  </si>
  <si>
    <t>rrhh_andy12</t>
  </si>
  <si>
    <t>rrhh_andy13</t>
  </si>
  <si>
    <t>rrhh_andy14</t>
  </si>
  <si>
    <t>rrhh_andy15</t>
  </si>
  <si>
    <t>rrhh_andy16</t>
  </si>
  <si>
    <t>rrhh_andy17</t>
  </si>
  <si>
    <t>rrhh_andy18</t>
  </si>
  <si>
    <t>rrhh_andy19</t>
  </si>
  <si>
    <t>rrhh_andy20</t>
  </si>
  <si>
    <t>rrhh_andy21</t>
  </si>
  <si>
    <t>rrhh_andy22</t>
  </si>
  <si>
    <t>rrhh_andy23</t>
  </si>
  <si>
    <t>rrhh_andy24</t>
  </si>
  <si>
    <t>rrhh_andy25</t>
  </si>
  <si>
    <t>rrhh_andy26</t>
  </si>
  <si>
    <t>Semen</t>
  </si>
  <si>
    <t>{madres}</t>
  </si>
  <si>
    <t>sanidad_nico</t>
  </si>
  <si>
    <t>{lechones}</t>
  </si>
  <si>
    <t>impuestos</t>
  </si>
  <si>
    <t>rubro_id</t>
  </si>
  <si>
    <t>CONCEPTO</t>
  </si>
  <si>
    <t>Column5</t>
  </si>
  <si>
    <t>Column6</t>
  </si>
  <si>
    <t>Column7</t>
  </si>
  <si>
    <t>Column8</t>
  </si>
  <si>
    <t>WORMS 1</t>
  </si>
  <si>
    <t>Cooperativa De Trabajo Comercio Exterior Limitada</t>
  </si>
  <si>
    <t>AFE (SG)</t>
  </si>
  <si>
    <t>rubro_final</t>
  </si>
  <si>
    <t xml:space="preserve">SERVICIOS </t>
  </si>
  <si>
    <t>Margen de utilidad</t>
  </si>
  <si>
    <t>COMPRAS EN SITIO 2</t>
  </si>
  <si>
    <t>COMPRAS EN MATERNIDAD</t>
  </si>
  <si>
    <t>COMPRAS EN GESTACION</t>
  </si>
  <si>
    <t>&gt;=0</t>
  </si>
  <si>
    <t>{0.49166666,0.4916666}</t>
  </si>
  <si>
    <t>Chiminello, Vanina</t>
  </si>
  <si>
    <t>Honorarios Veterinario (C)</t>
  </si>
  <si>
    <t>rrhh_andy27</t>
  </si>
  <si>
    <t>VENTA DE 1/2 RES</t>
  </si>
  <si>
    <t>m_prima</t>
  </si>
  <si>
    <t>prc</t>
  </si>
  <si>
    <t>formula</t>
  </si>
  <si>
    <t>version</t>
  </si>
  <si>
    <t>activo</t>
  </si>
  <si>
    <t>ultima_actualizacion</t>
  </si>
  <si>
    <t>proveedor</t>
  </si>
  <si>
    <t>ID_MAT</t>
  </si>
  <si>
    <t>AFRECHILLO</t>
  </si>
  <si>
    <t>gestacion_1</t>
  </si>
  <si>
    <t>v1</t>
  </si>
  <si>
    <t>Nutran</t>
  </si>
  <si>
    <t>I6</t>
  </si>
  <si>
    <t>gestacion_c_prof</t>
  </si>
  <si>
    <t>ARVEJA</t>
  </si>
  <si>
    <t>terminador_c_arveja</t>
  </si>
  <si>
    <t>I7</t>
  </si>
  <si>
    <t>desarrollo_c_arveja</t>
  </si>
  <si>
    <t>terminador_c_arveja_1a</t>
  </si>
  <si>
    <t>terminador_c_arveja_2b</t>
  </si>
  <si>
    <t>EXPELLER</t>
  </si>
  <si>
    <t>CERSA</t>
  </si>
  <si>
    <t>I5</t>
  </si>
  <si>
    <t>cachorras</t>
  </si>
  <si>
    <t>desarrollo_1</t>
  </si>
  <si>
    <t>desarrollo_2</t>
  </si>
  <si>
    <t>fase3</t>
  </si>
  <si>
    <t>terminador_1</t>
  </si>
  <si>
    <t>terminador_1a</t>
  </si>
  <si>
    <t>lactancia</t>
  </si>
  <si>
    <t>fase_4</t>
  </si>
  <si>
    <t>terminador_2</t>
  </si>
  <si>
    <t>MAIZ</t>
  </si>
  <si>
    <t>FOA</t>
  </si>
  <si>
    <t>I4</t>
  </si>
  <si>
    <t>MAXIMIX CERDAS REP. 2020</t>
  </si>
  <si>
    <t>Vetifarma</t>
  </si>
  <si>
    <t>EXT1</t>
  </si>
  <si>
    <t>SECUESTRANTE</t>
  </si>
  <si>
    <t>EXT2</t>
  </si>
  <si>
    <t>Starfeed 15% 2020 + iva</t>
  </si>
  <si>
    <t>EXT3</t>
  </si>
  <si>
    <t>Starfeed 6% 2020 + iva</t>
  </si>
  <si>
    <t>EXT4</t>
  </si>
  <si>
    <t>Starfeed Desarrollo 2023 + iva</t>
  </si>
  <si>
    <t>EXT5</t>
  </si>
  <si>
    <t>Starfeed Repro Lactancia 4%</t>
  </si>
  <si>
    <t>EXT6</t>
  </si>
  <si>
    <t>Starfeed Terminación 2023</t>
  </si>
  <si>
    <t>EXT7</t>
  </si>
  <si>
    <t>campo</t>
  </si>
  <si>
    <t>Descripción</t>
  </si>
  <si>
    <t>Proveedor</t>
  </si>
  <si>
    <t>ult_actualizacion</t>
  </si>
  <si>
    <t>Comentario</t>
  </si>
  <si>
    <t>I1</t>
  </si>
  <si>
    <t>DÓLAR BNA VENTA</t>
  </si>
  <si>
    <t>BNA</t>
  </si>
  <si>
    <t>Cot dólar bna momento de factura de Vetifarma</t>
  </si>
  <si>
    <t>I2</t>
  </si>
  <si>
    <t>Nutran Fason</t>
  </si>
  <si>
    <t>I3</t>
  </si>
  <si>
    <t>Nutran Embolsado</t>
  </si>
  <si>
    <t>Maíz</t>
  </si>
  <si>
    <t>Expeller de soja</t>
  </si>
  <si>
    <t>Afrechillo de trigo</t>
  </si>
  <si>
    <t>Arveja</t>
  </si>
  <si>
    <t>nombre</t>
  </si>
  <si>
    <t>source</t>
  </si>
  <si>
    <t>precios_totales:precios_internos</t>
  </si>
  <si>
    <t>E1</t>
  </si>
  <si>
    <t>precios_totales:precios_externos</t>
  </si>
  <si>
    <t>E12</t>
  </si>
  <si>
    <t>secuestrante mycobinder</t>
  </si>
  <si>
    <t>E10</t>
  </si>
  <si>
    <t>desarrollo finishing</t>
  </si>
  <si>
    <t>E11</t>
  </si>
  <si>
    <t>terminador finishing</t>
  </si>
  <si>
    <t>E8</t>
  </si>
  <si>
    <t>fase 3 (15%)</t>
  </si>
  <si>
    <t>E9</t>
  </si>
  <si>
    <t>fase 4 (6%)</t>
  </si>
  <si>
    <t>E2</t>
  </si>
  <si>
    <t>lactancia REPRO (4%)</t>
  </si>
  <si>
    <t>E3</t>
  </si>
  <si>
    <t>Fase 0</t>
  </si>
  <si>
    <t>E4</t>
  </si>
  <si>
    <t>Fase 1</t>
  </si>
  <si>
    <t>E5</t>
  </si>
  <si>
    <t>Fase 2</t>
  </si>
  <si>
    <t>E6</t>
  </si>
  <si>
    <t>fase 1 (medicado)</t>
  </si>
  <si>
    <t>E7</t>
  </si>
  <si>
    <t>fase 2 (medicado)</t>
  </si>
  <si>
    <t>fecha</t>
  </si>
  <si>
    <t>id_ext</t>
  </si>
  <si>
    <t>GESTACIÓN-{gestacion,cachorra}-{madres}</t>
  </si>
  <si>
    <t>MATERNIDAD-{lactancia}-{madres}</t>
  </si>
  <si>
    <t>MATERNIDAD-{fase0}-{lechones}</t>
  </si>
  <si>
    <t>MATERNIDAD-{fase1}-{lechones}</t>
  </si>
  <si>
    <t>SITIO 2-{fase1}-{lechones}</t>
  </si>
  <si>
    <t>SITIO 2-{fase2}-{lechones}</t>
  </si>
  <si>
    <t>SITIO 2-{fase3}-{lechones}</t>
  </si>
  <si>
    <t>SITIO 2-{fase4}-{lechones}</t>
  </si>
  <si>
    <t>SITIO 3-{fase4}-{capones}</t>
  </si>
  <si>
    <t>SITIO 3-{desarrollo}-{capones}</t>
  </si>
  <si>
    <t>SITIO 3-{t1}-{capones}</t>
  </si>
  <si>
    <t>SITIO 3-{t2}-{capones}</t>
  </si>
  <si>
    <t>dolar</t>
  </si>
  <si>
    <t>precio_ars</t>
  </si>
  <si>
    <t>precio_final</t>
  </si>
  <si>
    <t>formula_activa</t>
  </si>
  <si>
    <t>precios_ars</t>
  </si>
  <si>
    <t>precio_mp</t>
  </si>
  <si>
    <t>fase_0</t>
  </si>
  <si>
    <t>fase_1_med</t>
  </si>
  <si>
    <t>fase_2_med</t>
  </si>
  <si>
    <t>precio_ac</t>
  </si>
  <si>
    <t>Nutrición</t>
  </si>
  <si>
    <t>Personal</t>
  </si>
  <si>
    <t>Honorario Contador (C)</t>
  </si>
  <si>
    <t>Nutrición (C)</t>
  </si>
  <si>
    <t>Acuerdo (c)</t>
  </si>
  <si>
    <t>Energia (C)</t>
  </si>
  <si>
    <t>rrhh_andy28</t>
  </si>
  <si>
    <t>rrhh_andy29</t>
  </si>
  <si>
    <t>rrhh_andy30</t>
  </si>
  <si>
    <t>rrhh_andy31</t>
  </si>
  <si>
    <t>rrhh_andy32</t>
  </si>
  <si>
    <t>rrhh_andy33</t>
  </si>
  <si>
    <t>rrhh_andy34</t>
  </si>
  <si>
    <t>rrhh_andy35</t>
  </si>
  <si>
    <t>rrhh_andy36</t>
  </si>
  <si>
    <t>rrhh_andy37</t>
  </si>
  <si>
    <t>rrhh_andy38</t>
  </si>
  <si>
    <t>rrhh_andy39</t>
  </si>
  <si>
    <t>rrhh_andy40</t>
  </si>
  <si>
    <t>rrhh_andy41</t>
  </si>
  <si>
    <t>rrhh_andy42</t>
  </si>
  <si>
    <t>rrhh_andy43</t>
  </si>
  <si>
    <t>rrhh_andy44</t>
  </si>
  <si>
    <t>rrhh_andy45</t>
  </si>
  <si>
    <t>rrhh_andy46</t>
  </si>
  <si>
    <t>rrhh_andy47</t>
  </si>
  <si>
    <t>rrhh_andy48</t>
  </si>
  <si>
    <t>rrhh_andy49</t>
  </si>
  <si>
    <t>rrhh_andy50</t>
  </si>
  <si>
    <t>rrhh_andy51</t>
  </si>
  <si>
    <t>rrhh_andy52</t>
  </si>
  <si>
    <t>rrhh_andy53</t>
  </si>
  <si>
    <t>rrhh_andy54</t>
  </si>
  <si>
    <t>rrhh_andy55</t>
  </si>
  <si>
    <t>rrhh_andy56</t>
  </si>
  <si>
    <t>rrhh_andy57</t>
  </si>
  <si>
    <t>rrhh_andy58</t>
  </si>
  <si>
    <t>rrhh_andy59</t>
  </si>
  <si>
    <t>rrhh_andy60</t>
  </si>
  <si>
    <t>precio_ref (c/iva)</t>
  </si>
  <si>
    <t>Administracion Provincial De Impuestos</t>
  </si>
  <si>
    <t>Afe Sociedad Civil</t>
  </si>
  <si>
    <t>Agroceres Pic Argentina S A</t>
  </si>
  <si>
    <t>Genetica (C)
DOSIS AGPIC337 IU ROY I</t>
  </si>
  <si>
    <t>ARCA 931</t>
  </si>
  <si>
    <t>Bater S.R.L.</t>
  </si>
  <si>
    <t>Reparaciones y repuestos (C)</t>
  </si>
  <si>
    <t xml:space="preserve">Honorarios  (C)
Asesoramiento profesional </t>
  </si>
  <si>
    <t xml:space="preserve">Gastos Operativos (C)
Servicio de faena </t>
  </si>
  <si>
    <t>Drovet S A</t>
  </si>
  <si>
    <t>Empresa Provincial De La Energia De Santa Fe</t>
  </si>
  <si>
    <t>Esperanza Distribuciones Srl</t>
  </si>
  <si>
    <t>Franklin Santiago Boglich Srl</t>
  </si>
  <si>
    <t>Mil Propiedades Srl.</t>
  </si>
  <si>
    <t>Reservin Patagonia  S. R. L.</t>
  </si>
  <si>
    <t>Gastos Operativos (C)
deuda de Uatre</t>
  </si>
  <si>
    <t>Seproa S.R.L.</t>
  </si>
  <si>
    <t>Servicio Nacional De Sanidad Y Calidad Agroalimentaria Senasa</t>
  </si>
  <si>
    <t>Topigs Norsvin Argentina S.R.L.</t>
  </si>
  <si>
    <t>Trt S.A.</t>
  </si>
  <si>
    <t>OC/2026/0155</t>
  </si>
  <si>
    <t>CCC _mar26</t>
  </si>
  <si>
    <t>{3725,3925}</t>
  </si>
  <si>
    <t>3925</t>
  </si>
  <si>
    <t>OC/2026/0153</t>
  </si>
  <si>
    <t>Correa, Natalia Erica</t>
  </si>
  <si>
    <t>OC/2026/0152</t>
  </si>
  <si>
    <t>Barrera, Adrian Jesus</t>
  </si>
  <si>
    <t>FA-C 00001-00000437</t>
  </si>
  <si>
    <t>FA-A 00026-00530141</t>
  </si>
  <si>
    <t>Sanidad (C)
Despadac</t>
  </si>
  <si>
    <t>FA-A 00008-00151527</t>
  </si>
  <si>
    <t>Genetica (C)
Dosis AGPIC337 IU ROY I</t>
  </si>
  <si>
    <t>FA-A 00008-00015564</t>
  </si>
  <si>
    <t>Genetica (C)
DOSIS AG1020 ABUELO VISTA</t>
  </si>
  <si>
    <t>FA-A 00001-00009311</t>
  </si>
  <si>
    <t>Mantenimiento (C)
Espiga c/rosca, espig.dob., piton cincado, taco universal, teflon , poliet, espiga , aerosol rojo, azul, verde, alambre recocido negro</t>
  </si>
  <si>
    <t>FA-A 00011-00034214</t>
  </si>
  <si>
    <t>Genetica (C)
Semen Linea TLLL Pedido 
correspondientess del 16 al 22 de marzo</t>
  </si>
  <si>
    <t>FA-A 00008-00151320</t>
  </si>
  <si>
    <t>FA-A 00001-00005944</t>
  </si>
  <si>
    <t>Mantenimiento (C)
TEE EPOXI HH 1/2</t>
  </si>
  <si>
    <t>FA-A 00012-00058283</t>
  </si>
  <si>
    <t>Sanidad (C)
cheque nª 57879404</t>
  </si>
  <si>
    <t>OC/2026/0151</t>
  </si>
  <si>
    <t>OC/2026/0150</t>
  </si>
  <si>
    <t>Gastos Operativos (C)
Requerimiento</t>
  </si>
  <si>
    <t>OC/2026/0149</t>
  </si>
  <si>
    <t xml:space="preserve">IMPUESTO (C)
Obra Social Diciembre </t>
  </si>
  <si>
    <t>FA-C 00001-00000217</t>
  </si>
  <si>
    <t>Mantenimiento (C)
reparación de bomba sumergible (Bomba quemada de worms)</t>
  </si>
  <si>
    <t>FA-A 00004-00006273</t>
  </si>
  <si>
    <t>OC/2026/0148</t>
  </si>
  <si>
    <t>OC/2026/0146</t>
  </si>
  <si>
    <t>IMPUESTO (C)
vep para liquidación
0314301035</t>
  </si>
  <si>
    <t>FA-A 00012-00058166</t>
  </si>
  <si>
    <t xml:space="preserve">Sanidad (C)
Guantes de nitrilo </t>
  </si>
  <si>
    <t>FA-A 00005-00003811</t>
  </si>
  <si>
    <t>Mantenimiento (C)
caño 5/8 x 1,6mm x mts</t>
  </si>
  <si>
    <t>Vetifarma S A</t>
  </si>
  <si>
    <t>FA-A 00004-00075701</t>
  </si>
  <si>
    <t>Nutrición (C)
STARFEED WEANING FASE 3</t>
  </si>
  <si>
    <t>FA-A 00002-00004384</t>
  </si>
  <si>
    <t xml:space="preserve">Gastos Operativos (C)
Servicio de faena
</t>
  </si>
  <si>
    <t>OC/2026/0145</t>
  </si>
  <si>
    <t>FA-A 00015-00069861</t>
  </si>
  <si>
    <t>Mantenimiento (C)
Arrticulos para tablero de calzim</t>
  </si>
  <si>
    <t>Michelotti, Emiliano Manuel</t>
  </si>
  <si>
    <t>FA-A 00004-00014690</t>
  </si>
  <si>
    <t xml:space="preserve">Mantenimiento (C)
1 te 90 de 50 m  tigre
1 cupla
1 buje </t>
  </si>
  <si>
    <t>FA-A 00002-00004373</t>
  </si>
  <si>
    <t>FA-A 00002-00004372</t>
  </si>
  <si>
    <t>FA-A 00012-00058059</t>
  </si>
  <si>
    <t>Sanidad (C)
IMPROVAC X 125 DS</t>
  </si>
  <si>
    <t>FA-A 00001-00009125</t>
  </si>
  <si>
    <t xml:space="preserve">Mantenimiento (C)
Poliet baires 1 k4 x mts , espiga </t>
  </si>
  <si>
    <t>OC/2026/0142</t>
  </si>
  <si>
    <t>IMPUESTO (C)
vep para liquidación
0314085715</t>
  </si>
  <si>
    <t>FA-A 00026-00528345</t>
  </si>
  <si>
    <t xml:space="preserve">Sanidad (C)
Tulatromax </t>
  </si>
  <si>
    <t>Industrias Quimicas Kaiser Srl (C)</t>
  </si>
  <si>
    <t>FA-A 00010-00093817</t>
  </si>
  <si>
    <t xml:space="preserve">Gastos Operativos (C)
Rollo cocina y papel blanco ecológico </t>
  </si>
  <si>
    <t>FA-A 00002-00004363</t>
  </si>
  <si>
    <t>Rios, Juan Marcelo</t>
  </si>
  <si>
    <t>OC/2026/0138</t>
  </si>
  <si>
    <t>Gastos Operativos (C)
Pedido de Fernando T</t>
  </si>
  <si>
    <t>OC/2026/0136</t>
  </si>
  <si>
    <t>IMPUESTO (C)
vep para liquidación
031386905-9
031386896-6
031386838-9
031386807-9
031387130-4</t>
  </si>
  <si>
    <t>FA-A 00008-00150645</t>
  </si>
  <si>
    <t>FA-A 00008-00150599</t>
  </si>
  <si>
    <t>OC/2026/0135</t>
  </si>
  <si>
    <t>FA-A 00330-00214752</t>
  </si>
  <si>
    <t>Sanidad (C)
TILOSINA RJ X 250 CC</t>
  </si>
  <si>
    <t>FA-A 00012-00057954</t>
  </si>
  <si>
    <t xml:space="preserve">Sanidad (C)
OVERCOX 5% </t>
  </si>
  <si>
    <t>FA-A 00010-00093765</t>
  </si>
  <si>
    <t>FA-A 00010-00093748</t>
  </si>
  <si>
    <t>OC/2026/0133</t>
  </si>
  <si>
    <t>FA-A 00032-00112306</t>
  </si>
  <si>
    <t>Sanidad (C)
KOBRA CURABIC . AEROSOL X 420 ML</t>
  </si>
  <si>
    <t>FA-A 00026-00527458</t>
  </si>
  <si>
    <t>Sanidad (C)
Roborante Gold x 250 ML</t>
  </si>
  <si>
    <t>FA-A 00011-00033961</t>
  </si>
  <si>
    <t>Genetica (C)
Semen Linea TLLL Pedido 
correspondientess del 9 al 15 de marzo</t>
  </si>
  <si>
    <t>FA-A 00002-00004358</t>
  </si>
  <si>
    <t>OC/2026/0128</t>
  </si>
  <si>
    <t>IMPUESTO (C)
vep para liquidación
031375166-5</t>
  </si>
  <si>
    <t>FA-C 00003-00001749</t>
  </si>
  <si>
    <t>FA-A 00012-00057855</t>
  </si>
  <si>
    <t>Sanidad (C)
HYOGEN</t>
  </si>
  <si>
    <t>FA-A 00011-00033738</t>
  </si>
  <si>
    <t>Genetica (C)
Semen Linea TLLL Pedido 
correspondientes del 02 añ 08 de marzo</t>
  </si>
  <si>
    <t>FA-A 00008-00150390</t>
  </si>
  <si>
    <t>FA-A 00005-00008360</t>
  </si>
  <si>
    <t>FA-A 00012-00057828</t>
  </si>
  <si>
    <t>OC/2026/0127</t>
  </si>
  <si>
    <t xml:space="preserve">Gastos Operativos (C)
Deuda epe </t>
  </si>
  <si>
    <t>FA-A 00330-00214077</t>
  </si>
  <si>
    <t>Sanidad (C)
 Porcilis pcv</t>
  </si>
  <si>
    <t>FA-A 00004-00021027</t>
  </si>
  <si>
    <t xml:space="preserve">Genetica (C)
Royalty lechón destetado macho </t>
  </si>
  <si>
    <t>FA-A 00003-00029656</t>
  </si>
  <si>
    <t>Gastos Operativos (C)
Calidad de aire PC</t>
  </si>
  <si>
    <t>FA-A 00002-00004344</t>
  </si>
  <si>
    <t>OC/2026/0166</t>
  </si>
  <si>
    <t>OC/2026/0126</t>
  </si>
  <si>
    <t>Romero Mundani, Melisa Alumine</t>
  </si>
  <si>
    <t>OC/2026/0125</t>
  </si>
  <si>
    <t>Gastos Operativos (C)
Romero Mundani Melisa</t>
  </si>
  <si>
    <t>OC/2026/0120</t>
  </si>
  <si>
    <t xml:space="preserve">IMPUESTO (C)
Plan de pago Febrero </t>
  </si>
  <si>
    <t>OC/2026/0119</t>
  </si>
  <si>
    <t>IMPUESTO (C)
vep para liquidación
0313440621</t>
  </si>
  <si>
    <t>FA-A 00003-00000558</t>
  </si>
  <si>
    <t>Fletes (C)
Simple 17/2 19/2 24/2 26/2</t>
  </si>
  <si>
    <t>FA-A 00003-00000557</t>
  </si>
  <si>
    <t>Fletes (C)
DOBLE 16/2 23/2</t>
  </si>
  <si>
    <t>FA-A 00001-00009012</t>
  </si>
  <si>
    <t>Mantenimiento (C)
aerosoles, alambre recocido negro, autoperforante , abrazadera, WD, soga trenzada multifil, roldana, torniquete galvanizada, grampas cable acero, taco metálico, alambre alta resistencia, martillo de goma, alambre alta resistencia , pala ancha</t>
  </si>
  <si>
    <t>Solis, German Claudio</t>
  </si>
  <si>
    <t>OC/2026/0117</t>
  </si>
  <si>
    <t xml:space="preserve">Gastos Operativos (C)
Alojamiento 3 personas x 2 días 
Hidroponía </t>
  </si>
  <si>
    <t>Covaleda, Maximiliano Luis (C)</t>
  </si>
  <si>
    <t>FA-C 00001-00000365</t>
  </si>
  <si>
    <t xml:space="preserve">Gastos Operativos (C)
Diagnostico , configuración de dominio .
Configuración de dns para correo electrónico  y nube de Google </t>
  </si>
  <si>
    <t>FA-A 00330-00213643</t>
  </si>
  <si>
    <t>Sanidad (C)
Hypra suis glasser x 50 DS</t>
  </si>
  <si>
    <t>FA-A 00330-00213640</t>
  </si>
  <si>
    <t>Sanidad (C)
Circomyco gard x 50 ds</t>
  </si>
  <si>
    <t>FA-A 00330-00013592</t>
  </si>
  <si>
    <t>Sanidad (C) coglapix x 50 ds</t>
  </si>
  <si>
    <t>Rentas Cordoba</t>
  </si>
  <si>
    <t>OC/2026/0167</t>
  </si>
  <si>
    <t>IMPUESTO (C)
por debito en  cuenta . cuota nª 3</t>
  </si>
  <si>
    <t>OC/2026/0116</t>
  </si>
  <si>
    <t>OC/2026/0115</t>
  </si>
  <si>
    <t>FA-A 00015-00069831</t>
  </si>
  <si>
    <t xml:space="preserve">Mantenimiento (C)
Portalampara e27 </t>
  </si>
  <si>
    <t>FA-A 00009-00044591</t>
  </si>
  <si>
    <t xml:space="preserve">Mantenimiento (C)
SERVIS TRACTOR FARMTRAC
</t>
  </si>
  <si>
    <t>Indiv S.A.</t>
  </si>
  <si>
    <t>FA-A 00006-00022978</t>
  </si>
  <si>
    <t xml:space="preserve">Gastos Operativos (C)
Alambre de plástico negro </t>
  </si>
  <si>
    <t>Goma Paz S.R.L.</t>
  </si>
  <si>
    <t>FA-A 00005-00092746</t>
  </si>
  <si>
    <t xml:space="preserve">Mantenimiento (C)
Manga azul pvc plegable 76mm para pileta </t>
  </si>
  <si>
    <t>FA-A 00005-00008597</t>
  </si>
  <si>
    <t xml:space="preserve">Gastos Operativos (C)
Gastos Operativos (C)
Alquiler mes Marzo
Campo Tonfoni </t>
  </si>
  <si>
    <t>FA-A 00002-00004342</t>
  </si>
  <si>
    <t>FA-A 00002-00004335</t>
  </si>
  <si>
    <t xml:space="preserve">Gastos Operativos (C)
Servicio de faena
92x14049,59 </t>
  </si>
  <si>
    <t>FA-A 00001-00005861</t>
  </si>
  <si>
    <t xml:space="preserve">Mantenimiento (C)
Pedido para pileta 
espiga y cupla </t>
  </si>
  <si>
    <t>FA-A 00001-00000742</t>
  </si>
  <si>
    <t>Gastos Operativos (C)
Mod STD C/AA Desde 21/03 a 20/04</t>
  </si>
  <si>
    <t>OC/2026/0114</t>
  </si>
  <si>
    <t>IMPUESTO (C)
vep liquidación : 031331805-2</t>
  </si>
  <si>
    <t>FA-A 00069-00039924</t>
  </si>
  <si>
    <t>FA-A 00045-00005821</t>
  </si>
  <si>
    <t xml:space="preserve">Sanidad (C)
Intereses por pago fuera de termino </t>
  </si>
  <si>
    <t>FA-A 00008-00149932</t>
  </si>
  <si>
    <t>Genetica (C)
DOSIS AGpic337 IU ROY 1</t>
  </si>
  <si>
    <t>Nutrisan Granja S.R.L.</t>
  </si>
  <si>
    <t>FA-A 00005-00002530</t>
  </si>
  <si>
    <t xml:space="preserve">Mantenimiento (C)
Lamparas infrarrojas led 250 para maternidad 
</t>
  </si>
  <si>
    <t>FA-A 03200-00003409</t>
  </si>
  <si>
    <t>Gastos Operativos (C)
trt</t>
  </si>
  <si>
    <t>OC/2026/0108</t>
  </si>
  <si>
    <t>IMPUESTO (C)
vep liquidación : 0313028038</t>
  </si>
  <si>
    <t>FA-A 00008-00149730</t>
  </si>
  <si>
    <t>FA-A 00008-00149682</t>
  </si>
  <si>
    <t>FA-A 00005-00003718</t>
  </si>
  <si>
    <t>Mantenimiento (C)
2 caño 5/8</t>
  </si>
  <si>
    <t>Bordalt Ivan Y Carpinetti Barbara Ss</t>
  </si>
  <si>
    <t>FA-A 00002-00004353</t>
  </si>
  <si>
    <t>Gastos Operativos (C)
pedido de limpieza</t>
  </si>
  <si>
    <t>FA-A 00002-00004324</t>
  </si>
  <si>
    <t>FA-A 00002-00004323</t>
  </si>
  <si>
    <t>FA-A 00001-00005848</t>
  </si>
  <si>
    <t>Mantenimiento (C)
NIPLE GALVANIZ 1/2 40 CM</t>
  </si>
  <si>
    <t>OC/2026/0106</t>
  </si>
  <si>
    <t>OC/2026/0105</t>
  </si>
  <si>
    <t>FA-C 00002-00000286</t>
  </si>
  <si>
    <t>FA-A 00001-00008914</t>
  </si>
  <si>
    <t>Mantenimiento (C)
ROLDANA CINCADA 25 MM , TORNIQUETE GALVANIZADO TV MINI, GRAMPAS CABLE ACERO 3/16 ALAMBRE ALTA RESISTENCIA</t>
  </si>
  <si>
    <t>FA-C 00001-00000404</t>
  </si>
  <si>
    <t>Gastos Operativos (C)
marzo</t>
  </si>
  <si>
    <t>FA-A 00012-00000575</t>
  </si>
  <si>
    <t>Sanidad (C)
caravana rototag</t>
  </si>
  <si>
    <t>FA-A 00005-00003697</t>
  </si>
  <si>
    <t>Mantenimiento (C)
23 red 1/2</t>
  </si>
  <si>
    <t>FA-A 00002-00007226</t>
  </si>
  <si>
    <t>Gastos Operativos (C)
alquiler de baño quiico</t>
  </si>
  <si>
    <t>FA-A 00002-00004313</t>
  </si>
  <si>
    <t>FA-A 00002-00001548</t>
  </si>
  <si>
    <t>Honorarios  (C)
Honorarios profesionales</t>
  </si>
  <si>
    <t>FA-A 00002-00000733</t>
  </si>
  <si>
    <t>OC/2026/0102</t>
  </si>
  <si>
    <t>OC/2026/0101</t>
  </si>
  <si>
    <t>IMPUESTO (C)
vep para liquidación
0312792966</t>
  </si>
  <si>
    <t>FA-A 00003-00000538</t>
  </si>
  <si>
    <t>Fletes (C)
DOBLE 02/02 / 09/02</t>
  </si>
  <si>
    <t>FA-A 00002-00027498</t>
  </si>
  <si>
    <t>ZIMMERMAN, Pablo Mauricio</t>
  </si>
  <si>
    <t>SANTOS MARIANO</t>
  </si>
  <si>
    <t>SUAREZ, Pablo Daniel</t>
  </si>
  <si>
    <t>VAZQUEZ MAXIMILIANO JESUS</t>
  </si>
  <si>
    <t>DE SOUZA BARREIRA SEBASTIAN E</t>
  </si>
  <si>
    <t>BOVALINI, Federico Martin</t>
  </si>
  <si>
    <t>VERA, German Alexis</t>
  </si>
  <si>
    <t>NAVARRO, María Belen</t>
  </si>
  <si>
    <t>BENTIVOGLIO Dana Rosario</t>
  </si>
  <si>
    <t>VALENZUELA, Juan Cruz</t>
  </si>
  <si>
    <t>SOSA Omar</t>
  </si>
  <si>
    <t>DONDA, Ruben</t>
  </si>
  <si>
    <t>MATTEO, Marcelo</t>
  </si>
  <si>
    <t>CAPURRO, Nicolas</t>
  </si>
  <si>
    <t>ROJAS, Juan Manuel</t>
  </si>
  <si>
    <t>TOSONI, Santiago</t>
  </si>
  <si>
    <t>SOTO FACUNDO</t>
  </si>
  <si>
    <t>3725-{gestacion,cachorra}-{madres}</t>
  </si>
  <si>
    <t>3725-{lactancia}-{madres}</t>
  </si>
  <si>
    <t>3725-{fase0}-{lechones}</t>
  </si>
  <si>
    <t>3725-{fase1}-{lechones}</t>
  </si>
  <si>
    <t>3725-{fase2}-{lechones}</t>
  </si>
  <si>
    <t>3725-{fase3}-{lechones}</t>
  </si>
  <si>
    <t>3725-{fase4}-{lechones}</t>
  </si>
  <si>
    <t>3725-{fase4}-{capones}</t>
  </si>
  <si>
    <t>3725-{desarrollo}-{capones}</t>
  </si>
  <si>
    <t>3725-{t1}-{capones}</t>
  </si>
  <si>
    <t>3725-{t2}-{capones}</t>
  </si>
  <si>
    <t>3925-{gestacion,cachorra}-{madres}</t>
  </si>
  <si>
    <t>3925-{lactancia}-{madres}</t>
  </si>
  <si>
    <t>3925-{fase0}-{lechones}</t>
  </si>
  <si>
    <t>3925-{fase1}-{lechones}</t>
  </si>
  <si>
    <t>3925-{fase2}-{lechones}</t>
  </si>
  <si>
    <t>3925-{fase3}-{lechones}</t>
  </si>
  <si>
    <t>3925-{fase4}-{lechones}</t>
  </si>
  <si>
    <t>3925-{fase4}-{capones}</t>
  </si>
  <si>
    <t>3925-{desarrollo}-{capones}</t>
  </si>
  <si>
    <t>3925-{t1}-{capones}</t>
  </si>
  <si>
    <t>3925-{t2}-{capones}</t>
  </si>
  <si>
    <t>3725-q_servicios-{madres}</t>
  </si>
  <si>
    <t>3725-q_partos-{madres}</t>
  </si>
  <si>
    <t>3725-q_lechones/capones-{lechones}</t>
  </si>
  <si>
    <t>3925-q_servicios-{madres}</t>
  </si>
  <si>
    <t>3925-q_partos-{madres}</t>
  </si>
  <si>
    <t>3925-q_lechones/capones-{lechones}</t>
  </si>
  <si>
    <t>FA-A 00015-00069863</t>
  </si>
  <si>
    <t xml:space="preserve">Mantenimiento e Instalaciones (C)
tubo led 16 w frio 120 cm 
Para Sector de Recria y Maternidad </t>
  </si>
  <si>
    <t>FA-A 00015-00069862</t>
  </si>
  <si>
    <t xml:space="preserve">Mantenimiento (C)
Cinta aisladora pvc 20 mts negro prysmian </t>
  </si>
  <si>
    <t>unidades</t>
  </si>
  <si>
    <t>genetica_nico</t>
  </si>
  <si>
    <t>3725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</si>
</sst>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-* #,##0.00_-;\-* #,##0.00_-;_-* &quot;-&quot;??_-;_-@_-"/>
    <numFmt numFmtId="165" formatCode="_-* #,##0.00\ &quot;€&quot;_-;\-* #,##0.00\ &quot;€&quot;_-;_-* &quot;-&quot;??\ &quot;€&quot;_-;_-@_-"/>
    <numFmt numFmtId="166" formatCode="_-* #,##0\ &quot;€&quot;_-;\-* #,##0\ &quot;€&quot;_-;_-* &quot;-&quot;??\ &quot;€&quot;_-;_-@_-"/>
    <numFmt numFmtId="167" formatCode="_-[$$-2C0A]\ * #,##0_-;\-[$$-2C0A]\ * #,##0_-;_-[$$-2C0A]\ * &quot;-&quot;??_-;_-@_-"/>
    <numFmt numFmtId="168" formatCode="_([$$-409]* #,##0_);_([$$-409]* \(#,##0\);_([$$-409]* &quot;-&quot;??_);_(@_)"/>
    <numFmt numFmtId="169" formatCode="_-* #,##0_-;\-* #,##0_-;_-* &quot;-&quot;??_-;_-@_-"/>
    <numFmt numFmtId="170" formatCode="0.0%"/>
    <numFmt numFmtId="171" formatCode="_([$$-409]* #,##0.00_);_([$$-409]* \(#,##0.00\);_([$$-409]* &quot;-&quot;??_);_(@_)"/>
    <numFmt numFmtId="172" formatCode="_(* #,##0_);_(* \(#,##0\);_(* &quot;-&quot;??_);_(@_)"/>
    <numFmt numFmtId="173" formatCode="_-[$$-2C0A]\ * #,##0.00_-;\-[$$-2C0A]\ * #,##0.00_-;_-[$$-2C0A]\ * &quot;-&quot;??_-;_-@_-"/>
    <numFmt numFmtId="174" formatCode="0.0"/>
    <numFmt numFmtId="175" formatCode="0;\-0;&quot;None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20"/>
      <color indexed="8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4"/>
        <bgColor theme="4"/>
      </patternFill>
    </fill>
    <fill>
      <patternFill patternType="solid">
        <fgColor theme="1"/>
        <bgColor theme="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18" applyNumberFormat="0" applyFill="0" applyAlignment="0" applyProtection="0"/>
  </cellStyleXfs>
  <cellXfs count="147">
    <xf numFmtId="0" fontId="0" fillId="0" borderId="0" xfId="0"/>
    <xf numFmtId="14" fontId="0" fillId="0" borderId="0" xfId="0" applyNumberFormat="1"/>
    <xf numFmtId="166" fontId="0" fillId="0" borderId="0" xfId="1" applyNumberFormat="1" applyFont="1"/>
    <xf numFmtId="0" fontId="3" fillId="5" borderId="1" xfId="0" applyFont="1" applyFill="1" applyBorder="1"/>
    <xf numFmtId="0" fontId="3" fillId="5" borderId="2" xfId="0" applyFont="1" applyFill="1" applyBorder="1"/>
    <xf numFmtId="165" fontId="3" fillId="5" borderId="2" xfId="1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167" fontId="0" fillId="0" borderId="0" xfId="1" applyNumberFormat="1" applyFont="1"/>
    <xf numFmtId="168" fontId="0" fillId="0" borderId="0" xfId="1" applyNumberFormat="1" applyFont="1"/>
    <xf numFmtId="0" fontId="5" fillId="2" borderId="0" xfId="0" applyFont="1" applyFill="1"/>
    <xf numFmtId="0" fontId="6" fillId="0" borderId="0" xfId="0" applyFont="1" applyAlignment="1">
      <alignment horizontal="center"/>
    </xf>
    <xf numFmtId="0" fontId="5" fillId="0" borderId="0" xfId="0" applyFont="1"/>
    <xf numFmtId="164" fontId="5" fillId="0" borderId="0" xfId="3" applyFont="1"/>
    <xf numFmtId="0" fontId="7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8" fontId="7" fillId="0" borderId="0" xfId="1" applyNumberFormat="1" applyFont="1" applyBorder="1"/>
    <xf numFmtId="168" fontId="5" fillId="0" borderId="0" xfId="1" applyNumberFormat="1" applyFont="1"/>
    <xf numFmtId="168" fontId="5" fillId="2" borderId="0" xfId="1" applyNumberFormat="1" applyFont="1" applyFill="1"/>
    <xf numFmtId="0" fontId="7" fillId="2" borderId="0" xfId="0" applyFont="1" applyFill="1"/>
    <xf numFmtId="0" fontId="7" fillId="0" borderId="8" xfId="0" applyFont="1" applyBorder="1"/>
    <xf numFmtId="167" fontId="5" fillId="0" borderId="7" xfId="1" applyNumberFormat="1" applyFont="1" applyBorder="1"/>
    <xf numFmtId="0" fontId="7" fillId="0" borderId="9" xfId="0" applyFont="1" applyBorder="1" applyAlignment="1">
      <alignment horizontal="center"/>
    </xf>
    <xf numFmtId="167" fontId="7" fillId="0" borderId="10" xfId="1" applyNumberFormat="1" applyFont="1" applyBorder="1"/>
    <xf numFmtId="9" fontId="5" fillId="0" borderId="9" xfId="2" applyFont="1" applyBorder="1" applyAlignment="1">
      <alignment horizontal="right"/>
    </xf>
    <xf numFmtId="167" fontId="5" fillId="0" borderId="10" xfId="1" applyNumberFormat="1" applyFont="1" applyBorder="1"/>
    <xf numFmtId="0" fontId="5" fillId="0" borderId="9" xfId="0" applyFont="1" applyBorder="1" applyAlignment="1">
      <alignment horizontal="center"/>
    </xf>
    <xf numFmtId="0" fontId="5" fillId="0" borderId="9" xfId="0" applyFont="1" applyBorder="1"/>
    <xf numFmtId="0" fontId="5" fillId="0" borderId="11" xfId="0" applyFont="1" applyBorder="1" applyAlignment="1">
      <alignment horizontal="center"/>
    </xf>
    <xf numFmtId="0" fontId="5" fillId="0" borderId="12" xfId="0" applyFont="1" applyBorder="1"/>
    <xf numFmtId="0" fontId="7" fillId="0" borderId="13" xfId="0" applyFont="1" applyBorder="1" applyAlignment="1">
      <alignment horizontal="center"/>
    </xf>
    <xf numFmtId="0" fontId="5" fillId="0" borderId="14" xfId="0" applyFont="1" applyBorder="1"/>
    <xf numFmtId="168" fontId="5" fillId="0" borderId="4" xfId="1" applyNumberFormat="1" applyFont="1" applyBorder="1"/>
    <xf numFmtId="0" fontId="5" fillId="2" borderId="0" xfId="0" applyFont="1" applyFill="1" applyAlignment="1">
      <alignment horizontal="center"/>
    </xf>
    <xf numFmtId="167" fontId="5" fillId="0" borderId="0" xfId="0" applyNumberFormat="1" applyFont="1"/>
    <xf numFmtId="167" fontId="5" fillId="0" borderId="0" xfId="1" applyNumberFormat="1" applyFont="1"/>
    <xf numFmtId="169" fontId="5" fillId="0" borderId="0" xfId="3" applyNumberFormat="1" applyFont="1"/>
    <xf numFmtId="9" fontId="5" fillId="2" borderId="0" xfId="2" applyFont="1" applyFill="1"/>
    <xf numFmtId="0" fontId="0" fillId="6" borderId="15" xfId="0" applyFill="1" applyBorder="1"/>
    <xf numFmtId="171" fontId="0" fillId="0" borderId="0" xfId="1" applyNumberFormat="1" applyFont="1"/>
    <xf numFmtId="0" fontId="0" fillId="0" borderId="2" xfId="0" applyBorder="1"/>
    <xf numFmtId="167" fontId="0" fillId="0" borderId="0" xfId="0" applyNumberFormat="1"/>
    <xf numFmtId="0" fontId="3" fillId="7" borderId="0" xfId="0" applyFont="1" applyFill="1"/>
    <xf numFmtId="167" fontId="3" fillId="7" borderId="0" xfId="1" applyNumberFormat="1" applyFont="1" applyFill="1"/>
    <xf numFmtId="0" fontId="9" fillId="8" borderId="3" xfId="0" applyFont="1" applyFill="1" applyBorder="1" applyAlignment="1">
      <alignment horizontal="center" wrapText="1"/>
    </xf>
    <xf numFmtId="0" fontId="9" fillId="9" borderId="3" xfId="0" applyFont="1" applyFill="1" applyBorder="1" applyAlignment="1">
      <alignment wrapText="1"/>
    </xf>
    <xf numFmtId="0" fontId="9" fillId="9" borderId="3" xfId="0" applyFont="1" applyFill="1" applyBorder="1" applyAlignment="1">
      <alignment horizontal="center"/>
    </xf>
    <xf numFmtId="164" fontId="5" fillId="0" borderId="0" xfId="3" applyFont="1" applyBorder="1"/>
    <xf numFmtId="9" fontId="5" fillId="2" borderId="0" xfId="2" applyFont="1" applyFill="1" applyBorder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0" fillId="2" borderId="16" xfId="0" applyFill="1" applyBorder="1"/>
    <xf numFmtId="14" fontId="3" fillId="7" borderId="0" xfId="0" applyNumberFormat="1" applyFont="1" applyFill="1"/>
    <xf numFmtId="0" fontId="10" fillId="2" borderId="0" xfId="0" applyFont="1" applyFill="1"/>
    <xf numFmtId="0" fontId="11" fillId="2" borderId="0" xfId="0" applyFont="1" applyFill="1"/>
    <xf numFmtId="168" fontId="5" fillId="0" borderId="10" xfId="1" applyNumberFormat="1" applyFont="1" applyBorder="1"/>
    <xf numFmtId="167" fontId="8" fillId="2" borderId="0" xfId="1" applyNumberFormat="1" applyFont="1" applyFill="1"/>
    <xf numFmtId="167" fontId="5" fillId="0" borderId="9" xfId="1" applyNumberFormat="1" applyFont="1" applyBorder="1" applyAlignment="1">
      <alignment horizontal="center"/>
    </xf>
    <xf numFmtId="167" fontId="8" fillId="0" borderId="0" xfId="1" applyNumberFormat="1" applyFont="1"/>
    <xf numFmtId="167" fontId="5" fillId="0" borderId="0" xfId="1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167" fontId="6" fillId="0" borderId="0" xfId="1" applyNumberFormat="1" applyFont="1" applyAlignment="1">
      <alignment horizontal="center"/>
    </xf>
    <xf numFmtId="167" fontId="5" fillId="0" borderId="5" xfId="1" applyNumberFormat="1" applyFont="1" applyBorder="1"/>
    <xf numFmtId="167" fontId="5" fillId="0" borderId="0" xfId="1" applyNumberFormat="1" applyFont="1" applyBorder="1"/>
    <xf numFmtId="167" fontId="5" fillId="2" borderId="0" xfId="1" applyNumberFormat="1" applyFont="1" applyFill="1"/>
    <xf numFmtId="168" fontId="6" fillId="0" borderId="0" xfId="1" applyNumberFormat="1" applyFont="1" applyAlignment="1">
      <alignment horizontal="center"/>
    </xf>
    <xf numFmtId="168" fontId="5" fillId="0" borderId="7" xfId="1" applyNumberFormat="1" applyFont="1" applyBorder="1"/>
    <xf numFmtId="168" fontId="7" fillId="0" borderId="10" xfId="1" applyNumberFormat="1" applyFont="1" applyBorder="1"/>
    <xf numFmtId="168" fontId="5" fillId="0" borderId="0" xfId="1" applyNumberFormat="1" applyFont="1" applyBorder="1"/>
    <xf numFmtId="168" fontId="5" fillId="0" borderId="5" xfId="1" applyNumberFormat="1" applyFont="1" applyBorder="1"/>
    <xf numFmtId="43" fontId="0" fillId="0" borderId="0" xfId="4" applyFont="1"/>
    <xf numFmtId="168" fontId="5" fillId="0" borderId="0" xfId="0" applyNumberFormat="1" applyFont="1"/>
    <xf numFmtId="167" fontId="7" fillId="0" borderId="0" xfId="1" applyNumberFormat="1" applyFont="1"/>
    <xf numFmtId="167" fontId="7" fillId="0" borderId="13" xfId="1" applyNumberFormat="1" applyFont="1" applyBorder="1" applyAlignment="1">
      <alignment horizontal="center"/>
    </xf>
    <xf numFmtId="167" fontId="7" fillId="0" borderId="5" xfId="1" applyNumberFormat="1" applyFont="1" applyBorder="1"/>
    <xf numFmtId="167" fontId="7" fillId="0" borderId="0" xfId="1" applyNumberFormat="1" applyFont="1" applyAlignment="1">
      <alignment horizontal="center"/>
    </xf>
    <xf numFmtId="9" fontId="5" fillId="0" borderId="0" xfId="2" applyFont="1" applyBorder="1" applyAlignment="1">
      <alignment horizontal="right"/>
    </xf>
    <xf numFmtId="0" fontId="10" fillId="0" borderId="0" xfId="0" applyFont="1" applyAlignment="1">
      <alignment horizontal="center"/>
    </xf>
    <xf numFmtId="0" fontId="10" fillId="0" borderId="0" xfId="0" applyFont="1"/>
    <xf numFmtId="168" fontId="10" fillId="0" borderId="0" xfId="1" applyNumberFormat="1" applyFont="1"/>
    <xf numFmtId="167" fontId="10" fillId="0" borderId="0" xfId="1" applyNumberFormat="1" applyFont="1"/>
    <xf numFmtId="0" fontId="10" fillId="2" borderId="0" xfId="0" applyFont="1" applyFill="1" applyAlignment="1">
      <alignment horizontal="center"/>
    </xf>
    <xf numFmtId="168" fontId="10" fillId="2" borderId="0" xfId="1" applyNumberFormat="1" applyFont="1" applyFill="1"/>
    <xf numFmtId="167" fontId="10" fillId="2" borderId="0" xfId="1" applyNumberFormat="1" applyFont="1" applyFill="1"/>
    <xf numFmtId="168" fontId="11" fillId="2" borderId="0" xfId="1" applyNumberFormat="1" applyFont="1" applyFill="1" applyBorder="1"/>
    <xf numFmtId="168" fontId="10" fillId="2" borderId="0" xfId="1" applyNumberFormat="1" applyFont="1" applyFill="1" applyBorder="1"/>
    <xf numFmtId="0" fontId="0" fillId="0" borderId="17" xfId="0" applyBorder="1"/>
    <xf numFmtId="168" fontId="0" fillId="0" borderId="17" xfId="1" applyNumberFormat="1" applyFont="1" applyBorder="1"/>
    <xf numFmtId="166" fontId="0" fillId="0" borderId="17" xfId="1" applyNumberFormat="1" applyFont="1" applyBorder="1"/>
    <xf numFmtId="14" fontId="0" fillId="0" borderId="17" xfId="0" applyNumberFormat="1" applyBorder="1"/>
    <xf numFmtId="167" fontId="7" fillId="0" borderId="0" xfId="1" applyNumberFormat="1" applyFont="1" applyBorder="1"/>
    <xf numFmtId="167" fontId="5" fillId="2" borderId="0" xfId="1" applyNumberFormat="1" applyFont="1" applyFill="1" applyBorder="1"/>
    <xf numFmtId="168" fontId="5" fillId="2" borderId="0" xfId="1" applyNumberFormat="1" applyFont="1" applyFill="1" applyBorder="1"/>
    <xf numFmtId="0" fontId="11" fillId="0" borderId="0" xfId="0" applyFont="1" applyAlignment="1">
      <alignment horizontal="center"/>
    </xf>
    <xf numFmtId="167" fontId="10" fillId="2" borderId="0" xfId="1" applyNumberFormat="1" applyFont="1" applyFill="1" applyBorder="1"/>
    <xf numFmtId="0" fontId="4" fillId="0" borderId="0" xfId="0" applyFont="1"/>
    <xf numFmtId="0" fontId="12" fillId="2" borderId="0" xfId="0" applyFont="1" applyFill="1"/>
    <xf numFmtId="0" fontId="12" fillId="0" borderId="0" xfId="0" applyFont="1" applyAlignment="1">
      <alignment horizontal="center"/>
    </xf>
    <xf numFmtId="0" fontId="3" fillId="12" borderId="0" xfId="0" applyFont="1" applyFill="1" applyAlignment="1">
      <alignment horizontal="center"/>
    </xf>
    <xf numFmtId="0" fontId="9" fillId="13" borderId="0" xfId="0" applyFont="1" applyFill="1" applyAlignment="1">
      <alignment horizontal="center" wrapText="1"/>
    </xf>
    <xf numFmtId="167" fontId="7" fillId="2" borderId="0" xfId="1" applyNumberFormat="1" applyFont="1" applyFill="1" applyBorder="1"/>
    <xf numFmtId="9" fontId="5" fillId="2" borderId="0" xfId="2" applyFont="1" applyFill="1" applyBorder="1" applyAlignment="1">
      <alignment horizontal="right"/>
    </xf>
    <xf numFmtId="0" fontId="7" fillId="0" borderId="17" xfId="0" applyFont="1" applyBorder="1"/>
    <xf numFmtId="10" fontId="7" fillId="0" borderId="17" xfId="2" applyNumberFormat="1" applyFont="1" applyBorder="1"/>
    <xf numFmtId="0" fontId="6" fillId="0" borderId="0" xfId="0" applyFont="1"/>
    <xf numFmtId="168" fontId="10" fillId="0" borderId="0" xfId="1" applyNumberFormat="1" applyFont="1" applyBorder="1"/>
    <xf numFmtId="0" fontId="9" fillId="10" borderId="0" xfId="0" applyFont="1" applyFill="1"/>
    <xf numFmtId="0" fontId="9" fillId="11" borderId="0" xfId="0" applyFont="1" applyFill="1"/>
    <xf numFmtId="0" fontId="0" fillId="17" borderId="0" xfId="0" applyFill="1"/>
    <xf numFmtId="0" fontId="13" fillId="0" borderId="6" xfId="0" applyFont="1" applyBorder="1" applyAlignment="1">
      <alignment horizontal="center"/>
    </xf>
    <xf numFmtId="171" fontId="5" fillId="0" borderId="0" xfId="0" applyNumberFormat="1" applyFont="1"/>
    <xf numFmtId="166" fontId="5" fillId="0" borderId="0" xfId="1" applyNumberFormat="1" applyFont="1"/>
    <xf numFmtId="171" fontId="7" fillId="0" borderId="0" xfId="0" applyNumberFormat="1" applyFont="1" applyAlignment="1">
      <alignment horizontal="center"/>
    </xf>
    <xf numFmtId="172" fontId="0" fillId="6" borderId="17" xfId="4" applyNumberFormat="1" applyFont="1" applyFill="1" applyBorder="1"/>
    <xf numFmtId="172" fontId="0" fillId="0" borderId="0" xfId="4" applyNumberFormat="1" applyFont="1"/>
    <xf numFmtId="173" fontId="0" fillId="0" borderId="17" xfId="1" applyNumberFormat="1" applyFont="1" applyBorder="1"/>
    <xf numFmtId="173" fontId="0" fillId="0" borderId="0" xfId="1" applyNumberFormat="1" applyFont="1"/>
    <xf numFmtId="174" fontId="0" fillId="0" borderId="0" xfId="0" applyNumberFormat="1"/>
    <xf numFmtId="174" fontId="0" fillId="0" borderId="17" xfId="0" applyNumberFormat="1" applyBorder="1"/>
    <xf numFmtId="167" fontId="0" fillId="0" borderId="17" xfId="1" applyNumberFormat="1" applyFont="1" applyBorder="1"/>
    <xf numFmtId="170" fontId="0" fillId="0" borderId="17" xfId="2" applyNumberFormat="1" applyFont="1" applyBorder="1"/>
    <xf numFmtId="174" fontId="9" fillId="0" borderId="17" xfId="0" applyNumberFormat="1" applyFont="1" applyBorder="1"/>
    <xf numFmtId="0" fontId="9" fillId="0" borderId="17" xfId="0" applyFont="1" applyBorder="1"/>
    <xf numFmtId="167" fontId="9" fillId="0" borderId="17" xfId="1" applyNumberFormat="1" applyFont="1" applyBorder="1"/>
    <xf numFmtId="0" fontId="9" fillId="0" borderId="0" xfId="0" applyFont="1"/>
    <xf numFmtId="9" fontId="5" fillId="0" borderId="4" xfId="2" applyFont="1" applyBorder="1"/>
    <xf numFmtId="9" fontId="7" fillId="0" borderId="9" xfId="2" applyFont="1" applyBorder="1" applyAlignment="1">
      <alignment horizontal="right"/>
    </xf>
    <xf numFmtId="14" fontId="3" fillId="14" borderId="17" xfId="0" applyNumberFormat="1" applyFont="1" applyFill="1" applyBorder="1"/>
    <xf numFmtId="0" fontId="3" fillId="14" borderId="17" xfId="0" applyFont="1" applyFill="1" applyBorder="1"/>
    <xf numFmtId="0" fontId="3" fillId="15" borderId="17" xfId="0" applyFont="1" applyFill="1" applyBorder="1"/>
    <xf numFmtId="0" fontId="4" fillId="16" borderId="17" xfId="0" applyFont="1" applyFill="1" applyBorder="1"/>
    <xf numFmtId="173" fontId="4" fillId="16" borderId="17" xfId="0" applyNumberFormat="1" applyFont="1" applyFill="1" applyBorder="1"/>
    <xf numFmtId="172" fontId="3" fillId="4" borderId="17" xfId="4" applyNumberFormat="1" applyFont="1" applyFill="1" applyBorder="1"/>
    <xf numFmtId="22" fontId="0" fillId="0" borderId="0" xfId="0" applyNumberFormat="1"/>
    <xf numFmtId="171" fontId="0" fillId="0" borderId="0" xfId="0" applyNumberFormat="1"/>
    <xf numFmtId="10" fontId="0" fillId="0" borderId="0" xfId="2" applyNumberFormat="1" applyFont="1"/>
    <xf numFmtId="10" fontId="0" fillId="0" borderId="0" xfId="0" applyNumberFormat="1"/>
    <xf numFmtId="171" fontId="14" fillId="0" borderId="18" xfId="5" applyNumberFormat="1" applyFill="1"/>
    <xf numFmtId="10" fontId="0" fillId="0" borderId="17" xfId="0" applyNumberFormat="1" applyBorder="1"/>
    <xf numFmtId="175" fontId="0" fillId="0" borderId="17" xfId="0" applyNumberFormat="1" applyBorder="1"/>
    <xf numFmtId="14" fontId="9" fillId="0" borderId="0" xfId="0" applyNumberFormat="1" applyFont="1"/>
    <xf numFmtId="167" fontId="7" fillId="0" borderId="6" xfId="1" applyNumberFormat="1" applyFont="1" applyBorder="1" applyAlignment="1">
      <alignment horizontal="center"/>
    </xf>
    <xf numFmtId="167" fontId="7" fillId="0" borderId="7" xfId="1" applyNumberFormat="1" applyFont="1" applyBorder="1" applyAlignment="1">
      <alignment horizontal="center"/>
    </xf>
    <xf numFmtId="0" fontId="0" fillId="0" borderId="17" xfId="0" applyNumberFormat="1" applyBorder="1"/>
  </cellXfs>
  <cellStyles count="6">
    <cellStyle name="Comma" xfId="4" builtinId="3"/>
    <cellStyle name="Comma 2" xfId="3" xr:uid="{15DF6FB3-C436-4E3A-9D74-C2CDDC2C186F}"/>
    <cellStyle name="Currency" xfId="1" builtinId="4"/>
    <cellStyle name="Heading 2" xfId="5" builtinId="17"/>
    <cellStyle name="Normal" xfId="0" builtinId="0"/>
    <cellStyle name="Percent" xfId="2" builtinId="5"/>
  </cellStyles>
  <dxfs count="2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5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171" formatCode="_([$$-409]* #,##0.00_);_([$$-409]* \(#,##0.00\);_([$$-409]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1" formatCode="_([$$-409]* #,##0.00_);_([$$-409]* \(#,##0.00\);_([$$-409]* &quot;-&quot;??_);_(@_)"/>
    </dxf>
    <dxf>
      <numFmt numFmtId="0" formatCode="General"/>
    </dxf>
    <dxf>
      <numFmt numFmtId="171" formatCode="_([$$-409]* #,##0.00_);_([$$-409]* \(#,##0.00\);_([$$-409]* &quot;-&quot;??_);_(@_)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\ hh:mm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_-[$$-2C0A]\ * #,##0_-;\-[$$-2C0A]\ * #,##0_-;_-[$$-2C0A]\ * &quot;-&quot;??_-;_-@_-"/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owerPivotData" Target="model/item.data"/><Relationship Id="rId21" Type="http://schemas.openxmlformats.org/officeDocument/2006/relationships/worksheet" Target="worksheets/sheet21.xml"/><Relationship Id="rId34" Type="http://schemas.microsoft.com/office/2017/06/relationships/rdRichValueStructure" Target="richData/rdrichvaluestructure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37" Type="http://schemas.microsoft.com/office/2017/06/relationships/rdSupportingPropertyBag" Target="richData/rdsupportingpropertybag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36" Type="http://schemas.microsoft.com/office/2017/06/relationships/rdSupportingPropertyBagStructure" Target="richData/rdsupportingpropertybagstructur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microsoft.com/office/2017/06/relationships/richStyles" Target="richData/richStyles.xml"/><Relationship Id="rId43" Type="http://schemas.microsoft.com/office/2023/09/relationships/Python" Target="pyth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06/relationships/rdRichValue" Target="richData/rdrichvalue.xml"/><Relationship Id="rId38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Posse" id="{3F275526-5952-4610-B25B-FB637678502D}" userId="0661141bbb365070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CDE3568D-59DC-4533-8AF8-1A3214E42A04}" autoFormatId="16" applyNumberFormats="0" applyBorderFormats="0" applyFontFormats="0" applyPatternFormats="0" applyAlignmentFormats="0" applyWidthHeightFormats="0">
  <queryTableRefresh nextId="14" unboundColumnsRight="4">
    <queryTableFields count="13">
      <queryTableField id="1" name="ID" tableColumnId="1"/>
      <queryTableField id="2" name="m_prima" tableColumnId="2"/>
      <queryTableField id="3" name="prc" tableColumnId="3"/>
      <queryTableField id="4" name="formula" tableColumnId="4"/>
      <queryTableField id="5" name="version" tableColumnId="5"/>
      <queryTableField id="6" name="activo" tableColumnId="6"/>
      <queryTableField id="7" name="ultima_actualizacion" tableColumnId="7"/>
      <queryTableField id="8" name="proveedor" tableColumnId="8"/>
      <queryTableField id="9" name="ID_MAT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  <extLst>
    <ext xmlns:x15="http://schemas.microsoft.com/office/spreadsheetml/2010/11/main" uri="{883FBD77-0823-4a55-B5E3-86C4891E6966}">
      <x15:queryTable sourceDataName="Query - formulas_interna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7BADA267-B4DE-47A9-8099-E630418EB006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  <extLst>
    <ext xmlns:x15="http://schemas.microsoft.com/office/spreadsheetml/2010/11/main" uri="{883FBD77-0823-4a55-B5E3-86C4891E6966}">
      <x15:queryTable sourceDataName="Query - ID_ALIMENTO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502A4F18-51CE-4AAE-A1EC-ACA16A921165}" autoFormatId="16" applyNumberFormats="0" applyBorderFormats="0" applyFontFormats="0" applyPatternFormats="0" applyAlignmentFormats="0" applyWidthHeightFormats="0">
  <queryTableRefresh nextId="15" unboundColumnsRight="3">
    <queryTableFields count="14">
      <queryTableField id="1" name="ID" tableColumnId="1"/>
      <queryTableField id="2" name="campo" tableColumnId="2"/>
      <queryTableField id="3" name="Descripción" tableColumnId="3"/>
      <queryTableField id="4" name="UM" tableColumnId="4"/>
      <queryTableField id="5" name="ARS" tableColumnId="5"/>
      <queryTableField id="6" name="USD" tableColumnId="6"/>
      <queryTableField id="7" name="Proveedor" tableColumnId="7"/>
      <queryTableField id="8" name="ult_actualizacion" tableColumnId="8"/>
      <queryTableField id="9" name="Comentario" tableColumnId="9"/>
      <queryTableField id="10" name="RUBRO" tableColumnId="10"/>
      <queryTableField id="11" name="IVA" tableColumnId="11"/>
      <queryTableField id="12" dataBound="0" tableColumnId="12"/>
      <queryTableField id="13" dataBound="0" tableColumnId="13"/>
      <queryTableField id="14" dataBound="0" tableColumnId="14"/>
    </queryTableFields>
  </queryTableRefresh>
  <extLst>
    <ext xmlns:x15="http://schemas.microsoft.com/office/spreadsheetml/2010/11/main" uri="{883FBD77-0823-4a55-B5E3-86C4891E6966}">
      <x15:queryTable sourceDataName="Query - precios_mp (2)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B2C20E26-CC95-48B6-BBF8-C14B4A656018}" autoFormatId="16" applyNumberFormats="0" applyBorderFormats="0" applyFontFormats="0" applyPatternFormats="0" applyAlignmentFormats="0" applyWidthHeightFormats="0">
  <queryTableRefresh nextId="6">
    <queryTableFields count="5">
      <queryTableField id="1" name="etapa" tableColumnId="1"/>
      <queryTableField id="2" name="formula" tableColumnId="2"/>
      <queryTableField id="3" name="version" tableColumnId="3"/>
      <queryTableField id="4" name="fecha" tableColumnId="4"/>
      <queryTableField id="5" name="id_ext" tableColumnId="5"/>
    </queryTableFields>
  </queryTableRefresh>
  <extLst>
    <ext xmlns:x15="http://schemas.microsoft.com/office/spreadsheetml/2010/11/main" uri="{883FBD77-0823-4a55-B5E3-86C4891E6966}">
      <x15:queryTable sourceDataName="Query - formula_ciclos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2" xr16:uid="{97992AC6-E42F-4A69-9D24-503BDB6935B9}" autoFormatId="16" applyNumberFormats="0" applyBorderFormats="0" applyFontFormats="0" applyPatternFormats="0" applyAlignmentFormats="0" applyWidthHeightFormats="0">
  <queryTableRefresh nextId="6">
    <queryTableFields count="3">
      <queryTableField id="3" name="ID" tableColumnId="1"/>
      <queryTableField id="4" name="ETAPAS" tableColumnId="2"/>
      <queryTableField id="5" name="SUB_ETAPAS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5" xr16:uid="{8018D839-C0B7-47F6-B9C5-DFDFEE3265E2}" autoFormatId="16" applyNumberFormats="0" applyBorderFormats="0" applyFontFormats="0" applyPatternFormats="0" applyAlignmentFormats="0" applyWidthHeightFormats="0">
  <queryTableRefresh nextId="9">
    <queryTableFields count="8">
      <queryTableField id="1" name="CONCEPTO" tableColumnId="1"/>
      <queryTableField id="2" name="ID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  <extLst>
    <ext xmlns:x15="http://schemas.microsoft.com/office/spreadsheetml/2010/11/main" uri="{883FBD77-0823-4a55-B5E3-86C4891E6966}">
      <x15:queryTable sourceDataName="Query - concepto_id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5E94A2F4-9F13-47BC-96EC-7EF0901C865F}" autoFormatId="16" applyNumberFormats="0" applyBorderFormats="0" applyFontFormats="0" applyPatternFormats="0" applyAlignmentFormats="0" applyWidthHeightFormats="0">
  <queryTableRefresh nextId="3">
    <queryTableFields count="2">
      <queryTableField id="1" name="RUBRO" tableColumnId="1"/>
      <queryTableField id="2" name="ID" tableColumnId="2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2">
  <rv s="0">
    <fb>45958</fb>
    <v>0</v>
  </rv>
  <rv s="0">
    <fb>0</fb>
    <v>1</v>
  </rv>
  <rv s="0">
    <fb>45933</fb>
    <v>0</v>
  </rv>
  <rv s="0">
    <fb>45931</fb>
    <v>0</v>
  </rv>
  <rv s="0">
    <fb>45947</fb>
    <v>0</v>
  </rv>
  <rv s="0">
    <fb>45938</fb>
    <v>0</v>
  </rv>
  <rv s="0">
    <fb>45950</fb>
    <v>0</v>
  </rv>
  <rv s="0">
    <fb>45952</fb>
    <v>0</v>
  </rv>
  <rv s="0">
    <fb>45939</fb>
    <v>0</v>
  </rv>
  <rv s="0">
    <fb>45946</fb>
    <v>0</v>
  </rv>
  <rv s="0">
    <fb>45932</fb>
    <v>0</v>
  </rv>
  <rv s="0">
    <fb>45957</fb>
    <v>0</v>
  </rv>
  <rv s="0">
    <fb>45960</fb>
    <v>0</v>
  </rv>
  <rv s="0">
    <fb>45945</fb>
    <v>0</v>
  </rv>
  <rv s="0">
    <fb>45951</fb>
    <v>0</v>
  </rv>
  <rv s="0">
    <fb>45954</fb>
    <v>0</v>
  </rv>
  <rv s="0">
    <fb>45953</fb>
    <v>0</v>
  </rv>
  <rv s="0">
    <fb>45944</fb>
    <v>0</v>
  </rv>
  <rv s="0">
    <fb>45943</fb>
    <v>0</v>
  </rv>
  <rv s="0">
    <fb>45959</fb>
    <v>0</v>
  </rv>
  <rv s="0">
    <fb>45936</fb>
    <v>0</v>
  </rv>
  <rv s="0">
    <fb>45937</fb>
    <v>0</v>
  </rv>
  <rv s="0">
    <fb>45949</fb>
    <v>0</v>
  </rv>
  <rv s="0">
    <fb>45935</fb>
    <v>0</v>
  </rv>
  <rv s="0">
    <fb>45940</fb>
    <v>0</v>
  </rv>
  <rv s="0">
    <fb>45961</fb>
    <v>0</v>
  </rv>
  <rv s="0">
    <fb>46112</fb>
    <v>0</v>
  </rv>
  <rv s="0">
    <fb>46111</fb>
    <v>0</v>
  </rv>
  <rv s="0">
    <fb>46109</fb>
    <v>0</v>
  </rv>
  <rv s="0">
    <fb>46108</fb>
    <v>0</v>
  </rv>
  <rv s="0">
    <fb>46107</fb>
    <v>0</v>
  </rv>
  <rv s="0">
    <fb>46106</fb>
    <v>0</v>
  </rv>
  <rv s="0">
    <fb>46105</fb>
    <v>0</v>
  </rv>
  <rv s="0">
    <fb>46104</fb>
    <v>0</v>
  </rv>
  <rv s="0">
    <fb>46102</fb>
    <v>0</v>
  </rv>
  <rv s="0">
    <fb>46101</fb>
    <v>0</v>
  </rv>
  <rv s="0">
    <fb>46100</fb>
    <v>0</v>
  </rv>
  <rv s="0">
    <fb>46099</fb>
    <v>0</v>
  </rv>
  <rv s="0">
    <fb>46098</fb>
    <v>0</v>
  </rv>
  <rv s="0">
    <fb>46097</fb>
    <v>0</v>
  </rv>
  <rv s="0">
    <fb>46095</fb>
    <v>0</v>
  </rv>
  <rv s="0">
    <fb>46094</fb>
    <v>0</v>
  </rv>
  <rv s="0">
    <fb>46093</fb>
    <v>0</v>
  </rv>
  <rv s="0">
    <fb>46092</fb>
    <v>0</v>
  </rv>
  <rv s="0">
    <fb>46091</fb>
    <v>0</v>
  </rv>
  <rv s="0">
    <fb>46090</fb>
    <v>0</v>
  </rv>
  <rv s="0">
    <fb>46087</fb>
    <v>0</v>
  </rv>
  <rv s="0">
    <fb>46086</fb>
    <v>0</v>
  </rv>
  <rv s="0">
    <fb>46085</fb>
    <v>0</v>
  </rv>
  <rv s="0">
    <fb>46084</fb>
    <v>0</v>
  </rv>
  <rv s="0">
    <fb>46083</fb>
    <v>0</v>
  </rv>
  <rv s="0">
    <fb>46082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0">
      <v>2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dd/mm/yy"/>
    </x:dxf>
  </dxfs>
  <richProperties>
    <rPr n="NumberFormat" t="s"/>
  </richProperties>
  <richStyles>
    <rSty dxfid="1"/>
    <rSty dxfid="0">
      <rpv i="0">0;-0;"None"</rpv>
    </rSty>
  </richStyles>
</richStyleSheet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4DA56A-FE20-45AF-88DD-3F782B73E82D}" name="bbdd2" displayName="bbdd2" ref="A1:U302" totalsRowShown="0" headerRowBorderDxfId="244" tableBorderDxfId="243">
  <tableColumns count="21">
    <tableColumn id="1" xr3:uid="{12C10BAD-E927-4EF4-B7CF-056DC7A81A67}" name="Fecha de Factura/Recibo"/>
    <tableColumn id="2" xr3:uid="{0FF6889F-D087-4D53-909B-7C87EC6C74CC}" name="Nombre de la empresa a mostrar en la factura" dataDxfId="242"/>
    <tableColumn id="3" xr3:uid="{F0DCC495-8B42-4506-B3B5-5FA94C93F4CB}" name="Número"/>
    <tableColumn id="4" xr3:uid="{82574551-41DA-47E1-9A68-1A960DDAB7AA}" name="Total con signo" dataDxfId="241"/>
    <tableColumn id="5" xr3:uid="{950D394E-2004-44FA-AF62-B976293DE4A7}" name="Líneas de factura/Etiqueta"/>
    <tableColumn id="6" xr3:uid="{C281DA5C-2475-43E1-92D4-C9CC6CB70FCF}" name="Líneas de factura/Cantidad"/>
    <tableColumn id="7" xr3:uid="{43D2F8AA-3D11-4AFA-BA28-F48B8A049B33}" name="Líneas de factura/Precio unitario"/>
    <tableColumn id="8" xr3:uid="{0B8FD2FD-BA71-4F55-ABF7-8419F332445C}" name="Líneas de factura/Unidad de medida"/>
    <tableColumn id="9" xr3:uid="{C47D4467-BDC4-4C7F-9D78-1C63A4DDCEF1}" name="Líneas de factura/Producto"/>
    <tableColumn id="10" xr3:uid="{24C347AA-B191-468C-9238-CAF0230D8B2B}" name="Concepto"/>
    <tableColumn id="11" xr3:uid="{E49A01CE-F60A-4ECB-8166-76B573BD2FD6}" name="Tipo de Gasto 1"/>
    <tableColumn id="12" xr3:uid="{E29BE8EB-5CF6-442E-9B68-6F397986DDFF}" name="Tipo de Gasto 2"/>
    <tableColumn id="13" xr3:uid="{00634CE7-D56F-4592-BB51-2AD5E479502C}" name="CCO EMPRESA"/>
    <tableColumn id="14" xr3:uid="{DADC68E8-E9F5-4386-942E-83633EACEE7D}" name="CCO - SECTOR"/>
    <tableColumn id="15" xr3:uid="{7B96DA0F-9E78-462D-964E-A63168D27745}" name="SECTOR_ODOO"/>
    <tableColumn id="16" xr3:uid="{37CE3B4D-7C02-49EE-BF6E-285DB3D7DC4F}" name="# SECTORES"/>
    <tableColumn id="17" xr3:uid="{B80273CF-AD05-4242-8374-21044969E10F}" name="LISTA_SECTORES"/>
    <tableColumn id="22" xr3:uid="{79DD0629-A55B-4840-B60A-0F5CA7E4E4AC}" name="Column1"/>
    <tableColumn id="23" xr3:uid="{0B912AEB-A406-4273-AC45-08B616972B62}" name="Column2"/>
    <tableColumn id="24" xr3:uid="{18DD6160-B6BA-4FBF-BDF2-78F5F680EE7B}" name="Column3"/>
    <tableColumn id="25" xr3:uid="{2081CAF9-5E15-4BCC-8940-B190D97B05F3}" name="Column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65637CD-D116-4847-87E7-7085768D580D}" name="ingresos_ingresos" displayName="ingresos_ingresos" ref="A1:P50" totalsRowShown="0">
  <autoFilter ref="A1:P50" xr:uid="{D65637CD-D116-4847-87E7-7085768D580D}"/>
  <tableColumns count="16">
    <tableColumn id="1" xr3:uid="{89A43FB8-3491-4020-B6D9-2B5A1134042A}" name="FECHA CARGA" dataDxfId="240"/>
    <tableColumn id="2" xr3:uid="{36810D76-0E16-4033-9809-DEE4476C289E}" name="CANAL" dataDxfId="239"/>
    <tableColumn id="3" xr3:uid="{2FD2A87B-01FD-43E0-8DD6-51144B674E9C}" name="AREA" dataDxfId="238"/>
    <tableColumn id="18" xr3:uid="{D8405338-99B6-4DD5-80FB-1CBD54A541C7}" name="SECTOR"/>
    <tableColumn id="5" xr3:uid="{5D0B08CE-69DF-462C-8141-DEED3CB6BEEB}" name="PRODUCTO" dataDxfId="237"/>
    <tableColumn id="6" xr3:uid="{E121C7CD-2C49-4EE7-AA26-37B66AB9B5B2}" name="CLIENTE" dataDxfId="236"/>
    <tableColumn id="7" xr3:uid="{3FAF83F5-B67A-4D8F-B47A-EC49B066F183}" name="DESCRIPCION" dataDxfId="235"/>
    <tableColumn id="8" xr3:uid="{B0B182C2-F538-492A-A6FA-61AD8DFBB17E}" name="UM" dataDxfId="234"/>
    <tableColumn id="9" xr3:uid="{D46F8A0D-E9A3-4734-854B-0B4E210E0932}" name="Q" dataDxfId="233"/>
    <tableColumn id="10" xr3:uid="{7904F917-CC7F-470B-92B9-798CFA401B60}" name="PRECIO" dataDxfId="232"/>
    <tableColumn id="11" xr3:uid="{B8F32A45-48CB-405D-AB7F-FE8899C5FCB8}" name="MONEDA" dataDxfId="231"/>
    <tableColumn id="12" xr3:uid="{46EB61AE-2EFC-4780-A7F0-4EE1565673A6}" name="SUBTOTAL" dataDxfId="230"/>
    <tableColumn id="13" xr3:uid="{86427230-3565-4A8F-ADBB-04255E939085}" name="T.C" dataDxfId="229"/>
    <tableColumn id="14" xr3:uid="{A63C57D7-35A2-49C4-8D3D-ADA680622FFC}" name="IVA" dataDxfId="228"/>
    <tableColumn id="15" xr3:uid="{08B8EB39-59C2-424F-9BFF-F3070B6FA18B}" name="TOTAL" dataDxfId="227"/>
    <tableColumn id="16" xr3:uid="{CCB089AA-9A01-4A87-B047-86E951E170EF}" name="Fuent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F1A03FA-D48C-4C28-A6AE-45281EF25508}" name="ingresos_produccion" displayName="ingresos_produccion" ref="A1:P30" totalsRowShown="0">
  <autoFilter ref="A1:P30" xr:uid="{AF1A03FA-D48C-4C28-A6AE-45281EF25508}"/>
  <tableColumns count="16">
    <tableColumn id="1" xr3:uid="{313BECF3-F982-42FD-A794-1A4D8241EDD6}" name="FECHA CARGA" dataDxfId="226"/>
    <tableColumn id="2" xr3:uid="{9DD06112-5D7D-490F-99AC-28086790AB30}" name="CANAL"/>
    <tableColumn id="3" xr3:uid="{3417A72E-5524-4B60-90E0-211834BA2E50}" name="AREA" dataDxfId="225"/>
    <tableColumn id="4" xr3:uid="{3CDE358C-5117-4DC7-8526-8511A917D21D}" name="SECTOR" dataDxfId="224"/>
    <tableColumn id="5" xr3:uid="{5DDE968D-38E9-4425-AFF7-52BD03307699}" name="PRODUCTO" dataDxfId="223"/>
    <tableColumn id="6" xr3:uid="{BF0C8018-9761-4D91-A2EE-0CFD78577C37}" name="CLIENTE" dataDxfId="222"/>
    <tableColumn id="7" xr3:uid="{A5A657E2-15A1-4AAB-8759-7D227904BC89}" name="DESCRIPCION" dataDxfId="221"/>
    <tableColumn id="8" xr3:uid="{3615C5F0-7291-476F-8C80-21780C1F63B2}" name="UM" dataDxfId="220"/>
    <tableColumn id="9" xr3:uid="{3419BE1A-C811-48C8-8ACC-61F816689512}" name="Q"/>
    <tableColumn id="10" xr3:uid="{62EDE3D1-3C74-4A15-857A-549E2A9AB68B}" name="PRECIO"/>
    <tableColumn id="11" xr3:uid="{908DF722-AD20-4457-8D4A-2F10DFF67A95}" name="MONEDA" dataDxfId="219"/>
    <tableColumn id="12" xr3:uid="{4DE1E514-1278-4894-A854-32D7186FAE10}" name="SUBTOTAL"/>
    <tableColumn id="13" xr3:uid="{66394FA5-B763-44AB-85B3-99E4F252E5AE}" name="T.C"/>
    <tableColumn id="14" xr3:uid="{F027296C-08DE-4DC6-8917-CF0F37F04C22}" name="IVA"/>
    <tableColumn id="15" xr3:uid="{184AF9FC-0883-48C7-8E8A-27182D5F9705}" name="TOTAL"/>
    <tableColumn id="16" xr3:uid="{F7896307-2AC2-4380-A296-806C6E8EB94D}" name="Fuente" dataDxfId="21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6148BA-CBDC-4AD3-8999-449AA163F3CF}" name="gastos_rrhh" displayName="gastos_rrhh" ref="A1:N104" totalsRowShown="0">
  <autoFilter ref="A1:N104" xr:uid="{0B6148BA-CBDC-4AD3-8999-449AA163F3CF}"/>
  <tableColumns count="14">
    <tableColumn id="1" xr3:uid="{141FAF5B-CF3F-45F0-8E8B-B4F98A0DA9B4}" name="Fecha de Factura/Recibo" dataDxfId="217"/>
    <tableColumn id="2" xr3:uid="{4A5467B6-28B5-468A-A112-D81C56D08682}" name="Nombre de la empresa a mostrar en la factura" dataDxfId="216"/>
    <tableColumn id="3" xr3:uid="{0124D046-D020-47B9-9AEC-28E934188D60}" name="Número"/>
    <tableColumn id="4" xr3:uid="{686E8BAF-DA8E-4C19-B0DE-837BA6880B5A}" name="Total con signo"/>
    <tableColumn id="5" xr3:uid="{C18B85FA-2A04-420B-9649-D1EB4C066DE4}" name="Líneas de factura/Etiqueta"/>
    <tableColumn id="6" xr3:uid="{5A651193-6AA8-416C-86FC-2AC81AB59D54}" name="Líneas de factura/Cantidad"/>
    <tableColumn id="7" xr3:uid="{D55D6618-CD77-4976-A8ED-E88DA44D8CCE}" name="Líneas de factura/Precio unitario"/>
    <tableColumn id="8" xr3:uid="{87BB7C8C-DEBB-450A-8413-D9481DA38225}" name="Líneas de factura/Unidad de medida" dataDxfId="215"/>
    <tableColumn id="9" xr3:uid="{6686E4A0-846D-4279-8BBB-E10D244B1B52}" name="Líneas de factura/Producto" dataDxfId="214"/>
    <tableColumn id="10" xr3:uid="{9BA5740F-56EC-44AE-9147-0859F34A0EC7}" name="Concepto" dataDxfId="213"/>
    <tableColumn id="11" xr3:uid="{CA558801-ED8A-4FB2-97DE-B12020C9E184}" name="Tipo de Gasto 1"/>
    <tableColumn id="12" xr3:uid="{3D9CD071-7858-4712-A80C-CB26158FB1B7}" name="Tipo de Gasto 2"/>
    <tableColumn id="13" xr3:uid="{21E3AC1E-A90B-4DCB-813A-18BD3DBCF822}" name="CCO EMPRESA"/>
    <tableColumn id="14" xr3:uid="{1E660AB9-C515-4149-A4D8-7B9B936A9FCE}" name="CCO - SECT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C5FF3F-20EC-4070-B4ED-499CF89D3BDB}" name="gastos_impuestos" displayName="gastos_impuestos" ref="A1:O8" totalsRowShown="0">
  <autoFilter ref="A1:O8" xr:uid="{5BC5FF3F-20EC-4070-B4ED-499CF89D3BDB}"/>
  <tableColumns count="15">
    <tableColumn id="1" xr3:uid="{C2B40D36-3F58-491A-BF85-2E4775284579}" name="Fecha de Factura/Recibo" dataDxfId="212"/>
    <tableColumn id="2" xr3:uid="{DAA8B586-CF00-4225-BA5B-4EBC50CDA899}" name="Nombre de la empresa a mostrar en la factura" dataDxfId="211"/>
    <tableColumn id="3" xr3:uid="{D884CC1A-75D1-48CF-AAF8-2FF9C12EC807}" name="Número" dataDxfId="210"/>
    <tableColumn id="4" xr3:uid="{B562E29B-6AF0-4BDF-9C65-A485CF35E87E}" name="Total con signo" dataDxfId="209"/>
    <tableColumn id="5" xr3:uid="{AB3A52D6-EF74-4BBF-AAD6-11A223A4272C}" name="Líneas de factura/Etiqueta" dataDxfId="208"/>
    <tableColumn id="6" xr3:uid="{087EFF6F-747C-44A7-A0E5-16CA4719D9B2}" name="Líneas de factura/Cantidad" dataDxfId="207"/>
    <tableColumn id="7" xr3:uid="{1DE5A49E-A2B4-4F13-B508-A4FEFCC5DB1B}" name="Líneas de factura/Precio unitario" dataDxfId="206"/>
    <tableColumn id="8" xr3:uid="{91C8E28D-1787-40F0-818B-1B15D7ED1BC5}" name="Líneas de factura/Unidad de medida" dataDxfId="205"/>
    <tableColumn id="9" xr3:uid="{A797F50E-AE31-4F66-B1F9-325E1E9EBF05}" name="Líneas de factura/Producto" dataDxfId="204"/>
    <tableColumn id="10" xr3:uid="{C38FB5F4-46A1-4B7E-A708-45EBBE8B2196}" name="Concepto" dataDxfId="203"/>
    <tableColumn id="11" xr3:uid="{59CB8EDE-517D-4188-8341-8F7FF1A975E9}" name="Tipo de Gasto 1" dataDxfId="202"/>
    <tableColumn id="12" xr3:uid="{01415A9B-2D48-4517-9A45-4B8CEDD76C28}" name="Tipo de Gasto 2" dataDxfId="201"/>
    <tableColumn id="13" xr3:uid="{8712C14C-071D-4310-A086-22D0F5E0F623}" name="CCO EMPRESA"/>
    <tableColumn id="14" xr3:uid="{68394D40-6181-49AF-B48A-58A436CCAC86}" name="CCO - SECTOR" dataDxfId="200"/>
    <tableColumn id="15" xr3:uid="{169EC8AC-5CBD-4364-B2D8-E9C03F3043CC}" name="TC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CAFF75-D48C-4232-87C4-003364D10DF3}" name="gastos_produccion" displayName="gastos_produccion" ref="A1:R52" totalsRowShown="0">
  <autoFilter ref="A1:R52" xr:uid="{15CAFF75-D48C-4232-87C4-003364D10DF3}"/>
  <tableColumns count="18">
    <tableColumn id="1" xr3:uid="{B2CCD824-5D48-42D3-9673-BA422EEBBEB1}" name="Fecha de Factura/Recibo" dataDxfId="199"/>
    <tableColumn id="2" xr3:uid="{F41F67AB-35FD-4CEC-96E0-0DA460BF9696}" name="Nombre de la empresa a mostrar en la factura" dataDxfId="198"/>
    <tableColumn id="3" xr3:uid="{E40AE983-D3D9-40F0-A540-1BEA26DFB4DD}" name="Número" dataDxfId="197"/>
    <tableColumn id="4" xr3:uid="{98F8E8FB-798C-47AC-B0A7-C92749FF9841}" name="Total con signo"/>
    <tableColumn id="5" xr3:uid="{AD8E0CC6-55E8-4240-BE8D-8BB45F4A8AF8}" name="Líneas de factura/Etiqueta" dataDxfId="196"/>
    <tableColumn id="6" xr3:uid="{AB7495ED-691E-4F1C-B46A-B39C22CB4752}" name="Líneas de factura/Cantidad"/>
    <tableColumn id="7" xr3:uid="{230F879F-1F63-47DE-A8C3-9DAF13E23489}" name="Líneas de factura/Precio unitario"/>
    <tableColumn id="8" xr3:uid="{62B14FDE-AD59-4D4F-918C-D54D98960E87}" name="Líneas de factura/Unidad de medida" dataDxfId="195"/>
    <tableColumn id="9" xr3:uid="{FDFA8367-C02B-4328-9178-931B7E335EE2}" name="Líneas de factura/Producto" dataDxfId="194"/>
    <tableColumn id="10" xr3:uid="{5C470510-F26B-4518-9CA6-EBCAE6ABDDD7}" name="Concepto" dataDxfId="193"/>
    <tableColumn id="11" xr3:uid="{208A983A-241F-4A3A-9296-381E84B7A5F6}" name="Tipo de Gasto 1" dataDxfId="192"/>
    <tableColumn id="12" xr3:uid="{5433FB4E-A729-465B-A8CF-7E2727599C50}" name="Tipo de Gasto 2" dataDxfId="191"/>
    <tableColumn id="13" xr3:uid="{E4555FD3-EEFD-41AB-A422-84F12E0E39B1}" name="CCO EMPRESA"/>
    <tableColumn id="14" xr3:uid="{15E7B3A3-C094-4A74-8C8D-5592F5128375}" name="CCO - SECTOR" dataDxfId="190"/>
    <tableColumn id="15" xr3:uid="{5AE75C36-60D7-46FC-AAB0-C070A9547530}" name="USD "/>
    <tableColumn id="16" xr3:uid="{3577A93F-13B8-428A-8E34-454D9F340DF9}" name="SECTOR" dataDxfId="189"/>
    <tableColumn id="17" xr3:uid="{97A579D7-73E5-4594-B0EA-67BB1D0D644B}" name="Column17"/>
    <tableColumn id="18" xr3:uid="{671B6D6A-66D1-46C7-9411-849E519B9AE9}" name="Column18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7D9F49-D1B0-4E65-8240-D97F30CF2025}" name="gastos_facturas" displayName="gastos_facturas" ref="A1:O148" totalsRowShown="0">
  <autoFilter ref="A1:O148" xr:uid="{637D9F49-D1B0-4E65-8240-D97F30CF2025}"/>
  <tableColumns count="15">
    <tableColumn id="1" xr3:uid="{3BF17218-806B-4FBA-9B51-BF13E4DE5D95}" name="Fecha de Factura/Recibo" dataDxfId="188"/>
    <tableColumn id="2" xr3:uid="{366A2210-118D-4EC6-AF0A-7F220612B93C}" name="Nombre de la empresa a mostrar en la factura"/>
    <tableColumn id="3" xr3:uid="{532A5484-A95D-4ECC-9F58-F09401124134}" name="Número" dataDxfId="187"/>
    <tableColumn id="4" xr3:uid="{50852C3F-02B8-4DB6-9403-A97DABAED2AB}" name="Total con signo" dataDxfId="186"/>
    <tableColumn id="5" xr3:uid="{31805795-97C9-484F-89AD-94C6E7C18D15}" name="Líneas de factura/Etiqueta" dataDxfId="185"/>
    <tableColumn id="6" xr3:uid="{E4C1AED1-E6C3-42D0-B52C-1A7CA159FEA1}" name="Líneas de factura/Cantidad" dataDxfId="184"/>
    <tableColumn id="7" xr3:uid="{65855A36-E394-480C-AFA2-D12206ADFC90}" name="Líneas de factura/Precio unitario" dataDxfId="183"/>
    <tableColumn id="8" xr3:uid="{3604EE38-14B5-4F19-9952-9A6DC1633F00}" name="Líneas de factura/Unidad de medida" dataDxfId="182"/>
    <tableColumn id="9" xr3:uid="{4B6EA2E9-172E-4249-BDE3-9B130327A984}" name="Líneas de factura/Producto" dataDxfId="181"/>
    <tableColumn id="10" xr3:uid="{B153FBB3-6A28-411E-B067-84CFA739F4DE}" name="Concepto" dataDxfId="180"/>
    <tableColumn id="11" xr3:uid="{4723A3D9-14AB-40E9-B7D6-61F35995B598}" name="Tipo de Gasto 1" dataDxfId="179"/>
    <tableColumn id="12" xr3:uid="{8C90D608-09ED-458D-90C9-E03F6453B2C2}" name="Tipo de Gasto 2" dataDxfId="178"/>
    <tableColumn id="13" xr3:uid="{D91BCC84-E392-4E26-94C0-DE9BC8EB93D2}" name="CCO EMPRESA" dataDxfId="177"/>
    <tableColumn id="14" xr3:uid="{6EAF2477-27D6-49D8-A412-4FEC025D6836}" name="CCO - SECTOR" dataDxfId="176"/>
    <tableColumn id="15" xr3:uid="{F0F36322-6006-4590-A8E1-9B01306493BF}" name="Column15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536188-CB71-4E8B-8803-F085E33CB704}" name="formulas_internas" displayName="formulas_internas" ref="A1:M53" tableType="queryTable" totalsRowShown="0">
  <autoFilter ref="A1:M53" xr:uid="{CF536188-CB71-4E8B-8803-F085E33CB704}">
    <filterColumn colId="9">
      <filters>
        <filter val="1"/>
      </filters>
    </filterColumn>
  </autoFilter>
  <sortState xmlns:xlrd2="http://schemas.microsoft.com/office/spreadsheetml/2017/richdata2" ref="A2:M53">
    <sortCondition ref="D1:D53"/>
  </sortState>
  <tableColumns count="13">
    <tableColumn id="1" xr3:uid="{C5A39044-9FAE-4E3D-83BD-11C3083FDB0D}" uniqueName="1" name="ID" queryTableFieldId="1"/>
    <tableColumn id="2" xr3:uid="{054A85BC-5E4D-4F4F-8638-3A50B364E855}" uniqueName="2" name="m_prima" queryTableFieldId="2" dataDxfId="175"/>
    <tableColumn id="3" xr3:uid="{6FFCBA29-AFD1-42B5-A180-AFF0EE4CC9F2}" uniqueName="3" name="prc" queryTableFieldId="3" dataDxfId="174" dataCellStyle="Percent"/>
    <tableColumn id="4" xr3:uid="{395B034A-5A76-4A1A-9EAF-150945BD7315}" uniqueName="4" name="formula" queryTableFieldId="4" dataDxfId="173"/>
    <tableColumn id="5" xr3:uid="{4999E91E-7B28-4546-A159-B8F8D907D881}" uniqueName="5" name="version" queryTableFieldId="5" dataDxfId="172"/>
    <tableColumn id="6" xr3:uid="{DAC2EEB6-7A45-4CB9-8370-430953190AD5}" uniqueName="6" name="activo" queryTableFieldId="6"/>
    <tableColumn id="7" xr3:uid="{74C131D5-4676-4A3A-BB47-A32736A5CD39}" uniqueName="7" name="ultima_actualizacion" queryTableFieldId="7" dataDxfId="171"/>
    <tableColumn id="8" xr3:uid="{8F78FAC6-EA30-4E03-99AD-0AEBEEA6809C}" uniqueName="8" name="proveedor" queryTableFieldId="8" dataDxfId="170"/>
    <tableColumn id="9" xr3:uid="{017C1F43-6104-49B4-8E04-1E5D60818900}" uniqueName="9" name="ID_MAT" queryTableFieldId="9" dataDxfId="169"/>
    <tableColumn id="10" xr3:uid="{7C4332A6-E967-4F7D-A31E-8FB1C94D0AEA}" uniqueName="10" name="formula_activa" queryTableFieldId="10" dataDxfId="168">
      <calculatedColumnFormula>_xlfn.XLOOKUP(formulas_internas[[#This Row],[formula]],BBDD_GASTOS_FINAL!#REF!,BBDD_GASTOS_FINAL!#REF!,0)</calculatedColumnFormula>
    </tableColumn>
    <tableColumn id="11" xr3:uid="{9727106F-6181-433A-927D-CEC2307F3C03}" uniqueName="11" name="precios_ars" queryTableFieldId="11" dataDxfId="167" dataCellStyle="Heading 2">
      <calculatedColumnFormula>_xlfn.XLOOKUP(formulas_internas[[#This Row],[ID_MAT]],precios_mp_ac!A:A,precios_mp_ac!N:N)</calculatedColumnFormula>
    </tableColumn>
    <tableColumn id="12" xr3:uid="{E349E8E7-F22D-45BB-8D70-1A9F3F47B710}" uniqueName="12" name="precio_mp" queryTableFieldId="12" dataDxfId="166">
      <calculatedColumnFormula>formulas_internas[[#This Row],[precios_ars]]*formulas_internas[[#This Row],[prc]]</calculatedColumnFormula>
    </tableColumn>
    <tableColumn id="13" xr3:uid="{BE6A6183-22AB-4077-88F1-A5C10FAA29CC}" uniqueName="13" name="precio_ac" queryTableFieldId="13" dataDxfId="165">
      <calculatedColumnFormula>SUMIFS(L:L,D:D,formulas_internas[[#This Row],[formula]])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7DA6074-F5EC-44C4-895F-7246F9B556A7}" name="ID_ALIMENTO" displayName="ID_ALIMENTO" ref="A1:C18" tableType="queryTable" totalsRowShown="0">
  <autoFilter ref="A1:C18" xr:uid="{17DA6074-F5EC-44C4-895F-7246F9B556A7}"/>
  <tableColumns count="3">
    <tableColumn id="1" xr3:uid="{A9844A8E-9779-406F-984B-E89B400203D2}" uniqueName="1" name="Column1" queryTableFieldId="1" dataDxfId="164"/>
    <tableColumn id="2" xr3:uid="{75C0C7FF-D3D2-4904-A0EE-82DD85E91F28}" uniqueName="2" name="Column2" queryTableFieldId="2" dataDxfId="163"/>
    <tableColumn id="3" xr3:uid="{BD9199C0-D890-425B-9124-E4CE34C41307}" uniqueName="3" name="Column3" queryTableFieldId="3" dataDxfId="162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BB7C73D-A693-4EA2-8CD3-8C0EA3543077}" name="precios_mp__2" displayName="precios_mp__2" ref="A1:N52" tableType="queryTable" totalsRowShown="0">
  <tableColumns count="14">
    <tableColumn id="1" xr3:uid="{88CA873D-7886-41BA-8AC2-C19B8B1E7DC9}" uniqueName="1" name="ID" queryTableFieldId="1" dataDxfId="161"/>
    <tableColumn id="2" xr3:uid="{3F77F299-5551-43A1-8506-8AB6FCB66E5C}" uniqueName="2" name="campo" queryTableFieldId="2" dataDxfId="160"/>
    <tableColumn id="3" xr3:uid="{781AB324-61AD-4865-9B49-57D8B18FD099}" uniqueName="3" name="Descripción" queryTableFieldId="3"/>
    <tableColumn id="4" xr3:uid="{CB5069A5-3EFE-48B0-B90D-84631123E7E0}" uniqueName="4" name="UM" queryTableFieldId="4" dataDxfId="159"/>
    <tableColumn id="5" xr3:uid="{672B7BE8-8B40-4370-8282-05775A104798}" uniqueName="5" name="ARS" queryTableFieldId="5"/>
    <tableColumn id="6" xr3:uid="{C270B831-6F33-451E-B581-4C51C7CB3B80}" uniqueName="6" name="USD" queryTableFieldId="6"/>
    <tableColumn id="7" xr3:uid="{4D25325A-B328-4E80-865B-DB5131F0C078}" uniqueName="7" name="Proveedor" queryTableFieldId="7" dataDxfId="158"/>
    <tableColumn id="8" xr3:uid="{DBA3B571-83A5-45FC-8169-F5D68C8C8194}" uniqueName="8" name="ult_actualizacion" queryTableFieldId="8" dataDxfId="157"/>
    <tableColumn id="9" xr3:uid="{70E751F4-97FF-4C79-B61E-73868C152D0D}" uniqueName="9" name="Comentario" queryTableFieldId="9" dataDxfId="156"/>
    <tableColumn id="10" xr3:uid="{A2468D18-893B-4DB8-8C20-C347E9107FD2}" uniqueName="10" name="RUBRO" queryTableFieldId="10" dataDxfId="155"/>
    <tableColumn id="11" xr3:uid="{CBBA35BD-3796-4047-9E49-402A08A87245}" uniqueName="11" name="IVA" queryTableFieldId="11"/>
    <tableColumn id="12" xr3:uid="{5F894FD3-E93B-4E43-8DB2-92DE2494E1E0}" uniqueName="12" name="dolar" queryTableFieldId="12" dataDxfId="154">
      <calculatedColumnFormula>_xlfn.XLOOKUP($B$2,B:B,E:E)</calculatedColumnFormula>
    </tableColumn>
    <tableColumn id="13" xr3:uid="{2A44186C-4AB9-4CF1-B72F-6FFA6477D8FE}" uniqueName="13" name="precio_ars" queryTableFieldId="13" dataDxfId="153">
      <calculatedColumnFormula>IF(ISBLANK(precios_mp__2[[#This Row],[ARS]]),F2*L2,precios_mp__2[[#This Row],[ARS]])</calculatedColumnFormula>
    </tableColumn>
    <tableColumn id="14" xr3:uid="{16A64D0B-5FDF-4BF5-8D06-0B82DF2F528D}" uniqueName="14" name="precio_final" queryTableFieldId="14" dataDxfId="152" dataCellStyle="Currency">
      <calculatedColumnFormula>precios_mp__2[[#This Row],[precio_ars]]*(1+precios_mp__2[[#This Row],[IVA]])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844F573-AD3F-4DB2-A415-4AEC356C8559}" name="formula_ciclos" displayName="formula_ciclos" ref="A1:E37" tableType="queryTable" totalsRowShown="0">
  <autoFilter ref="A1:E37" xr:uid="{F844F573-AD3F-4DB2-A415-4AEC356C8559}"/>
  <tableColumns count="5">
    <tableColumn id="1" xr3:uid="{B8F03005-13CB-4BD0-BAEA-6D1FBB0EEA8B}" uniqueName="1" name="etapa" queryTableFieldId="1" dataDxfId="151"/>
    <tableColumn id="2" xr3:uid="{D05F970F-BEFF-4118-A7DC-EB164E75B9A9}" uniqueName="2" name="formula" queryTableFieldId="2" dataDxfId="150"/>
    <tableColumn id="3" xr3:uid="{2141E443-0CF7-46A1-AF97-BCD85221F0F3}" uniqueName="3" name="version" queryTableFieldId="3" dataDxfId="149"/>
    <tableColumn id="4" xr3:uid="{2580814A-07E6-4C35-B77D-EF90B0ECDA51}" uniqueName="4" name="fecha" queryTableFieldId="4" dataDxfId="148"/>
    <tableColumn id="5" xr3:uid="{AF9576A9-1D45-4201-B047-192FD014FB43}" uniqueName="5" name="id_ext" queryTableFieldId="5" dataDxfId="147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E69C4E-1D04-4C84-BA5E-97DB7217AC30}" name="cco_worms_empresa" displayName="cco_worms_empresa" ref="A1:G11" totalsRowShown="0">
  <autoFilter ref="A1:G11" xr:uid="{63E69C4E-1D04-4C84-BA5E-97DB7217AC30}"/>
  <tableColumns count="7">
    <tableColumn id="1" xr3:uid="{70F11617-D04A-4893-BF1F-5CFA02383E87}" name="COD CCO" dataDxfId="146"/>
    <tableColumn id="2" xr3:uid="{EFFA4295-3D55-43B0-8878-EEF8756DFFB6}" name="SECTOR" dataDxfId="145"/>
    <tableColumn id="3" xr3:uid="{1D0537CA-7A1D-4125-B7C1-169C75F72477}" name="DCOMUN" dataDxfId="144"/>
    <tableColumn id="4" xr3:uid="{6D36880B-536D-41EB-9B11-3529592BD19F}" name="%"/>
    <tableColumn id="5" xr3:uid="{FAAC55AC-D23D-4604-BBC2-96D1DDA23CA0}" name="IMPUTACION" dataDxfId="143"/>
    <tableColumn id="6" xr3:uid="{F8D35F9E-674B-4DFF-B2AE-BE75A3C66304}" name="WORMS"/>
    <tableColumn id="8" xr3:uid="{91F8CBB9-09F6-49EA-AFB1-B91F066F7570}" name="prc_worms" dataDxfId="142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F54D0F-4091-438B-9B4E-3F0B7E71CB9C}" name="sectores_id" displayName="sectores_id" ref="A1:C5" tableType="queryTable" totalsRowShown="0">
  <autoFilter ref="A1:C5" xr:uid="{6CF54D0F-4091-438B-9B4E-3F0B7E71CB9C}"/>
  <tableColumns count="3">
    <tableColumn id="1" xr3:uid="{43D606EA-7035-45F4-9B6F-3C3302489A79}" uniqueName="1" name="ID" queryTableFieldId="3"/>
    <tableColumn id="2" xr3:uid="{B32EC733-D261-48AA-BD63-450BF63D4A5B}" uniqueName="2" name="ETAPAS" queryTableFieldId="4" dataDxfId="141"/>
    <tableColumn id="3" xr3:uid="{ADB4E301-E183-44B1-9100-43C78DABDEAF}" uniqueName="3" name="SUB_ETAPAS" queryTableFieldId="5" dataDxfId="140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989E93-A8BA-42E2-8A98-4875F5F64B79}" name="concepto_id" displayName="concepto_id" ref="A1:H93" tableType="queryTable" totalsRowShown="0">
  <autoFilter ref="A1:H93" xr:uid="{40989E93-A8BA-42E2-8A98-4875F5F64B79}"/>
  <tableColumns count="8">
    <tableColumn id="1" xr3:uid="{B3891A7E-272E-46DB-B728-0E5B888D9E22}" uniqueName="1" name="CONCEPTO" queryTableFieldId="1" dataDxfId="139"/>
    <tableColumn id="2" xr3:uid="{D3D99044-3D7B-4535-A730-D20DB4B7BF96}" uniqueName="2" name="ID" queryTableFieldId="2"/>
    <tableColumn id="3" xr3:uid="{534B0A0E-B3B1-4BB9-9662-0619E49D7E64}" uniqueName="3" name="Column3" queryTableFieldId="3"/>
    <tableColumn id="4" xr3:uid="{CB1F42A4-F480-471A-822A-3139CE80F894}" uniqueName="4" name="Column4" queryTableFieldId="4"/>
    <tableColumn id="5" xr3:uid="{BF3CE0E4-4CA0-4078-970E-EE69CF7980BB}" uniqueName="5" name="Column5" queryTableFieldId="5"/>
    <tableColumn id="6" xr3:uid="{3ED3743A-AEA2-4413-9750-6979C9CD699E}" uniqueName="6" name="Column6" queryTableFieldId="6"/>
    <tableColumn id="7" xr3:uid="{DC32D37F-000C-4607-B534-4F4ABFB3B15E}" uniqueName="7" name="Column7" queryTableFieldId="7"/>
    <tableColumn id="8" xr3:uid="{E6D48795-983C-4FAA-84EF-EB7442E09D13}" uniqueName="8" name="Column8" queryTableFieldId="8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B2D376-6BCD-4FCA-80E5-A277E480BBC4}" name="rubros_unicos" displayName="rubros_unicos" ref="A1:B12" tableType="queryTable" totalsRowShown="0">
  <autoFilter ref="A1:B12" xr:uid="{B3B2D376-6BCD-4FCA-80E5-A277E480BBC4}"/>
  <tableColumns count="2">
    <tableColumn id="1" xr3:uid="{1D845A5C-7B56-4DBA-8DF4-E3A2A73E5688}" uniqueName="1" name="RUBRO" queryTableFieldId="1" dataDxfId="138"/>
    <tableColumn id="2" xr3:uid="{224F9A00-E8D9-4C0F-B306-0B278F6D7A78}" uniqueName="2" name="ID" queryTableField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13T14:46:27.38" personId="{3F275526-5952-4610-B25B-FB637678502D}" id="{6F7ADF66-0278-440A-9B0B-62B0F16FBA7B}">
    <text>Pega_valores_de_aperturado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78C84-0B17-48AE-9FF9-1D5C25DB047B}">
  <dimension ref="A1:Q109"/>
  <sheetViews>
    <sheetView showGridLines="0" tabSelected="1" zoomScale="80" zoomScaleNormal="80" workbookViewId="0">
      <pane ySplit="11" topLeftCell="A29" activePane="bottomLeft" state="frozen"/>
      <selection activeCell="D16" sqref="D16:D26"/>
      <selection pane="bottomLeft" activeCell="B2" sqref="B2"/>
    </sheetView>
  </sheetViews>
  <sheetFormatPr defaultColWidth="11.42578125" defaultRowHeight="12.75" outlineLevelRow="1" x14ac:dyDescent="0.2"/>
  <cols>
    <col min="1" max="1" width="11.28515625" style="10" customWidth="1"/>
    <col min="2" max="2" width="24.140625" style="15" customWidth="1"/>
    <col min="3" max="3" width="22.7109375" style="12" customWidth="1"/>
    <col min="4" max="4" width="18.85546875" style="18" customWidth="1"/>
    <col min="5" max="5" width="14.42578125" style="10" customWidth="1"/>
    <col min="6" max="6" width="25.140625" style="12" customWidth="1"/>
    <col min="7" max="7" width="21.42578125" style="12" customWidth="1"/>
    <col min="8" max="8" width="19.7109375" style="36" customWidth="1"/>
    <col min="9" max="9" width="7.42578125" style="10" customWidth="1"/>
    <col min="10" max="10" width="23.42578125" style="12" customWidth="1"/>
    <col min="11" max="11" width="28.5703125" style="12" customWidth="1"/>
    <col min="12" max="12" width="24.28515625" style="18" customWidth="1"/>
    <col min="13" max="13" width="6" style="10" customWidth="1"/>
    <col min="14" max="14" width="26.85546875" style="12" customWidth="1"/>
    <col min="15" max="15" width="19.28515625" style="12" customWidth="1"/>
    <col min="16" max="16" width="19" style="18" customWidth="1"/>
    <col min="17" max="16384" width="11.42578125" style="12"/>
  </cols>
  <sheetData>
    <row r="1" spans="1:16" ht="26.25" x14ac:dyDescent="0.4">
      <c r="A1" s="99" t="s">
        <v>914</v>
      </c>
      <c r="B1" s="100" t="s">
        <v>1044</v>
      </c>
      <c r="C1" s="105" t="s">
        <v>915</v>
      </c>
      <c r="D1" s="106"/>
      <c r="G1" s="107" t="s">
        <v>132</v>
      </c>
    </row>
    <row r="2" spans="1:16" ht="15.75" x14ac:dyDescent="0.25">
      <c r="C2" s="105" t="s">
        <v>916</v>
      </c>
      <c r="D2" s="106">
        <f>SUMIFS(produccion!G:G,produccion!$A:$A,B1)</f>
        <v>-9.405841302052298E-2</v>
      </c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6" ht="15.75" x14ac:dyDescent="0.25">
      <c r="B3" s="11"/>
      <c r="C3" s="11"/>
      <c r="D3" s="68"/>
      <c r="E3" s="11"/>
      <c r="F3" s="11"/>
      <c r="G3" s="11"/>
      <c r="H3" s="64"/>
      <c r="I3" s="11"/>
      <c r="J3" s="11"/>
      <c r="K3" s="11"/>
      <c r="L3" s="68"/>
      <c r="M3" s="11"/>
      <c r="N3" s="11"/>
      <c r="O3" s="11"/>
      <c r="P3" s="68"/>
    </row>
    <row r="5" spans="1:16" s="36" customFormat="1" x14ac:dyDescent="0.2">
      <c r="A5" s="67"/>
      <c r="B5" s="144" t="s">
        <v>176</v>
      </c>
      <c r="C5" s="145"/>
      <c r="E5" s="67"/>
      <c r="F5" s="144" t="s">
        <v>177</v>
      </c>
      <c r="G5" s="145"/>
      <c r="I5" s="75"/>
      <c r="J5" s="144" t="s">
        <v>178</v>
      </c>
      <c r="K5" s="145"/>
      <c r="M5" s="67"/>
    </row>
    <row r="6" spans="1:16" s="60" customFormat="1" x14ac:dyDescent="0.2">
      <c r="A6" s="58"/>
      <c r="B6" s="59" t="s">
        <v>981</v>
      </c>
      <c r="C6" s="26">
        <f>D55</f>
        <v>303824620.28474998</v>
      </c>
      <c r="E6" s="58"/>
      <c r="F6" s="59" t="s">
        <v>179</v>
      </c>
      <c r="G6" s="26">
        <f>C6</f>
        <v>303824620.28474998</v>
      </c>
      <c r="I6" s="61"/>
      <c r="J6" s="59" t="s">
        <v>179</v>
      </c>
      <c r="K6" s="26">
        <f>G6</f>
        <v>303824620.28474998</v>
      </c>
      <c r="M6" s="58"/>
    </row>
    <row r="7" spans="1:16" s="36" customFormat="1" x14ac:dyDescent="0.2">
      <c r="A7" s="67"/>
      <c r="B7" s="59" t="s">
        <v>148</v>
      </c>
      <c r="C7" s="26">
        <f>SUMIFS(BBDD_GASTOS_FINAL!$Z:$Z,BBDD_GASTOS_FINAL!$V:$V,lote_todos!$B$1,BBDD_GASTOS_FINAL!$J:$J,"OPEX")*-1</f>
        <v>250527485.36626458</v>
      </c>
      <c r="E7" s="67"/>
      <c r="F7" s="59" t="s">
        <v>89</v>
      </c>
      <c r="G7" s="26">
        <f>SUMIFS(BBDD_GASTOS_FINAL!$Z:$Z,BBDD_GASTOS_FINAL!$V:$V,lote_todos!$B$1,BBDD_GASTOS_FINAL!$J:$J,"OPEX",BBDD_GASTOS_FINAL!$K:$K,lote_todos!F7)*-1</f>
        <v>5405487.41921221</v>
      </c>
      <c r="I7" s="61"/>
      <c r="J7" s="59" t="s">
        <v>149</v>
      </c>
      <c r="K7" s="26">
        <f>SUMIFS(BBDD_GASTOS_FINAL!$Z:$Z,BBDD_GASTOS_FINAL!$V:$V,lote_todos!$B$1,BBDD_GASTOS_FINAL!$J:$J,"OPEX",BBDD_GASTOS_FINAL!$L:$L,lote_todos!J7)*-1</f>
        <v>25488573.998157047</v>
      </c>
      <c r="M7" s="67"/>
    </row>
    <row r="8" spans="1:16" s="36" customFormat="1" x14ac:dyDescent="0.2">
      <c r="A8" s="67"/>
      <c r="B8" s="59" t="s">
        <v>180</v>
      </c>
      <c r="C8" s="26">
        <f>C6-C7</f>
        <v>53297134.918485403</v>
      </c>
      <c r="E8" s="67"/>
      <c r="F8" s="59" t="s">
        <v>86</v>
      </c>
      <c r="G8" s="26">
        <f>SUMIFS(BBDD_GASTOS_FINAL!$Z:$Z,BBDD_GASTOS_FINAL!$V:$V,lote_todos!$B$1,BBDD_GASTOS_FINAL!$J:$J,"OPEX",BBDD_GASTOS_FINAL!$K:$K,lote_todos!F8)*-1</f>
        <v>44585205.214334778</v>
      </c>
      <c r="I8" s="61"/>
      <c r="J8" s="59" t="s">
        <v>181</v>
      </c>
      <c r="K8" s="26">
        <f>SUMIFS(BBDD_GASTOS_FINAL!$Z:$Z,BBDD_GASTOS_FINAL!$V:$V,lote_todos!$B$1,BBDD_GASTOS_FINAL!$J:$J,"OPEX",BBDD_GASTOS_FINAL!$L:$L,lote_todos!J8)*-1</f>
        <v>24502118.635389857</v>
      </c>
      <c r="M8" s="67"/>
    </row>
    <row r="9" spans="1:16" s="36" customFormat="1" x14ac:dyDescent="0.2">
      <c r="A9" s="67"/>
      <c r="B9" s="59" t="s">
        <v>182</v>
      </c>
      <c r="C9" s="26">
        <f>SUMIFS(BBDD_GASTOS_FINAL!$Y:$Y,BBDD_GASTOS_FINAL!$J:$J,lote_todos!B9)</f>
        <v>0</v>
      </c>
      <c r="E9" s="67"/>
      <c r="F9" s="59"/>
      <c r="G9" s="26"/>
      <c r="I9" s="61"/>
      <c r="J9" s="59"/>
      <c r="K9" s="26"/>
      <c r="M9" s="67"/>
    </row>
    <row r="10" spans="1:16" s="36" customFormat="1" x14ac:dyDescent="0.2">
      <c r="A10" s="67"/>
      <c r="B10" s="59" t="s">
        <v>346</v>
      </c>
      <c r="C10" s="26">
        <f>SUMIFS(BBDD_GASTOS_FINAL!$Z:$Z,BBDD_GASTOS_FINAL!$J:$J,lote_todos!B10)*-1</f>
        <v>221959.33061376616</v>
      </c>
      <c r="E10" s="67"/>
      <c r="F10" s="59"/>
      <c r="G10" s="26"/>
      <c r="I10" s="61"/>
      <c r="J10" s="59"/>
      <c r="K10" s="26"/>
      <c r="M10" s="67"/>
    </row>
    <row r="11" spans="1:16" s="36" customFormat="1" x14ac:dyDescent="0.2">
      <c r="A11" s="67"/>
      <c r="B11" s="76" t="s">
        <v>347</v>
      </c>
      <c r="C11" s="77">
        <f>C6-C7-C9-C10</f>
        <v>53075175.587871633</v>
      </c>
      <c r="E11" s="67"/>
      <c r="F11" s="76" t="s">
        <v>347</v>
      </c>
      <c r="G11" s="77">
        <f>G6-G7-G8</f>
        <v>253833927.65120298</v>
      </c>
      <c r="I11" s="78"/>
      <c r="J11" s="76" t="s">
        <v>347</v>
      </c>
      <c r="K11" s="77">
        <f>K6-K7-K8</f>
        <v>253833927.6512031</v>
      </c>
      <c r="M11" s="67"/>
    </row>
    <row r="12" spans="1:16" x14ac:dyDescent="0.2">
      <c r="B12" s="16"/>
      <c r="C12" s="17"/>
      <c r="E12" s="19"/>
      <c r="F12" s="16"/>
      <c r="G12" s="17"/>
      <c r="I12" s="16"/>
      <c r="J12" s="16"/>
      <c r="K12" s="17"/>
    </row>
    <row r="13" spans="1:16" s="81" customFormat="1" x14ac:dyDescent="0.2">
      <c r="A13" s="55" t="s">
        <v>493</v>
      </c>
      <c r="B13" s="80">
        <v>4</v>
      </c>
      <c r="D13" s="82"/>
      <c r="E13" s="55" t="s">
        <v>493</v>
      </c>
      <c r="F13" s="81">
        <v>3</v>
      </c>
      <c r="H13" s="83"/>
      <c r="I13" s="55" t="s">
        <v>493</v>
      </c>
      <c r="J13" s="81">
        <v>7</v>
      </c>
      <c r="L13" s="82"/>
      <c r="M13" s="55" t="s">
        <v>493</v>
      </c>
      <c r="P13" s="108"/>
    </row>
    <row r="14" spans="1:16" s="14" customFormat="1" ht="15" x14ac:dyDescent="0.25">
      <c r="A14" s="56"/>
      <c r="B14" s="45" t="s">
        <v>934</v>
      </c>
      <c r="C14" s="21"/>
      <c r="D14" s="69"/>
      <c r="E14" s="20"/>
      <c r="F14" s="45" t="s">
        <v>908</v>
      </c>
      <c r="G14" s="21"/>
      <c r="H14" s="22"/>
      <c r="I14" s="20"/>
      <c r="J14" s="46" t="s">
        <v>910</v>
      </c>
      <c r="K14" s="21"/>
      <c r="L14" s="69"/>
      <c r="M14" s="20"/>
      <c r="N14" s="109"/>
      <c r="P14" s="71"/>
    </row>
    <row r="15" spans="1:16" x14ac:dyDescent="0.2">
      <c r="A15" s="55"/>
      <c r="B15" s="23" t="s">
        <v>148</v>
      </c>
      <c r="C15" s="14"/>
      <c r="D15" s="70">
        <f>SUM(D16:D26)</f>
        <v>47491108.053846881</v>
      </c>
      <c r="E15" s="55"/>
      <c r="F15" s="23" t="s">
        <v>148</v>
      </c>
      <c r="G15" s="14"/>
      <c r="H15" s="24">
        <f>SUM(H16:H26)</f>
        <v>36382906.815133899</v>
      </c>
      <c r="I15" s="55"/>
      <c r="J15" s="23" t="s">
        <v>148</v>
      </c>
      <c r="K15" s="14"/>
      <c r="L15" s="70">
        <f>SUM(L16:L26)</f>
        <v>36382906.815133899</v>
      </c>
      <c r="M15" s="55">
        <v>1</v>
      </c>
      <c r="N15" s="52"/>
      <c r="O15" s="14"/>
      <c r="P15" s="17"/>
    </row>
    <row r="16" spans="1:16" x14ac:dyDescent="0.2">
      <c r="A16" s="55">
        <v>1</v>
      </c>
      <c r="B16" s="25">
        <f>D16/$D$15</f>
        <v>0.3068595751330242</v>
      </c>
      <c r="C16" s="12" t="s">
        <v>897</v>
      </c>
      <c r="D16" s="57">
        <f>SUMIFS(BBDD_GASTOS_FINAL!$Z:$Z,BBDD_GASTOS_FINAL!$V:$V,$B$1,BBDD_GASTOS_FINAL!$W:$W,$B$14,BBDD_GASTOS_FINAL!$AC:$AC,lote_todos!$C16)*-1</f>
        <v>14573101.239999998</v>
      </c>
      <c r="E16" s="55">
        <v>1</v>
      </c>
      <c r="F16" s="25">
        <f>H16/$H$15</f>
        <v>0.20759624381794198</v>
      </c>
      <c r="G16" s="12" t="s">
        <v>897</v>
      </c>
      <c r="H16" s="57">
        <f>SUMIFS(BBDD_GASTOS_FINAL!$Z:$Z,BBDD_GASTOS_FINAL!$V:$V,$B$1,BBDD_GASTOS_FINAL!$W:$W,$F$14,BBDD_GASTOS_FINAL!$AC:$AC,$G16)*-1</f>
        <v>7552954.7939999998</v>
      </c>
      <c r="I16" s="55">
        <v>1</v>
      </c>
      <c r="J16" s="25">
        <f>L16/$L$15</f>
        <v>0.20759624381794198</v>
      </c>
      <c r="K16" s="12" t="s">
        <v>897</v>
      </c>
      <c r="L16" s="57">
        <f>SUMIFS(BBDD_GASTOS_FINAL!$Z:$Z,BBDD_GASTOS_FINAL!$V:$V,$B$1,BBDD_GASTOS_FINAL!$W:$W,$F$14,BBDD_GASTOS_FINAL!$AC:$AC,$G16)*-1</f>
        <v>7552954.7939999998</v>
      </c>
      <c r="M16" s="55">
        <v>1</v>
      </c>
      <c r="N16" s="79"/>
      <c r="P16" s="71"/>
    </row>
    <row r="17" spans="1:17" x14ac:dyDescent="0.2">
      <c r="A17" s="55">
        <f>A16+1</f>
        <v>2</v>
      </c>
      <c r="B17" s="25">
        <f t="shared" ref="B17:B26" si="0">D17/$D$15</f>
        <v>0.33888285754963687</v>
      </c>
      <c r="C17" s="12" t="s">
        <v>9</v>
      </c>
      <c r="D17" s="57">
        <f>SUMIFS(BBDD_GASTOS_FINAL!$Z:$Z,BBDD_GASTOS_FINAL!$V:$V,$B$1,BBDD_GASTOS_FINAL!$W:$W,$B$14,BBDD_GASTOS_FINAL!AC:AC,lote_todos!$C17)*-1</f>
        <v>16093922.405486206</v>
      </c>
      <c r="E17" s="55">
        <v>2</v>
      </c>
      <c r="F17" s="25">
        <f t="shared" ref="F17:F26" si="1">H17/$H$15</f>
        <v>0.42865633690410615</v>
      </c>
      <c r="G17" s="12" t="s">
        <v>9</v>
      </c>
      <c r="H17" s="57">
        <f>SUMIFS(BBDD_GASTOS_FINAL!$Z:$Z,BBDD_GASTOS_FINAL!$V:$V,$B$1,BBDD_GASTOS_FINAL!$W:$W,$F$14,BBDD_GASTOS_FINAL!$AC:$AC,$G17)*-1</f>
        <v>15595763.561298737</v>
      </c>
      <c r="I17" s="55">
        <f>I16+1</f>
        <v>2</v>
      </c>
      <c r="J17" s="25">
        <f t="shared" ref="J17:J26" si="2">L17/$L$15</f>
        <v>0.42865633690410615</v>
      </c>
      <c r="K17" s="12" t="s">
        <v>9</v>
      </c>
      <c r="L17" s="57">
        <f>SUMIFS(BBDD_GASTOS_FINAL!$Z:$Z,BBDD_GASTOS_FINAL!$V:$V,$B$1,BBDD_GASTOS_FINAL!$W:$W,$F$14,BBDD_GASTOS_FINAL!$AC:$AC,$G17)*-1</f>
        <v>15595763.561298737</v>
      </c>
      <c r="M17" s="55">
        <f>M16+1</f>
        <v>2</v>
      </c>
      <c r="N17" s="79"/>
      <c r="P17" s="71"/>
    </row>
    <row r="18" spans="1:17" x14ac:dyDescent="0.2">
      <c r="A18" s="55">
        <f t="shared" ref="A18:A25" si="3">A17+1</f>
        <v>3</v>
      </c>
      <c r="B18" s="25">
        <f>D18/$D$15</f>
        <v>8.612086725186879E-3</v>
      </c>
      <c r="C18" s="12" t="s">
        <v>898</v>
      </c>
      <c r="D18" s="57">
        <f>SUMIFS(BBDD_GASTOS_FINAL!$Z:$Z,BBDD_GASTOS_FINAL!$V:$V,$B$1,BBDD_GASTOS_FINAL!$W:$W,$B$14,BBDD_GASTOS_FINAL!AC:AC,lote_todos!$C18)*-1</f>
        <v>408997.54123495042</v>
      </c>
      <c r="E18" s="55">
        <v>3</v>
      </c>
      <c r="F18" s="25">
        <f t="shared" si="1"/>
        <v>1.3095908210603691E-2</v>
      </c>
      <c r="G18" s="12" t="s">
        <v>898</v>
      </c>
      <c r="H18" s="57">
        <f>SUMIFS(BBDD_GASTOS_FINAL!$Z:$Z,BBDD_GASTOS_FINAL!$V:$V,$B$1,BBDD_GASTOS_FINAL!$W:$W,$F$14,BBDD_GASTOS_FINAL!$AC:$AC,$G18)*-1</f>
        <v>476467.20808594098</v>
      </c>
      <c r="I18" s="55">
        <f>I17+12</f>
        <v>14</v>
      </c>
      <c r="J18" s="25">
        <f t="shared" si="2"/>
        <v>1.3095908210603691E-2</v>
      </c>
      <c r="K18" s="12" t="s">
        <v>898</v>
      </c>
      <c r="L18" s="57">
        <f>SUMIFS(BBDD_GASTOS_FINAL!$Z:$Z,BBDD_GASTOS_FINAL!$V:$V,$B$1,BBDD_GASTOS_FINAL!$W:$W,$F$14,BBDD_GASTOS_FINAL!$AC:$AC,$G18)*-1</f>
        <v>476467.20808594098</v>
      </c>
      <c r="M18" s="55">
        <f t="shared" ref="M18:M25" si="4">M17+1</f>
        <v>3</v>
      </c>
      <c r="N18" s="79"/>
      <c r="P18" s="71"/>
    </row>
    <row r="19" spans="1:17" x14ac:dyDescent="0.2">
      <c r="A19" s="55">
        <f t="shared" si="3"/>
        <v>4</v>
      </c>
      <c r="B19" s="25">
        <f t="shared" si="0"/>
        <v>0.11752701144962834</v>
      </c>
      <c r="C19" s="12" t="s">
        <v>899</v>
      </c>
      <c r="D19" s="57">
        <f>SUMIFS(BBDD_GASTOS_FINAL!$Z:$Z,BBDD_GASTOS_FINAL!$V:$V,$B$1,BBDD_GASTOS_FINAL!$W:$W,$B$14,BBDD_GASTOS_FINAL!AC:AC,lote_todos!$C19)*-1</f>
        <v>5581487.9999999991</v>
      </c>
      <c r="E19" s="55">
        <v>4</v>
      </c>
      <c r="F19" s="25">
        <f t="shared" si="1"/>
        <v>0</v>
      </c>
      <c r="G19" s="12" t="s">
        <v>899</v>
      </c>
      <c r="H19" s="57">
        <f>SUMIFS(BBDD_GASTOS_FINAL!$Z:$Z,BBDD_GASTOS_FINAL!$V:$V,$B$1,BBDD_GASTOS_FINAL!$W:$W,$F$14,BBDD_GASTOS_FINAL!$AC:$AC,$G19)*-1</f>
        <v>0</v>
      </c>
      <c r="I19" s="55">
        <f t="shared" ref="I19:I25" si="5">I18+1</f>
        <v>15</v>
      </c>
      <c r="J19" s="25">
        <f t="shared" si="2"/>
        <v>0</v>
      </c>
      <c r="K19" s="12" t="s">
        <v>899</v>
      </c>
      <c r="L19" s="57">
        <f>SUMIFS(BBDD_GASTOS_FINAL!$Z:$Z,BBDD_GASTOS_FINAL!$V:$V,$B$1,BBDD_GASTOS_FINAL!$W:$W,$F$14,BBDD_GASTOS_FINAL!$AC:$AC,$G19)*-1</f>
        <v>0</v>
      </c>
      <c r="M19" s="55">
        <f t="shared" si="4"/>
        <v>4</v>
      </c>
      <c r="N19" s="79"/>
      <c r="P19" s="71"/>
    </row>
    <row r="20" spans="1:17" x14ac:dyDescent="0.2">
      <c r="A20" s="55">
        <f t="shared" si="3"/>
        <v>5</v>
      </c>
      <c r="B20" s="25">
        <f t="shared" si="0"/>
        <v>0</v>
      </c>
      <c r="C20" s="12" t="s">
        <v>900</v>
      </c>
      <c r="D20" s="57">
        <f>SUMIFS(BBDD_GASTOS_FINAL!$Z:$Z,BBDD_GASTOS_FINAL!$V:$V,$B$1,BBDD_GASTOS_FINAL!$W:$W,$B$14,BBDD_GASTOS_FINAL!AC:AC,lote_todos!$C20)*-1</f>
        <v>0</v>
      </c>
      <c r="E20" s="55">
        <v>5</v>
      </c>
      <c r="F20" s="25">
        <f t="shared" si="1"/>
        <v>0</v>
      </c>
      <c r="G20" s="12" t="s">
        <v>900</v>
      </c>
      <c r="H20" s="57">
        <f>SUMIFS(BBDD_GASTOS_FINAL!$Z:$Z,BBDD_GASTOS_FINAL!$V:$V,$B$1,BBDD_GASTOS_FINAL!$W:$W,$F$14,BBDD_GASTOS_FINAL!$AC:$AC,$G20)*-1</f>
        <v>0</v>
      </c>
      <c r="I20" s="55">
        <f t="shared" si="5"/>
        <v>16</v>
      </c>
      <c r="J20" s="25">
        <f t="shared" si="2"/>
        <v>0</v>
      </c>
      <c r="K20" s="12" t="s">
        <v>900</v>
      </c>
      <c r="L20" s="57">
        <f>SUMIFS(BBDD_GASTOS_FINAL!$Z:$Z,BBDD_GASTOS_FINAL!$V:$V,$B$1,BBDD_GASTOS_FINAL!$W:$W,$F$14,BBDD_GASTOS_FINAL!$AC:$AC,$G20)*-1</f>
        <v>0</v>
      </c>
      <c r="M20" s="55">
        <f t="shared" si="4"/>
        <v>5</v>
      </c>
      <c r="N20" s="79"/>
      <c r="P20" s="71"/>
    </row>
    <row r="21" spans="1:17" x14ac:dyDescent="0.2">
      <c r="A21" s="55">
        <f t="shared" si="3"/>
        <v>6</v>
      </c>
      <c r="B21" s="25">
        <f t="shared" si="0"/>
        <v>6.3587201987235109E-2</v>
      </c>
      <c r="C21" s="12" t="s">
        <v>901</v>
      </c>
      <c r="D21" s="57">
        <f>SUMIFS(BBDD_GASTOS_FINAL!$Z:$Z,BBDD_GASTOS_FINAL!$V:$V,$B$1,BBDD_GASTOS_FINAL!$W:$W,$B$14,BBDD_GASTOS_FINAL!AC:AC,lote_todos!$C21)*-1</f>
        <v>3019826.6804175698</v>
      </c>
      <c r="E21" s="55">
        <v>6</v>
      </c>
      <c r="F21" s="25">
        <f t="shared" si="1"/>
        <v>8.30012482444486E-2</v>
      </c>
      <c r="G21" s="12" t="s">
        <v>901</v>
      </c>
      <c r="H21" s="57">
        <f>SUMIFS(BBDD_GASTOS_FINAL!$Z:$Z,BBDD_GASTOS_FINAL!$V:$V,$B$1,BBDD_GASTOS_FINAL!$W:$W,$F$14,BBDD_GASTOS_FINAL!$AC:$AC,$G21)*-1</f>
        <v>3019826.6804175698</v>
      </c>
      <c r="I21" s="55">
        <f t="shared" si="5"/>
        <v>17</v>
      </c>
      <c r="J21" s="25">
        <f t="shared" si="2"/>
        <v>8.30012482444486E-2</v>
      </c>
      <c r="K21" s="12" t="s">
        <v>901</v>
      </c>
      <c r="L21" s="57">
        <f>SUMIFS(BBDD_GASTOS_FINAL!$Z:$Z,BBDD_GASTOS_FINAL!$V:$V,$B$1,BBDD_GASTOS_FINAL!$W:$W,$F$14,BBDD_GASTOS_FINAL!$AC:$AC,$G21)*-1</f>
        <v>3019826.6804175698</v>
      </c>
      <c r="M21" s="55">
        <f t="shared" si="4"/>
        <v>6</v>
      </c>
      <c r="N21" s="79"/>
      <c r="P21" s="71"/>
    </row>
    <row r="22" spans="1:17" x14ac:dyDescent="0.2">
      <c r="A22" s="55">
        <f t="shared" si="3"/>
        <v>7</v>
      </c>
      <c r="B22" s="25">
        <f t="shared" si="0"/>
        <v>0</v>
      </c>
      <c r="C22" s="12" t="s">
        <v>902</v>
      </c>
      <c r="D22" s="57">
        <f>SUMIFS(BBDD_GASTOS_FINAL!$Z:$Z,BBDD_GASTOS_FINAL!$V:$V,$B$1,BBDD_GASTOS_FINAL!$W:$W,$B$14,BBDD_GASTOS_FINAL!AC:AC,lote_todos!$C22)*-1</f>
        <v>0</v>
      </c>
      <c r="E22" s="55">
        <v>7</v>
      </c>
      <c r="F22" s="25">
        <f t="shared" si="1"/>
        <v>0</v>
      </c>
      <c r="G22" s="12" t="s">
        <v>902</v>
      </c>
      <c r="H22" s="57">
        <f>SUMIFS(BBDD_GASTOS_FINAL!$Z:$Z,BBDD_GASTOS_FINAL!$V:$V,$B$1,BBDD_GASTOS_FINAL!$W:$W,$F$14,BBDD_GASTOS_FINAL!$AC:$AC,$G22)*-1</f>
        <v>0</v>
      </c>
      <c r="I22" s="55">
        <f t="shared" si="5"/>
        <v>18</v>
      </c>
      <c r="J22" s="25">
        <f t="shared" si="2"/>
        <v>0</v>
      </c>
      <c r="K22" s="12" t="s">
        <v>902</v>
      </c>
      <c r="L22" s="57">
        <f>SUMIFS(BBDD_GASTOS_FINAL!$Z:$Z,BBDD_GASTOS_FINAL!$V:$V,$B$1,BBDD_GASTOS_FINAL!$W:$W,$F$14,BBDD_GASTOS_FINAL!$AC:$AC,$G22)*-1</f>
        <v>0</v>
      </c>
      <c r="M22" s="55">
        <f t="shared" si="4"/>
        <v>7</v>
      </c>
      <c r="N22" s="79"/>
      <c r="P22" s="71"/>
    </row>
    <row r="23" spans="1:17" x14ac:dyDescent="0.2">
      <c r="A23" s="55">
        <f t="shared" si="3"/>
        <v>8</v>
      </c>
      <c r="B23" s="25">
        <f t="shared" si="0"/>
        <v>0.11336253408273857</v>
      </c>
      <c r="C23" s="12" t="s">
        <v>903</v>
      </c>
      <c r="D23" s="57">
        <f>SUMIFS(BBDD_GASTOS_FINAL!$Z:$Z,BBDD_GASTOS_FINAL!$V:$V,$B$1,BBDD_GASTOS_FINAL!$W:$W,$B$14,BBDD_GASTOS_FINAL!AC:AC,lote_todos!$C23)*-1</f>
        <v>5383712.3553812373</v>
      </c>
      <c r="E23" s="55">
        <v>8</v>
      </c>
      <c r="F23" s="25">
        <f t="shared" si="1"/>
        <v>0.14611923988214409</v>
      </c>
      <c r="G23" s="12" t="s">
        <v>903</v>
      </c>
      <c r="H23" s="57">
        <f>SUMIFS(BBDD_GASTOS_FINAL!$Z:$Z,BBDD_GASTOS_FINAL!$V:$V,$B$1,BBDD_GASTOS_FINAL!$W:$W,$F$14,BBDD_GASTOS_FINAL!$AC:$AC,$G23)*-1</f>
        <v>5316242.6885302458</v>
      </c>
      <c r="I23" s="55">
        <f t="shared" si="5"/>
        <v>19</v>
      </c>
      <c r="J23" s="25">
        <f t="shared" si="2"/>
        <v>0.14611923988214409</v>
      </c>
      <c r="K23" s="12" t="s">
        <v>903</v>
      </c>
      <c r="L23" s="57">
        <f>SUMIFS(BBDD_GASTOS_FINAL!$Z:$Z,BBDD_GASTOS_FINAL!$V:$V,$B$1,BBDD_GASTOS_FINAL!$W:$W,$F$14,BBDD_GASTOS_FINAL!$AC:$AC,$G23)*-1</f>
        <v>5316242.6885302458</v>
      </c>
      <c r="M23" s="55">
        <f t="shared" si="4"/>
        <v>8</v>
      </c>
      <c r="N23" s="79"/>
      <c r="P23" s="71"/>
    </row>
    <row r="24" spans="1:17" x14ac:dyDescent="0.2">
      <c r="A24" s="55">
        <f t="shared" si="3"/>
        <v>9</v>
      </c>
      <c r="B24" s="25">
        <f t="shared" si="0"/>
        <v>3.798407449876931E-2</v>
      </c>
      <c r="C24" s="12" t="s">
        <v>66</v>
      </c>
      <c r="D24" s="57">
        <f>SUMIFS(BBDD_GASTOS_FINAL!$Z:$Z,BBDD_GASTOS_FINAL!$V:$V,$B$1,BBDD_GASTOS_FINAL!$W:$W,$B$14,BBDD_GASTOS_FINAL!AC:AC,lote_todos!$C24)*-1</f>
        <v>1803905.786346423</v>
      </c>
      <c r="E24" s="55">
        <v>9</v>
      </c>
      <c r="F24" s="25">
        <f t="shared" si="1"/>
        <v>0.10432090698817173</v>
      </c>
      <c r="G24" s="12" t="s">
        <v>66</v>
      </c>
      <c r="H24" s="57">
        <f>SUMIFS(BBDD_GASTOS_FINAL!$Z:$Z,BBDD_GASTOS_FINAL!$V:$V,$B$1,BBDD_GASTOS_FINAL!$W:$W,$F$14,BBDD_GASTOS_FINAL!$AC:$AC,$G24)*-1</f>
        <v>3795497.8378209029</v>
      </c>
      <c r="I24" s="55">
        <f t="shared" si="5"/>
        <v>20</v>
      </c>
      <c r="J24" s="25">
        <f t="shared" si="2"/>
        <v>0.10432090698817173</v>
      </c>
      <c r="K24" s="12" t="s">
        <v>66</v>
      </c>
      <c r="L24" s="57">
        <f>SUMIFS(BBDD_GASTOS_FINAL!$Z:$Z,BBDD_GASTOS_FINAL!$V:$V,$B$1,BBDD_GASTOS_FINAL!$W:$W,$F$14,BBDD_GASTOS_FINAL!$AC:$AC,$G24)*-1</f>
        <v>3795497.8378209029</v>
      </c>
      <c r="M24" s="55">
        <f t="shared" si="4"/>
        <v>9</v>
      </c>
      <c r="N24" s="79"/>
      <c r="P24" s="71"/>
    </row>
    <row r="25" spans="1:17" x14ac:dyDescent="0.2">
      <c r="A25" s="55">
        <f t="shared" si="3"/>
        <v>10</v>
      </c>
      <c r="B25" s="25">
        <f t="shared" si="0"/>
        <v>1.3184658573780867E-2</v>
      </c>
      <c r="C25" s="12" t="s">
        <v>729</v>
      </c>
      <c r="D25" s="57">
        <f>SUMIFS(BBDD_GASTOS_FINAL!$Z:$Z,BBDD_GASTOS_FINAL!$V:$V,$B$1,BBDD_GASTOS_FINAL!$W:$W,$B$14,BBDD_GASTOS_FINAL!AC:AC,lote_todos!$C25)*-1</f>
        <v>626154.04498050583</v>
      </c>
      <c r="E25" s="55">
        <v>10</v>
      </c>
      <c r="F25" s="25">
        <f t="shared" si="1"/>
        <v>1.7210115952583802E-2</v>
      </c>
      <c r="G25" s="12" t="s">
        <v>729</v>
      </c>
      <c r="H25" s="57">
        <f>SUMIFS(BBDD_GASTOS_FINAL!$Z:$Z,BBDD_GASTOS_FINAL!$V:$V,$B$1,BBDD_GASTOS_FINAL!$W:$W,$F$14,BBDD_GASTOS_FINAL!$AC:$AC,$G25)*-1</f>
        <v>626154.04498050583</v>
      </c>
      <c r="I25" s="55">
        <f t="shared" si="5"/>
        <v>21</v>
      </c>
      <c r="J25" s="25">
        <f t="shared" si="2"/>
        <v>1.7210115952583802E-2</v>
      </c>
      <c r="K25" s="12" t="s">
        <v>729</v>
      </c>
      <c r="L25" s="57">
        <f>SUMIFS(BBDD_GASTOS_FINAL!$Z:$Z,BBDD_GASTOS_FINAL!$V:$V,$B$1,BBDD_GASTOS_FINAL!$W:$W,$F$14,BBDD_GASTOS_FINAL!$AC:$AC,$G25)*-1</f>
        <v>626154.04498050583</v>
      </c>
      <c r="M25" s="55">
        <f t="shared" si="4"/>
        <v>10</v>
      </c>
      <c r="N25" s="79"/>
      <c r="P25" s="71"/>
    </row>
    <row r="26" spans="1:17" x14ac:dyDescent="0.2">
      <c r="A26" s="55"/>
      <c r="B26" s="25">
        <f t="shared" si="0"/>
        <v>0</v>
      </c>
      <c r="C26" s="12" t="s">
        <v>1039</v>
      </c>
      <c r="D26" s="57">
        <f>SUMIFS(BBDD_GASTOS_FINAL!$Z:$Z,BBDD_GASTOS_FINAL!$V:$V,$B$1,BBDD_GASTOS_FINAL!$W:$W,$B$14,BBDD_GASTOS_FINAL!AC:AC,lote_todos!$C26)*-1</f>
        <v>0</v>
      </c>
      <c r="E26" s="55"/>
      <c r="F26" s="25">
        <f t="shared" si="1"/>
        <v>0</v>
      </c>
      <c r="G26" s="12" t="s">
        <v>1039</v>
      </c>
      <c r="H26" s="57">
        <f>SUMIFS(BBDD_GASTOS_FINAL!$Z:$Z,BBDD_GASTOS_FINAL!$V:$V,$B$1,BBDD_GASTOS_FINAL!$W:$W,$F$14,BBDD_GASTOS_FINAL!$AC:$AC,$G26)*-1</f>
        <v>0</v>
      </c>
      <c r="I26" s="55"/>
      <c r="J26" s="25">
        <f t="shared" si="2"/>
        <v>0</v>
      </c>
      <c r="K26" s="12" t="s">
        <v>913</v>
      </c>
      <c r="L26" s="57">
        <f>SUMIFS(BBDD_GASTOS_FINAL!$Z:$Z,BBDD_GASTOS_FINAL!$V:$V,$B$1,BBDD_GASTOS_FINAL!$W:$W,$F$14,BBDD_GASTOS_FINAL!$AC:$AC,$G26)*-1</f>
        <v>0</v>
      </c>
      <c r="M26" s="55"/>
      <c r="P26" s="71"/>
      <c r="Q26" s="15"/>
    </row>
    <row r="27" spans="1:17" x14ac:dyDescent="0.2">
      <c r="A27" s="55"/>
      <c r="B27" s="25"/>
      <c r="D27" s="57"/>
      <c r="E27" s="55"/>
      <c r="F27" s="25"/>
      <c r="H27" s="57"/>
      <c r="I27" s="55"/>
      <c r="J27" s="27"/>
      <c r="L27" s="57"/>
      <c r="M27" s="55"/>
      <c r="P27" s="71"/>
      <c r="Q27" s="15"/>
    </row>
    <row r="28" spans="1:17" s="14" customFormat="1" x14ac:dyDescent="0.2">
      <c r="A28" s="56"/>
      <c r="B28" s="129"/>
      <c r="D28" s="70"/>
      <c r="E28" s="56"/>
      <c r="F28" s="129" t="s">
        <v>1043</v>
      </c>
      <c r="H28" s="70">
        <f>D15</f>
        <v>47491108.053846881</v>
      </c>
      <c r="I28" s="56"/>
      <c r="J28" s="23" t="s">
        <v>1042</v>
      </c>
      <c r="L28" s="70">
        <f>H29</f>
        <v>48462460.199999996</v>
      </c>
      <c r="M28" s="56"/>
      <c r="P28" s="17"/>
      <c r="Q28" s="16"/>
    </row>
    <row r="29" spans="1:17" x14ac:dyDescent="0.2">
      <c r="A29" s="55"/>
      <c r="B29" s="23" t="s">
        <v>179</v>
      </c>
      <c r="C29" s="14"/>
      <c r="D29" s="70">
        <f>SUMIFS(produccion!$H:$H,produccion!$A:$A,lote_todos!$B$1,produccion!$B:$B,lote_todos!B14)</f>
        <v>0</v>
      </c>
      <c r="E29" s="55"/>
      <c r="F29" s="23" t="s">
        <v>179</v>
      </c>
      <c r="G29" s="14"/>
      <c r="H29" s="70">
        <f>SUMIFS(produccion!$H:$H,produccion!$A:$A,lote_todos!$B$1,produccion!$B:$B,lote_todos!F14)</f>
        <v>48462460.199999996</v>
      </c>
      <c r="I29" s="55"/>
      <c r="J29" s="23" t="s">
        <v>179</v>
      </c>
      <c r="K29" s="14"/>
      <c r="L29" s="70">
        <f>SUMIFS(produccion!$H:$H,produccion!$A:$A,lote_todos!$B$1,produccion!$B:$B,lote_todos!J14)</f>
        <v>94822882.200000018</v>
      </c>
      <c r="N29" s="16"/>
      <c r="O29" s="14"/>
      <c r="P29" s="17"/>
    </row>
    <row r="30" spans="1:17" x14ac:dyDescent="0.2">
      <c r="B30" s="29"/>
      <c r="C30" s="30"/>
      <c r="D30" s="72"/>
      <c r="F30" s="29"/>
      <c r="G30" s="30"/>
      <c r="H30" s="65"/>
      <c r="I30" s="55"/>
      <c r="J30" s="27"/>
      <c r="L30" s="57"/>
      <c r="N30" s="15"/>
      <c r="P30" s="71"/>
    </row>
    <row r="31" spans="1:17" x14ac:dyDescent="0.2">
      <c r="B31" s="31" t="s">
        <v>183</v>
      </c>
      <c r="C31" s="32"/>
      <c r="D31" s="33">
        <f>D29-D15-D28</f>
        <v>-47491108.053846881</v>
      </c>
      <c r="F31" s="31" t="s">
        <v>183</v>
      </c>
      <c r="G31" s="32"/>
      <c r="H31" s="33">
        <f>H29-H15-H28</f>
        <v>-35411554.668980785</v>
      </c>
      <c r="I31" s="55"/>
      <c r="J31" s="31" t="s">
        <v>183</v>
      </c>
      <c r="K31" s="32"/>
      <c r="L31" s="33">
        <f>L29-L15-L28</f>
        <v>9977515.1848661229</v>
      </c>
      <c r="N31" s="16"/>
      <c r="P31" s="17"/>
    </row>
    <row r="32" spans="1:17" x14ac:dyDescent="0.2">
      <c r="B32" s="27"/>
      <c r="D32" s="57"/>
      <c r="F32" s="28"/>
      <c r="H32" s="26"/>
      <c r="I32" s="55"/>
      <c r="J32" s="28"/>
      <c r="L32" s="57"/>
      <c r="P32" s="71"/>
    </row>
    <row r="33" spans="1:16" s="14" customFormat="1" x14ac:dyDescent="0.2">
      <c r="A33" s="62"/>
      <c r="B33" s="23" t="s">
        <v>182</v>
      </c>
      <c r="C33" s="16"/>
      <c r="D33" s="70">
        <f>SUMIFS(BBDD_GASTOS_FINAL!$Y:$Y,BBDD_GASTOS_FINAL!$J:$J,"Capex",BBDD_GASTOS_FINAL!$Z:$Z,$B$13)</f>
        <v>0</v>
      </c>
      <c r="E33" s="62"/>
      <c r="F33" s="23" t="s">
        <v>182</v>
      </c>
      <c r="G33" s="16"/>
      <c r="H33" s="24">
        <f>SUMIFS(BBDD_GASTOS_FINAL!$Y:$Y,BBDD_GASTOS_FINAL!$J:$J,"Capex",BBDD_GASTOS_FINAL!$Z:$Z,$F$13)</f>
        <v>0</v>
      </c>
      <c r="I33" s="63"/>
      <c r="J33" s="23" t="s">
        <v>182</v>
      </c>
      <c r="K33" s="16"/>
      <c r="L33" s="70">
        <f>SUMIFS(BBDD_GASTOS_FINAL!$Y:$Y,BBDD_GASTOS_FINAL!$J:$J,"Capex",BBDD_GASTOS_FINAL!$Z:$Z,$J$13)</f>
        <v>0</v>
      </c>
      <c r="M33" s="62"/>
      <c r="N33" s="16"/>
      <c r="P33" s="17"/>
    </row>
    <row r="34" spans="1:16" x14ac:dyDescent="0.2">
      <c r="B34" s="27"/>
      <c r="F34" s="27"/>
      <c r="J34" s="27"/>
      <c r="N34" s="15"/>
      <c r="P34" s="71"/>
    </row>
    <row r="35" spans="1:16" x14ac:dyDescent="0.2">
      <c r="B35" s="23" t="s">
        <v>346</v>
      </c>
      <c r="D35" s="70">
        <f>SUMIFS(BBDD_GASTOS_FINAL!$Y:$Y,BBDD_GASTOS_FINAL!$J:$J,"Deuda",BBDD_GASTOS_FINAL!$V:$V,B14)</f>
        <v>0</v>
      </c>
      <c r="F35" s="23" t="s">
        <v>346</v>
      </c>
      <c r="H35" s="24">
        <f>SUMIFS(BBDD_GASTOS_FINAL!$Y:$Y,BBDD_GASTOS_FINAL!$J:$J,"Deuda",BBDD_GASTOS_FINAL!$V:$V,F14)</f>
        <v>0</v>
      </c>
      <c r="J35" s="23" t="s">
        <v>346</v>
      </c>
      <c r="L35" s="70">
        <f>SUMIFS(BBDD_GASTOS_FINAL!$Y:$Y,BBDD_GASTOS_FINAL!$J:$J,"deuda",BBDD_GASTOS_FINAL!$V:$V,J14)</f>
        <v>0</v>
      </c>
      <c r="N35" s="16"/>
      <c r="P35" s="17"/>
    </row>
    <row r="36" spans="1:16" x14ac:dyDescent="0.2">
      <c r="B36" s="27"/>
      <c r="D36" s="57"/>
      <c r="F36" s="28"/>
      <c r="H36" s="26"/>
      <c r="J36" s="28"/>
      <c r="L36" s="57"/>
      <c r="P36" s="71"/>
    </row>
    <row r="37" spans="1:16" x14ac:dyDescent="0.2">
      <c r="B37" s="31" t="s">
        <v>347</v>
      </c>
      <c r="C37" s="32"/>
      <c r="D37" s="33">
        <f>D31-D35-D33</f>
        <v>-47491108.053846881</v>
      </c>
      <c r="F37" s="31" t="s">
        <v>347</v>
      </c>
      <c r="G37" s="32"/>
      <c r="H37" s="33">
        <f>H31-H35-H33</f>
        <v>-35411554.668980785</v>
      </c>
      <c r="J37" s="31" t="s">
        <v>347</v>
      </c>
      <c r="K37" s="32"/>
      <c r="L37" s="33">
        <f>L31-L35-L33</f>
        <v>9977515.1848661229</v>
      </c>
      <c r="N37" s="16"/>
      <c r="P37" s="71"/>
    </row>
    <row r="38" spans="1:16" x14ac:dyDescent="0.2">
      <c r="B38" s="16"/>
      <c r="D38" s="71"/>
      <c r="F38" s="31" t="s">
        <v>1040</v>
      </c>
      <c r="G38" s="32"/>
      <c r="H38" s="128">
        <f>H31/H29</f>
        <v>-0.73070072222583504</v>
      </c>
      <c r="J38" s="31" t="s">
        <v>1040</v>
      </c>
      <c r="K38" s="32"/>
      <c r="L38" s="128">
        <f>L31/L29</f>
        <v>0.10522265252201035</v>
      </c>
      <c r="N38" s="16"/>
      <c r="P38" s="71"/>
    </row>
    <row r="39" spans="1:16" s="55" customFormat="1" x14ac:dyDescent="0.2">
      <c r="A39" s="55" t="s">
        <v>493</v>
      </c>
      <c r="B39" s="84">
        <v>1</v>
      </c>
      <c r="D39" s="85"/>
      <c r="H39" s="86"/>
      <c r="L39" s="87"/>
      <c r="M39" s="55" t="s">
        <v>493</v>
      </c>
      <c r="P39" s="88"/>
    </row>
    <row r="40" spans="1:16" ht="15" x14ac:dyDescent="0.25">
      <c r="B40" s="47" t="s">
        <v>912</v>
      </c>
      <c r="C40" s="21"/>
      <c r="D40" s="69"/>
      <c r="E40" s="55"/>
      <c r="F40" s="101"/>
      <c r="G40" s="20"/>
      <c r="H40" s="94"/>
      <c r="J40" s="102"/>
      <c r="K40" s="14"/>
      <c r="L40" s="71"/>
      <c r="N40" s="110"/>
      <c r="O40" s="14"/>
      <c r="P40" s="71"/>
    </row>
    <row r="41" spans="1:16" x14ac:dyDescent="0.2">
      <c r="B41" s="23" t="s">
        <v>148</v>
      </c>
      <c r="C41" s="14"/>
      <c r="D41" s="70">
        <f>SUM(D42:D52)</f>
        <v>118880089.52880663</v>
      </c>
      <c r="E41" s="55"/>
      <c r="F41" s="62"/>
      <c r="G41" s="20"/>
      <c r="H41" s="103"/>
      <c r="I41" s="55"/>
      <c r="J41" s="62"/>
      <c r="K41" s="14"/>
      <c r="L41" s="17"/>
      <c r="M41" s="55"/>
      <c r="N41" s="16"/>
      <c r="O41" s="14"/>
      <c r="P41" s="17"/>
    </row>
    <row r="42" spans="1:16" x14ac:dyDescent="0.2">
      <c r="A42" s="55">
        <v>1</v>
      </c>
      <c r="B42" s="25">
        <f t="shared" ref="B42:B52" si="6">D42/$D$41</f>
        <v>0.75354892778990379</v>
      </c>
      <c r="C42" s="12" t="s">
        <v>897</v>
      </c>
      <c r="D42" s="57">
        <f>SUMIFS(BBDD_GASTOS_FINAL!$Z:$Z,BBDD_GASTOS_FINAL!$V:$V,$B$1,BBDD_GASTOS_FINAL!$W:$W,$B$40,BBDD_GASTOS_FINAL!$AC:$AC,lote_todos!$C42)*-1</f>
        <v>89581964</v>
      </c>
      <c r="F42" s="104"/>
      <c r="G42" s="10"/>
      <c r="H42" s="94"/>
      <c r="I42" s="55"/>
      <c r="J42" s="104"/>
      <c r="L42" s="71"/>
      <c r="M42" s="55"/>
      <c r="N42" s="79"/>
      <c r="P42" s="71"/>
    </row>
    <row r="43" spans="1:16" x14ac:dyDescent="0.2">
      <c r="A43" s="55">
        <f>A42+1</f>
        <v>2</v>
      </c>
      <c r="B43" s="25">
        <f t="shared" si="6"/>
        <v>9.4630505460781639E-2</v>
      </c>
      <c r="C43" s="12" t="s">
        <v>9</v>
      </c>
      <c r="D43" s="57">
        <f>SUMIFS(BBDD_GASTOS_FINAL!$Z:$Z,BBDD_GASTOS_FINAL!$V:$V,$B$1,BBDD_GASTOS_FINAL!$W:$W,$B$40,BBDD_GASTOS_FINAL!AC:AC,lote_todos!$C43)*-1</f>
        <v>11249682.961333945</v>
      </c>
      <c r="F43" s="104"/>
      <c r="G43" s="10"/>
      <c r="H43" s="94"/>
      <c r="I43" s="55"/>
      <c r="J43" s="104"/>
      <c r="L43" s="71"/>
      <c r="M43" s="55"/>
      <c r="N43" s="79"/>
      <c r="P43" s="71"/>
    </row>
    <row r="44" spans="1:16" x14ac:dyDescent="0.2">
      <c r="A44" s="55">
        <f t="shared" ref="A44:A51" si="7">A43+1</f>
        <v>3</v>
      </c>
      <c r="B44" s="25">
        <f t="shared" si="6"/>
        <v>3.6378494063310646E-3</v>
      </c>
      <c r="C44" s="12" t="s">
        <v>898</v>
      </c>
      <c r="D44" s="57">
        <f>SUMIFS(BBDD_GASTOS_FINAL!$Z:$Z,BBDD_GASTOS_FINAL!$V:$V,$B$1,BBDD_GASTOS_FINAL!$W:$W,$B$40,BBDD_GASTOS_FINAL!AC:AC,lote_todos!$C44)*-1</f>
        <v>432467.863116953</v>
      </c>
      <c r="F44" s="104"/>
      <c r="G44" s="10"/>
      <c r="H44" s="94"/>
      <c r="I44" s="55"/>
      <c r="J44" s="104"/>
      <c r="L44" s="71"/>
      <c r="M44" s="55"/>
      <c r="N44" s="79"/>
      <c r="P44" s="71"/>
    </row>
    <row r="45" spans="1:16" x14ac:dyDescent="0.2">
      <c r="A45" s="55">
        <f t="shared" si="7"/>
        <v>4</v>
      </c>
      <c r="B45" s="25">
        <f t="shared" si="6"/>
        <v>0</v>
      </c>
      <c r="C45" s="12" t="s">
        <v>899</v>
      </c>
      <c r="D45" s="57">
        <f>SUMIFS(BBDD_GASTOS_FINAL!$Z:$Z,BBDD_GASTOS_FINAL!$V:$V,$B$1,BBDD_GASTOS_FINAL!$W:$W,$B$40,BBDD_GASTOS_FINAL!AC:AC,lote_todos!$C45)*-1</f>
        <v>0</v>
      </c>
      <c r="F45" s="104"/>
      <c r="G45" s="10"/>
      <c r="H45" s="94"/>
      <c r="I45" s="55"/>
      <c r="J45" s="104"/>
      <c r="L45" s="71"/>
      <c r="M45" s="55"/>
      <c r="N45" s="79"/>
      <c r="P45" s="71"/>
    </row>
    <row r="46" spans="1:16" x14ac:dyDescent="0.2">
      <c r="A46" s="55">
        <f t="shared" si="7"/>
        <v>5</v>
      </c>
      <c r="B46" s="25">
        <f t="shared" si="6"/>
        <v>5.7249672220871191E-2</v>
      </c>
      <c r="C46" s="12" t="s">
        <v>900</v>
      </c>
      <c r="D46" s="57">
        <f>SUMIFS(BBDD_GASTOS_FINAL!$Z:$Z,BBDD_GASTOS_FINAL!$V:$V,$B$1,BBDD_GASTOS_FINAL!$W:$W,$B$40,BBDD_GASTOS_FINAL!AC:AC,lote_todos!$C46)*-1</f>
        <v>6805846.1591120008</v>
      </c>
      <c r="F46" s="104"/>
      <c r="G46" s="10"/>
      <c r="H46" s="94"/>
      <c r="I46" s="55"/>
      <c r="J46" s="104"/>
      <c r="L46" s="71"/>
      <c r="M46" s="55"/>
      <c r="N46" s="79"/>
      <c r="P46" s="71"/>
    </row>
    <row r="47" spans="1:16" x14ac:dyDescent="0.2">
      <c r="A47" s="55">
        <f t="shared" si="7"/>
        <v>6</v>
      </c>
      <c r="B47" s="25">
        <f t="shared" si="6"/>
        <v>2.5402291438263221E-2</v>
      </c>
      <c r="C47" s="12" t="s">
        <v>901</v>
      </c>
      <c r="D47" s="57">
        <f>SUMIFS(BBDD_GASTOS_FINAL!$Z:$Z,BBDD_GASTOS_FINAL!$V:$V,$B$1,BBDD_GASTOS_FINAL!$W:$W,$B$40,BBDD_GASTOS_FINAL!AC:AC,lote_todos!$C47)*-1</f>
        <v>3019826.6804175698</v>
      </c>
      <c r="F47" s="104"/>
      <c r="G47" s="10"/>
      <c r="H47" s="94"/>
      <c r="I47" s="55"/>
      <c r="J47" s="104"/>
      <c r="L47" s="71"/>
      <c r="M47" s="55"/>
      <c r="N47" s="79"/>
      <c r="P47" s="71"/>
    </row>
    <row r="48" spans="1:16" x14ac:dyDescent="0.2">
      <c r="A48" s="55">
        <f t="shared" si="7"/>
        <v>7</v>
      </c>
      <c r="B48" s="25">
        <f>D48/$D$41</f>
        <v>0</v>
      </c>
      <c r="C48" s="12" t="s">
        <v>902</v>
      </c>
      <c r="D48" s="57">
        <f>SUMIFS(BBDD_GASTOS_FINAL!$Z:$Z,BBDD_GASTOS_FINAL!$V:$V,$B$1,BBDD_GASTOS_FINAL!$W:$W,$B$40,BBDD_GASTOS_FINAL!AC:AC,lote_todos!$C48)*-1</f>
        <v>0</v>
      </c>
      <c r="F48" s="104"/>
      <c r="G48" s="10"/>
      <c r="H48" s="94"/>
      <c r="I48" s="55"/>
      <c r="J48" s="104"/>
      <c r="L48" s="71"/>
      <c r="M48" s="55"/>
      <c r="N48" s="79"/>
      <c r="P48" s="71"/>
    </row>
    <row r="49" spans="1:16" x14ac:dyDescent="0.2">
      <c r="A49" s="55">
        <f t="shared" si="7"/>
        <v>8</v>
      </c>
      <c r="B49" s="25">
        <f t="shared" si="6"/>
        <v>4.5036398263024073E-2</v>
      </c>
      <c r="C49" s="12" t="s">
        <v>903</v>
      </c>
      <c r="D49" s="57">
        <f>SUMIFS(BBDD_GASTOS_FINAL!$Z:$Z,BBDD_GASTOS_FINAL!$V:$V,$B$1,BBDD_GASTOS_FINAL!$W:$W,$B$40,BBDD_GASTOS_FINAL!AC:AC,lote_todos!$C49)*-1</f>
        <v>5353931.0575632928</v>
      </c>
      <c r="F49" s="104"/>
      <c r="G49" s="10"/>
      <c r="H49" s="94"/>
      <c r="I49" s="55"/>
      <c r="J49" s="104"/>
      <c r="L49" s="71"/>
      <c r="M49" s="55"/>
      <c r="N49" s="79"/>
      <c r="P49" s="71"/>
    </row>
    <row r="50" spans="1:16" x14ac:dyDescent="0.2">
      <c r="A50" s="55">
        <f t="shared" si="7"/>
        <v>9</v>
      </c>
      <c r="B50" s="25">
        <f t="shared" si="6"/>
        <v>1.5174162414382322E-2</v>
      </c>
      <c r="C50" s="12" t="s">
        <v>66</v>
      </c>
      <c r="D50" s="57">
        <f>SUMIFS(BBDD_GASTOS_FINAL!$Z:$Z,BBDD_GASTOS_FINAL!$V:$V,$B$1,BBDD_GASTOS_FINAL!$W:$W,$B$40,BBDD_GASTOS_FINAL!AC:AC,lote_todos!$C50)*-1</f>
        <v>1803905.786346423</v>
      </c>
      <c r="F50" s="104"/>
      <c r="G50" s="10"/>
      <c r="H50" s="94"/>
      <c r="I50" s="55"/>
      <c r="J50" s="104"/>
      <c r="L50" s="71"/>
      <c r="M50" s="55"/>
      <c r="N50" s="79"/>
      <c r="P50" s="71"/>
    </row>
    <row r="51" spans="1:16" x14ac:dyDescent="0.2">
      <c r="A51" s="55">
        <f t="shared" si="7"/>
        <v>10</v>
      </c>
      <c r="B51" s="25">
        <f t="shared" si="6"/>
        <v>5.3201930064427664E-3</v>
      </c>
      <c r="C51" s="12" t="s">
        <v>729</v>
      </c>
      <c r="D51" s="57">
        <f>SUMIFS(BBDD_GASTOS_FINAL!$Z:$Z,BBDD_GASTOS_FINAL!$V:$V,$B$1,BBDD_GASTOS_FINAL!$W:$W,$B$40,BBDD_GASTOS_FINAL!AC:AC,lote_todos!$C51)*-1</f>
        <v>632465.02091644693</v>
      </c>
      <c r="F51" s="104"/>
      <c r="G51" s="10"/>
      <c r="H51" s="94"/>
      <c r="I51" s="55"/>
      <c r="J51" s="104"/>
      <c r="L51" s="71"/>
      <c r="M51" s="55"/>
      <c r="N51" s="79"/>
      <c r="P51" s="71"/>
    </row>
    <row r="52" spans="1:16" x14ac:dyDescent="0.2">
      <c r="A52" s="55"/>
      <c r="B52" s="25">
        <f t="shared" si="6"/>
        <v>0</v>
      </c>
      <c r="C52" s="12" t="s">
        <v>1039</v>
      </c>
      <c r="D52" s="57">
        <f>SUMIFS(BBDD_GASTOS_FINAL!$Z:$Z,BBDD_GASTOS_FINAL!$V:$V,$B$1,BBDD_GASTOS_FINAL!$W:$W,$B$40,BBDD_GASTOS_FINAL!AC:AC,lote_todos!$C52)*-1</f>
        <v>0</v>
      </c>
      <c r="E52" s="55"/>
      <c r="F52" s="34"/>
      <c r="G52" s="10"/>
      <c r="H52" s="94"/>
      <c r="I52" s="55"/>
      <c r="J52" s="34"/>
      <c r="L52" s="71"/>
      <c r="M52" s="55"/>
      <c r="N52" s="15"/>
      <c r="P52" s="71"/>
    </row>
    <row r="53" spans="1:16" x14ac:dyDescent="0.2">
      <c r="A53" s="55"/>
      <c r="B53" s="25"/>
      <c r="D53" s="57"/>
      <c r="E53" s="55"/>
      <c r="F53" s="34"/>
      <c r="G53" s="10"/>
      <c r="H53" s="94"/>
      <c r="I53" s="55"/>
      <c r="J53" s="34"/>
      <c r="L53" s="71"/>
      <c r="M53" s="55"/>
      <c r="N53" s="15"/>
      <c r="P53" s="71"/>
    </row>
    <row r="54" spans="1:16" x14ac:dyDescent="0.2">
      <c r="A54" s="55"/>
      <c r="B54" s="129" t="s">
        <v>1041</v>
      </c>
      <c r="D54" s="57">
        <f>L29</f>
        <v>94822882.200000018</v>
      </c>
      <c r="E54" s="55"/>
      <c r="F54" s="34"/>
      <c r="G54" s="10"/>
      <c r="H54" s="94"/>
      <c r="I54" s="55"/>
      <c r="J54" s="34"/>
      <c r="L54" s="71"/>
      <c r="M54" s="55"/>
      <c r="N54" s="15"/>
      <c r="P54" s="71"/>
    </row>
    <row r="55" spans="1:16" x14ac:dyDescent="0.2">
      <c r="A55" s="55"/>
      <c r="B55" s="23" t="s">
        <v>179</v>
      </c>
      <c r="C55" s="14"/>
      <c r="D55" s="70">
        <f>SUMIFS(produccion!$H:$H,produccion!$A:$A,lote_todos!$B$1,produccion!$B:$B,lote_todos!B40)</f>
        <v>303824620.28474998</v>
      </c>
      <c r="E55" s="55"/>
      <c r="F55" s="62"/>
      <c r="G55" s="20"/>
      <c r="H55" s="103"/>
      <c r="I55" s="55"/>
      <c r="J55" s="62"/>
      <c r="K55" s="14"/>
      <c r="L55" s="17"/>
      <c r="M55" s="55"/>
      <c r="N55" s="16"/>
      <c r="O55" s="14"/>
      <c r="P55" s="17"/>
    </row>
    <row r="56" spans="1:16" x14ac:dyDescent="0.2">
      <c r="A56" s="55"/>
      <c r="B56" s="29"/>
      <c r="C56" s="30"/>
      <c r="D56" s="70"/>
      <c r="E56" s="55"/>
      <c r="F56" s="34"/>
      <c r="G56" s="10"/>
      <c r="H56" s="94"/>
      <c r="I56" s="55"/>
      <c r="J56" s="34"/>
      <c r="L56" s="71"/>
      <c r="N56" s="15"/>
      <c r="P56" s="71"/>
    </row>
    <row r="57" spans="1:16" x14ac:dyDescent="0.2">
      <c r="B57" s="31" t="s">
        <v>183</v>
      </c>
      <c r="C57" s="32"/>
      <c r="D57" s="33">
        <f>D55-D41-D54</f>
        <v>90121648.55594334</v>
      </c>
      <c r="E57" s="55"/>
      <c r="F57" s="16"/>
      <c r="H57" s="66"/>
      <c r="J57" s="16"/>
      <c r="L57" s="71"/>
      <c r="N57" s="16"/>
      <c r="P57" s="71"/>
    </row>
    <row r="58" spans="1:16" x14ac:dyDescent="0.2">
      <c r="B58" s="28"/>
      <c r="D58" s="57"/>
      <c r="H58" s="66"/>
      <c r="L58" s="71"/>
      <c r="P58" s="71"/>
    </row>
    <row r="59" spans="1:16" s="14" customFormat="1" x14ac:dyDescent="0.2">
      <c r="A59" s="20"/>
      <c r="B59" s="23" t="s">
        <v>182</v>
      </c>
      <c r="D59" s="70">
        <f>SUMIFS(BBDD_GASTOS_FINAL!$Y:$Y,BBDD_GASTOS_FINAL!$J:$J,"Capex",BBDD_GASTOS_FINAL!$Z:$Z,$B$39)</f>
        <v>0</v>
      </c>
      <c r="E59" s="20"/>
      <c r="F59" s="16"/>
      <c r="H59" s="93"/>
      <c r="I59" s="20"/>
      <c r="J59" s="16"/>
      <c r="L59" s="17"/>
      <c r="M59" s="20"/>
      <c r="N59" s="16"/>
      <c r="P59" s="17"/>
    </row>
    <row r="60" spans="1:16" x14ac:dyDescent="0.2">
      <c r="B60" s="27"/>
      <c r="F60" s="15"/>
      <c r="H60" s="66"/>
      <c r="J60" s="15"/>
      <c r="L60" s="71"/>
      <c r="N60" s="15"/>
      <c r="P60" s="71"/>
    </row>
    <row r="61" spans="1:16" x14ac:dyDescent="0.2">
      <c r="B61" s="23" t="s">
        <v>346</v>
      </c>
      <c r="D61" s="70">
        <f>SUMIFS(BBDD_GASTOS_FINAL!$Y:$Y,BBDD_GASTOS_FINAL!$J:$J,"deuda",BBDD_GASTOS_FINAL!$V:$V,B40)</f>
        <v>0</v>
      </c>
      <c r="F61" s="16"/>
      <c r="H61" s="93"/>
      <c r="J61" s="16"/>
      <c r="L61" s="17"/>
      <c r="N61" s="16"/>
      <c r="P61" s="17"/>
    </row>
    <row r="62" spans="1:16" x14ac:dyDescent="0.2">
      <c r="B62" s="28"/>
      <c r="D62" s="57"/>
      <c r="H62" s="66"/>
      <c r="L62" s="71"/>
      <c r="P62" s="71"/>
    </row>
    <row r="63" spans="1:16" ht="13.15" customHeight="1" x14ac:dyDescent="0.2">
      <c r="B63" s="31" t="s">
        <v>347</v>
      </c>
      <c r="C63" s="32"/>
      <c r="D63" s="33">
        <f>D57-D61-D59</f>
        <v>90121648.55594334</v>
      </c>
      <c r="F63" s="16"/>
      <c r="H63" s="71"/>
      <c r="J63" s="16"/>
      <c r="L63" s="71"/>
      <c r="N63" s="16"/>
      <c r="P63" s="71"/>
    </row>
    <row r="64" spans="1:16" s="10" customFormat="1" x14ac:dyDescent="0.2">
      <c r="B64" s="31" t="s">
        <v>1040</v>
      </c>
      <c r="C64" s="32"/>
      <c r="D64" s="128">
        <f>D57/D55</f>
        <v>0.29662391570334123</v>
      </c>
      <c r="H64" s="94"/>
      <c r="L64" s="95"/>
      <c r="P64" s="95"/>
    </row>
    <row r="65" spans="1:16" s="55" customFormat="1" ht="15" x14ac:dyDescent="0.25">
      <c r="A65" s="55" t="s">
        <v>493</v>
      </c>
      <c r="B65" s="84">
        <v>9</v>
      </c>
      <c r="D65" s="85"/>
      <c r="E65" s="55" t="s">
        <v>493</v>
      </c>
      <c r="F65" s="96"/>
      <c r="H65" s="97"/>
      <c r="J65" s="98"/>
      <c r="L65" s="88"/>
      <c r="P65" s="88"/>
    </row>
    <row r="66" spans="1:16" ht="26.25" x14ac:dyDescent="0.4">
      <c r="A66" s="99" t="s">
        <v>914</v>
      </c>
      <c r="B66" s="100" t="str">
        <f>B1</f>
        <v>&gt;=0</v>
      </c>
      <c r="D66" s="71"/>
      <c r="H66" s="66"/>
      <c r="L66" s="71"/>
      <c r="P66" s="71"/>
    </row>
    <row r="67" spans="1:16" s="14" customFormat="1" ht="26.25" x14ac:dyDescent="0.4">
      <c r="A67" s="20" t="s">
        <v>258</v>
      </c>
      <c r="B67" s="112" t="s">
        <v>982</v>
      </c>
      <c r="C67" s="21"/>
      <c r="D67" s="69"/>
      <c r="E67" s="20"/>
      <c r="F67" s="16"/>
      <c r="H67" s="93"/>
      <c r="I67" s="20"/>
      <c r="J67" s="16"/>
      <c r="L67" s="17"/>
      <c r="M67" s="20"/>
      <c r="P67" s="17"/>
    </row>
    <row r="68" spans="1:16" x14ac:dyDescent="0.2">
      <c r="B68" s="23" t="s">
        <v>148</v>
      </c>
      <c r="C68" s="14"/>
      <c r="D68" s="70">
        <f>SUM(D69:D79)</f>
        <v>245097401.37988651</v>
      </c>
      <c r="F68" s="15"/>
      <c r="H68" s="66"/>
      <c r="J68" s="15"/>
      <c r="L68" s="71"/>
      <c r="P68" s="71"/>
    </row>
    <row r="69" spans="1:16" x14ac:dyDescent="0.2">
      <c r="B69" s="25">
        <f>D69/$D$68</f>
        <v>0.54133505017604855</v>
      </c>
      <c r="C69" s="12" t="s">
        <v>897</v>
      </c>
      <c r="D69" s="57">
        <f>SUMIFS(BBDD_GASTOS_FINAL!$Z:$Z,BBDD_GASTOS_FINAL!$V:$V,$B$1,BBDD_GASTOS_FINAL!$W:$W,$B$67,BBDD_GASTOS_FINAL!$AC:$AC,lote_todos!$C69)*-1</f>
        <v>132679814.07399999</v>
      </c>
      <c r="F69" s="115"/>
      <c r="H69" s="93"/>
      <c r="J69" s="16"/>
      <c r="L69" s="17"/>
      <c r="P69" s="71"/>
    </row>
    <row r="70" spans="1:16" x14ac:dyDescent="0.2">
      <c r="B70" s="25">
        <f t="shared" ref="B70:B79" si="8">D70/$D$68</f>
        <v>0.21587705728025197</v>
      </c>
      <c r="C70" s="12" t="s">
        <v>9</v>
      </c>
      <c r="D70" s="57">
        <f>SUMIFS(BBDD_GASTOS_FINAL!$Z:$Z,BBDD_GASTOS_FINAL!$V:$V,$B$1,BBDD_GASTOS_FINAL!$W:$W,$B$67,BBDD_GASTOS_FINAL!$AC:$AC,lote_todos!$C70)*-1</f>
        <v>52910905.756926671</v>
      </c>
      <c r="H70" s="66"/>
      <c r="L70" s="71"/>
      <c r="P70" s="71"/>
    </row>
    <row r="71" spans="1:16" x14ac:dyDescent="0.2">
      <c r="B71" s="25">
        <f t="shared" si="8"/>
        <v>7.3478504230334758E-3</v>
      </c>
      <c r="C71" s="12" t="s">
        <v>898</v>
      </c>
      <c r="D71" s="57">
        <f>SUMIFS(BBDD_GASTOS_FINAL!$Z:$Z,BBDD_GASTOS_FINAL!$V:$V,$B$1,BBDD_GASTOS_FINAL!$W:$W,$B$67,BBDD_GASTOS_FINAL!$AC:$AC,lote_todos!$C71)*-1</f>
        <v>1800939.0444136048</v>
      </c>
      <c r="F71" s="16"/>
      <c r="H71" s="66"/>
      <c r="J71" s="16"/>
      <c r="L71" s="66"/>
      <c r="P71" s="71"/>
    </row>
    <row r="72" spans="1:16" x14ac:dyDescent="0.2">
      <c r="B72" s="25">
        <f t="shared" si="8"/>
        <v>2.2772530302551115E-2</v>
      </c>
      <c r="C72" s="12" t="s">
        <v>899</v>
      </c>
      <c r="D72" s="57">
        <f>SUMIFS(BBDD_GASTOS_FINAL!$Z:$Z,BBDD_GASTOS_FINAL!$V:$V,$B$1,BBDD_GASTOS_FINAL!$W:$W,$B$67,BBDD_GASTOS_FINAL!$AC:$AC,lote_todos!$C72)*-1</f>
        <v>5581487.9999999991</v>
      </c>
      <c r="F72" s="113"/>
      <c r="H72" s="66"/>
      <c r="L72" s="71"/>
      <c r="P72" s="71"/>
    </row>
    <row r="73" spans="1:16" x14ac:dyDescent="0.2">
      <c r="B73" s="25">
        <f t="shared" si="8"/>
        <v>2.7767924591592632E-2</v>
      </c>
      <c r="C73" s="12" t="s">
        <v>900</v>
      </c>
      <c r="D73" s="57">
        <f>SUMIFS(BBDD_GASTOS_FINAL!$Z:$Z,BBDD_GASTOS_FINAL!$V:$V,$B$1,BBDD_GASTOS_FINAL!$W:$W,$B$67,BBDD_GASTOS_FINAL!$AC:$AC,lote_todos!$C73)*-1</f>
        <v>6805846.1591120008</v>
      </c>
      <c r="F73" s="113"/>
      <c r="H73" s="66"/>
      <c r="L73" s="71"/>
      <c r="P73" s="71"/>
    </row>
    <row r="74" spans="1:16" x14ac:dyDescent="0.2">
      <c r="B74" s="25">
        <f t="shared" si="8"/>
        <v>4.9283699678839381E-2</v>
      </c>
      <c r="C74" s="12" t="s">
        <v>901</v>
      </c>
      <c r="D74" s="57">
        <f>SUMIFS(BBDD_GASTOS_FINAL!$Z:$Z,BBDD_GASTOS_FINAL!$V:$V,$B$1,BBDD_GASTOS_FINAL!$W:$W,$B$67,BBDD_GASTOS_FINAL!$AC:$AC,lote_todos!$C74)*-1</f>
        <v>12079306.721670279</v>
      </c>
      <c r="F74" s="114"/>
      <c r="H74" s="66"/>
      <c r="L74" s="71"/>
      <c r="P74" s="71"/>
    </row>
    <row r="75" spans="1:16" x14ac:dyDescent="0.2">
      <c r="B75" s="25">
        <f t="shared" si="8"/>
        <v>0</v>
      </c>
      <c r="C75" s="12" t="s">
        <v>902</v>
      </c>
      <c r="D75" s="57">
        <f>SUMIFS(BBDD_GASTOS_FINAL!$Z:$Z,BBDD_GASTOS_FINAL!$V:$V,$B$1,BBDD_GASTOS_FINAL!$W:$W,$B$67,BBDD_GASTOS_FINAL!$AC:$AC,lote_todos!$C75)*-1</f>
        <v>0</v>
      </c>
    </row>
    <row r="76" spans="1:16" x14ac:dyDescent="0.2">
      <c r="B76" s="25">
        <f t="shared" si="8"/>
        <v>8.7137923413054666E-2</v>
      </c>
      <c r="C76" s="12" t="s">
        <v>903</v>
      </c>
      <c r="D76" s="57">
        <f>SUMIFS(BBDD_GASTOS_FINAL!$Z:$Z,BBDD_GASTOS_FINAL!$V:$V,$B$1,BBDD_GASTOS_FINAL!$W:$W,$B$67,BBDD_GASTOS_FINAL!$AC:$AC,lote_todos!$C76)*-1</f>
        <v>21357278.590179268</v>
      </c>
    </row>
    <row r="77" spans="1:16" x14ac:dyDescent="0.2">
      <c r="B77" s="25">
        <f t="shared" si="8"/>
        <v>3.8207605829636025E-2</v>
      </c>
      <c r="C77" s="12" t="s">
        <v>66</v>
      </c>
      <c r="D77" s="57">
        <f>SUMIFS(BBDD_GASTOS_FINAL!$Z:$Z,BBDD_GASTOS_FINAL!$V:$V,$B$1,BBDD_GASTOS_FINAL!$W:$W,$B$67,BBDD_GASTOS_FINAL!$AC:$AC,lote_todos!$C77)*-1</f>
        <v>9364584.9017907921</v>
      </c>
    </row>
    <row r="78" spans="1:16" x14ac:dyDescent="0.2">
      <c r="B78" s="25">
        <f t="shared" si="8"/>
        <v>1.0270358304992124E-2</v>
      </c>
      <c r="C78" s="12" t="s">
        <v>729</v>
      </c>
      <c r="D78" s="57">
        <f>SUMIFS(BBDD_GASTOS_FINAL!$Z:$Z,BBDD_GASTOS_FINAL!$V:$V,$B$1,BBDD_GASTOS_FINAL!$W:$W,$B$67,BBDD_GASTOS_FINAL!$AC:$AC,lote_todos!$C78)*-1</f>
        <v>2517238.1317939055</v>
      </c>
    </row>
    <row r="79" spans="1:16" x14ac:dyDescent="0.2">
      <c r="B79" s="25">
        <f t="shared" si="8"/>
        <v>0</v>
      </c>
      <c r="C79" s="12" t="s">
        <v>1039</v>
      </c>
      <c r="D79" s="57">
        <f>SUMIFS(BBDD_GASTOS_FINAL!$Z:$Z,BBDD_GASTOS_FINAL!$V:$V,$B$1,BBDD_GASTOS_FINAL!$W:$W,$B$67,BBDD_GASTOS_FINAL!$AC:$AC,lote_todos!$C79)*-1</f>
        <v>0</v>
      </c>
    </row>
    <row r="80" spans="1:16" x14ac:dyDescent="0.2">
      <c r="B80" s="25"/>
      <c r="D80" s="57"/>
    </row>
    <row r="81" spans="1:17" x14ac:dyDescent="0.2">
      <c r="B81" s="23" t="s">
        <v>179</v>
      </c>
      <c r="C81" s="14"/>
      <c r="D81" s="70">
        <f>C6</f>
        <v>303824620.28474998</v>
      </c>
      <c r="F81" s="113"/>
    </row>
    <row r="82" spans="1:17" x14ac:dyDescent="0.2">
      <c r="B82" s="29"/>
      <c r="C82" s="30"/>
      <c r="D82" s="70"/>
    </row>
    <row r="83" spans="1:17" s="36" customFormat="1" x14ac:dyDescent="0.2">
      <c r="A83" s="10"/>
      <c r="B83" s="31" t="s">
        <v>183</v>
      </c>
      <c r="C83" s="32"/>
      <c r="D83" s="33">
        <f>D81-D68</f>
        <v>58727218.904863477</v>
      </c>
      <c r="E83" s="10"/>
      <c r="F83" s="113"/>
      <c r="G83" s="12"/>
      <c r="I83" s="10"/>
      <c r="J83" s="12"/>
      <c r="K83" s="12"/>
      <c r="L83" s="18"/>
      <c r="M83" s="10"/>
      <c r="N83" s="12"/>
      <c r="O83" s="12"/>
      <c r="P83" s="18"/>
      <c r="Q83" s="12"/>
    </row>
    <row r="84" spans="1:17" s="36" customFormat="1" ht="12" hidden="1" customHeight="1" outlineLevel="1" x14ac:dyDescent="0.2">
      <c r="A84" s="10"/>
      <c r="B84" s="28"/>
      <c r="C84" s="12"/>
      <c r="D84" s="57"/>
      <c r="E84" s="10"/>
      <c r="F84" s="13"/>
      <c r="G84" s="10"/>
      <c r="I84" s="10"/>
      <c r="J84" s="12"/>
      <c r="K84" s="12"/>
      <c r="L84" s="18"/>
      <c r="M84" s="10"/>
      <c r="N84" s="12"/>
      <c r="O84" s="12"/>
      <c r="P84" s="18"/>
      <c r="Q84" s="12"/>
    </row>
    <row r="85" spans="1:17" s="36" customFormat="1" hidden="1" outlineLevel="1" x14ac:dyDescent="0.2">
      <c r="A85" s="10"/>
      <c r="B85" s="23" t="s">
        <v>182</v>
      </c>
      <c r="C85" s="14"/>
      <c r="D85" s="70">
        <f>SUMIFS(BBDD_GASTOS_FINAL!$Y:$Y,BBDD_GASTOS_FINAL!$J:$J,"Capex",BBDD_GASTOS_FINAL!$Z:$Z,$B$39)</f>
        <v>0</v>
      </c>
      <c r="E85" s="10"/>
      <c r="F85" s="13"/>
      <c r="G85" s="10"/>
      <c r="I85" s="10"/>
      <c r="J85" s="12"/>
      <c r="K85" s="12"/>
      <c r="L85" s="18"/>
      <c r="M85" s="10"/>
      <c r="N85" s="12"/>
      <c r="O85" s="12"/>
      <c r="P85" s="18"/>
      <c r="Q85" s="12"/>
    </row>
    <row r="86" spans="1:17" s="36" customFormat="1" ht="12" hidden="1" customHeight="1" outlineLevel="1" x14ac:dyDescent="0.2">
      <c r="A86" s="10"/>
      <c r="B86" s="27"/>
      <c r="C86" s="12"/>
      <c r="D86" s="18"/>
      <c r="E86" s="10"/>
      <c r="F86" s="37"/>
      <c r="G86" s="38"/>
      <c r="I86" s="10"/>
      <c r="J86" s="12"/>
      <c r="K86" s="12"/>
      <c r="L86" s="18"/>
      <c r="M86" s="10"/>
      <c r="N86" s="12"/>
      <c r="O86" s="12"/>
      <c r="P86" s="18"/>
      <c r="Q86" s="12"/>
    </row>
    <row r="87" spans="1:17" s="36" customFormat="1" hidden="1" outlineLevel="1" x14ac:dyDescent="0.2">
      <c r="A87" s="10"/>
      <c r="B87" s="23" t="s">
        <v>346</v>
      </c>
      <c r="C87" s="12"/>
      <c r="D87" s="70">
        <f>SUMIFS(BBDD_GASTOS_FINAL!$Y:$Y,BBDD_GASTOS_FINAL!$J:$J,"deuda",BBDD_GASTOS_FINAL!$V:$V,B67)</f>
        <v>2</v>
      </c>
      <c r="E87" s="10"/>
      <c r="F87" s="37"/>
      <c r="G87" s="38"/>
      <c r="I87" s="10"/>
      <c r="J87" s="12"/>
      <c r="K87" s="12"/>
      <c r="L87" s="18"/>
      <c r="M87" s="10"/>
      <c r="N87" s="12"/>
      <c r="O87" s="12"/>
      <c r="P87" s="18"/>
      <c r="Q87" s="12"/>
    </row>
    <row r="88" spans="1:17" s="36" customFormat="1" hidden="1" outlineLevel="1" x14ac:dyDescent="0.2">
      <c r="A88" s="10"/>
      <c r="B88" s="28"/>
      <c r="C88" s="12"/>
      <c r="D88" s="57"/>
      <c r="E88" s="10"/>
      <c r="F88" s="13"/>
      <c r="G88" s="10"/>
      <c r="I88" s="10"/>
      <c r="J88" s="12"/>
      <c r="K88" s="12"/>
      <c r="L88" s="18"/>
      <c r="M88" s="10"/>
      <c r="N88" s="12"/>
      <c r="O88" s="12"/>
      <c r="P88" s="18"/>
      <c r="Q88" s="12"/>
    </row>
    <row r="89" spans="1:17" s="36" customFormat="1" hidden="1" outlineLevel="1" x14ac:dyDescent="0.2">
      <c r="A89" s="10"/>
      <c r="B89" s="31" t="s">
        <v>347</v>
      </c>
      <c r="C89" s="32"/>
      <c r="D89" s="33">
        <f>D83-D87-D85</f>
        <v>58727216.904863477</v>
      </c>
      <c r="E89" s="10"/>
      <c r="F89" s="13"/>
      <c r="G89" s="10"/>
      <c r="I89" s="10"/>
      <c r="J89" s="12"/>
      <c r="K89" s="12"/>
      <c r="L89" s="18"/>
      <c r="M89" s="10"/>
      <c r="N89" s="12"/>
      <c r="O89" s="12"/>
      <c r="P89" s="18"/>
      <c r="Q89" s="12"/>
    </row>
    <row r="90" spans="1:17" s="36" customFormat="1" hidden="1" outlineLevel="1" x14ac:dyDescent="0.2">
      <c r="A90" s="10"/>
      <c r="B90" s="15" t="s">
        <v>348</v>
      </c>
      <c r="C90" s="35" t="e">
        <f>D15+H15+L15+P15+P41+L41+H41+D41+#REF!+#REF!+#REF!</f>
        <v>#REF!</v>
      </c>
      <c r="D90" s="18"/>
      <c r="E90" s="10"/>
      <c r="F90" s="13"/>
      <c r="G90" s="10"/>
      <c r="I90" s="10"/>
      <c r="J90" s="12"/>
      <c r="K90" s="12"/>
      <c r="L90" s="18"/>
      <c r="M90" s="10"/>
      <c r="N90" s="12"/>
      <c r="O90" s="12"/>
      <c r="P90" s="18"/>
      <c r="Q90" s="12"/>
    </row>
    <row r="91" spans="1:17" s="36" customFormat="1" hidden="1" outlineLevel="1" x14ac:dyDescent="0.2">
      <c r="A91" s="10"/>
      <c r="B91" s="15" t="s">
        <v>349</v>
      </c>
      <c r="C91" s="35">
        <f>C7</f>
        <v>250527485.36626458</v>
      </c>
      <c r="D91" s="18"/>
      <c r="E91" s="10"/>
      <c r="F91" s="13"/>
      <c r="G91" s="38"/>
      <c r="I91" s="10"/>
      <c r="J91" s="12"/>
      <c r="K91" s="12"/>
      <c r="L91" s="18"/>
      <c r="M91" s="10"/>
      <c r="N91" s="12"/>
      <c r="O91" s="12"/>
      <c r="P91" s="18"/>
      <c r="Q91" s="12"/>
    </row>
    <row r="92" spans="1:17" s="36" customFormat="1" ht="41.25" hidden="1" customHeight="1" outlineLevel="1" x14ac:dyDescent="0.2">
      <c r="A92" s="10"/>
      <c r="B92" s="16"/>
      <c r="C92" s="35" t="e">
        <f>MROUND(C91,10000)=MROUND(C90,10000)</f>
        <v>#REF!</v>
      </c>
      <c r="D92" s="71"/>
      <c r="E92" s="10"/>
      <c r="F92" s="48"/>
      <c r="G92" s="49"/>
      <c r="I92" s="10"/>
      <c r="J92" s="12"/>
      <c r="K92" s="12"/>
      <c r="L92" s="18"/>
      <c r="M92" s="10"/>
      <c r="N92" s="12"/>
      <c r="O92" s="12"/>
      <c r="P92" s="18"/>
      <c r="Q92" s="12"/>
    </row>
    <row r="93" spans="1:17" s="36" customFormat="1" hidden="1" outlineLevel="1" x14ac:dyDescent="0.2">
      <c r="A93" s="10"/>
      <c r="B93" s="16"/>
      <c r="C93" s="35"/>
      <c r="D93" s="71"/>
      <c r="E93" s="10"/>
      <c r="F93" s="48"/>
      <c r="G93" s="49"/>
      <c r="I93" s="10"/>
      <c r="J93" s="12"/>
      <c r="K93" s="12"/>
      <c r="L93" s="18"/>
      <c r="M93" s="10"/>
      <c r="N93" s="12"/>
      <c r="O93" s="12"/>
      <c r="P93" s="18"/>
      <c r="Q93" s="12"/>
    </row>
    <row r="94" spans="1:17" s="36" customFormat="1" hidden="1" outlineLevel="1" x14ac:dyDescent="0.2">
      <c r="A94" s="10"/>
      <c r="B94" s="50" t="s">
        <v>508</v>
      </c>
      <c r="C94" s="35">
        <f>D33+H33+L33+P33+P59+L59+H59+D59+D67+H67+L67</f>
        <v>0</v>
      </c>
      <c r="D94" s="71"/>
      <c r="E94" s="10"/>
      <c r="F94" s="48"/>
      <c r="G94" s="49"/>
      <c r="I94" s="10"/>
      <c r="J94" s="12"/>
      <c r="K94" s="12"/>
      <c r="L94" s="18"/>
      <c r="M94" s="10"/>
      <c r="N94" s="12"/>
      <c r="O94" s="12"/>
      <c r="P94" s="18"/>
      <c r="Q94" s="12"/>
    </row>
    <row r="95" spans="1:17" s="36" customFormat="1" hidden="1" outlineLevel="1" x14ac:dyDescent="0.2">
      <c r="A95" s="10"/>
      <c r="B95" s="51" t="s">
        <v>509</v>
      </c>
      <c r="C95" s="35">
        <f>C9</f>
        <v>0</v>
      </c>
      <c r="D95" s="35" t="b">
        <f>C94=C95</f>
        <v>1</v>
      </c>
      <c r="E95" s="10"/>
      <c r="F95" s="48"/>
      <c r="G95" s="49"/>
      <c r="I95" s="10"/>
      <c r="J95" s="12"/>
      <c r="K95" s="12"/>
      <c r="L95" s="18"/>
      <c r="M95" s="10"/>
      <c r="N95" s="12"/>
      <c r="O95" s="12"/>
      <c r="P95" s="18"/>
      <c r="Q95" s="12"/>
    </row>
    <row r="96" spans="1:17" s="36" customFormat="1" hidden="1" outlineLevel="1" x14ac:dyDescent="0.2">
      <c r="A96" s="10"/>
      <c r="B96" s="52" t="s">
        <v>510</v>
      </c>
      <c r="C96" s="35">
        <f>D35+H35+L35+P35+P61+L61+H61+D61+D69+H69+L69</f>
        <v>132679814.07399999</v>
      </c>
      <c r="D96" s="71"/>
      <c r="E96" s="10"/>
      <c r="F96" s="48"/>
      <c r="G96" s="49"/>
      <c r="I96" s="10"/>
      <c r="J96" s="12"/>
      <c r="K96" s="12"/>
      <c r="L96" s="18"/>
      <c r="M96" s="10"/>
      <c r="N96" s="12"/>
      <c r="O96" s="12"/>
      <c r="P96" s="18"/>
      <c r="Q96" s="12"/>
    </row>
    <row r="97" spans="1:17" s="36" customFormat="1" hidden="1" outlineLevel="1" x14ac:dyDescent="0.2">
      <c r="A97" s="10"/>
      <c r="B97" s="52" t="s">
        <v>511</v>
      </c>
      <c r="C97" s="74">
        <f>C10</f>
        <v>221959.33061376616</v>
      </c>
      <c r="D97" s="71" t="b">
        <f>C96=C97</f>
        <v>0</v>
      </c>
      <c r="E97" s="10"/>
      <c r="F97" s="48"/>
      <c r="G97" s="49"/>
      <c r="I97" s="10"/>
      <c r="J97" s="12"/>
      <c r="K97" s="12"/>
      <c r="L97" s="18"/>
      <c r="M97" s="10"/>
      <c r="N97" s="12"/>
      <c r="O97" s="12"/>
      <c r="P97" s="18"/>
      <c r="Q97" s="12"/>
    </row>
    <row r="98" spans="1:17" s="36" customFormat="1" hidden="1" outlineLevel="1" x14ac:dyDescent="0.2">
      <c r="A98" s="10"/>
      <c r="B98" s="52"/>
      <c r="C98" s="35"/>
      <c r="D98" s="71"/>
      <c r="E98" s="10"/>
      <c r="F98" s="48"/>
      <c r="G98" s="49"/>
      <c r="I98" s="10"/>
      <c r="J98" s="12"/>
      <c r="K98" s="12"/>
      <c r="L98" s="18"/>
      <c r="M98" s="10"/>
      <c r="N98" s="12"/>
      <c r="O98" s="12"/>
      <c r="P98" s="18"/>
      <c r="Q98" s="12"/>
    </row>
    <row r="99" spans="1:17" s="36" customFormat="1" hidden="1" outlineLevel="1" x14ac:dyDescent="0.2">
      <c r="A99" s="10"/>
      <c r="B99" s="15"/>
      <c r="C99" s="35"/>
      <c r="D99" s="71"/>
      <c r="E99" s="10"/>
      <c r="F99" s="48"/>
      <c r="G99" s="49"/>
      <c r="I99" s="10"/>
      <c r="J99" s="12"/>
      <c r="K99" s="12"/>
      <c r="L99" s="18"/>
      <c r="M99" s="10"/>
      <c r="N99" s="12"/>
      <c r="O99" s="12"/>
      <c r="P99" s="18"/>
      <c r="Q99" s="12"/>
    </row>
    <row r="100" spans="1:17" s="36" customFormat="1" hidden="1" outlineLevel="1" x14ac:dyDescent="0.2">
      <c r="A100" s="10"/>
      <c r="B100" s="52"/>
      <c r="C100" s="35"/>
      <c r="D100" s="71"/>
      <c r="E100" s="10"/>
      <c r="F100" s="48"/>
      <c r="G100" s="49"/>
      <c r="I100" s="10"/>
      <c r="J100" s="12"/>
      <c r="K100" s="12"/>
      <c r="L100" s="18"/>
      <c r="M100" s="10"/>
      <c r="N100" s="12"/>
      <c r="O100" s="12"/>
      <c r="P100" s="18"/>
      <c r="Q100" s="12"/>
    </row>
    <row r="101" spans="1:17" s="36" customFormat="1" hidden="1" outlineLevel="1" x14ac:dyDescent="0.2">
      <c r="A101" s="10"/>
      <c r="B101" s="15" t="s">
        <v>512</v>
      </c>
      <c r="C101" s="35">
        <f>C8</f>
        <v>53297134.918485403</v>
      </c>
      <c r="D101" s="18"/>
      <c r="E101" s="10"/>
      <c r="F101" s="13"/>
      <c r="G101" s="38"/>
      <c r="I101" s="10"/>
      <c r="J101" s="12"/>
      <c r="K101" s="12"/>
      <c r="L101" s="18"/>
      <c r="M101" s="10"/>
      <c r="N101" s="12"/>
      <c r="O101" s="12"/>
      <c r="P101" s="18"/>
      <c r="Q101" s="12"/>
    </row>
    <row r="102" spans="1:17" s="36" customFormat="1" hidden="1" outlineLevel="1" x14ac:dyDescent="0.2">
      <c r="A102" s="10"/>
      <c r="B102" s="15" t="s">
        <v>513</v>
      </c>
      <c r="C102" s="35" t="e">
        <f>D31+H31+L31+P31+P57+L57+H57+D57+#REF!+#REF!+#REF!</f>
        <v>#REF!</v>
      </c>
      <c r="D102" s="18" t="e">
        <f>MROUND(C102,10000)=MROUND(C101,10000)</f>
        <v>#REF!</v>
      </c>
      <c r="E102" s="10"/>
      <c r="F102" s="13"/>
      <c r="G102" s="38"/>
      <c r="I102" s="10"/>
      <c r="J102" s="12"/>
      <c r="K102" s="12"/>
      <c r="L102" s="18"/>
      <c r="M102" s="10"/>
      <c r="N102" s="12"/>
      <c r="O102" s="12"/>
      <c r="P102" s="18"/>
      <c r="Q102" s="12"/>
    </row>
    <row r="103" spans="1:17" s="36" customFormat="1" hidden="1" outlineLevel="1" x14ac:dyDescent="0.2">
      <c r="A103" s="10"/>
      <c r="B103" s="15"/>
      <c r="C103" s="35"/>
      <c r="D103" s="18"/>
      <c r="E103" s="10"/>
      <c r="F103" s="13"/>
      <c r="G103" s="10"/>
      <c r="I103" s="10"/>
      <c r="J103" s="12"/>
      <c r="K103" s="12"/>
      <c r="L103" s="18"/>
      <c r="M103" s="10"/>
      <c r="N103" s="12"/>
      <c r="O103" s="12"/>
      <c r="P103" s="18"/>
      <c r="Q103" s="12"/>
    </row>
    <row r="104" spans="1:17" s="36" customFormat="1" hidden="1" outlineLevel="1" x14ac:dyDescent="0.2">
      <c r="A104" s="10"/>
      <c r="B104" s="15"/>
      <c r="C104" s="35"/>
      <c r="D104" s="18"/>
      <c r="E104" s="10"/>
      <c r="F104" s="13"/>
      <c r="G104" s="10"/>
      <c r="I104" s="10"/>
      <c r="J104" s="12"/>
      <c r="K104" s="12"/>
      <c r="L104" s="18"/>
      <c r="M104" s="10"/>
      <c r="N104" s="12"/>
      <c r="O104" s="12"/>
      <c r="P104" s="18"/>
      <c r="Q104" s="12"/>
    </row>
    <row r="105" spans="1:17" s="36" customFormat="1" hidden="1" outlineLevel="1" x14ac:dyDescent="0.2">
      <c r="A105" s="10"/>
      <c r="B105" s="15" t="s">
        <v>514</v>
      </c>
      <c r="C105" s="35">
        <f>C11</f>
        <v>53075175.587871633</v>
      </c>
      <c r="D105" s="18"/>
      <c r="E105" s="10"/>
      <c r="F105" s="13"/>
      <c r="G105" s="10"/>
      <c r="I105" s="10"/>
      <c r="J105" s="12"/>
      <c r="K105" s="12"/>
      <c r="L105" s="18"/>
      <c r="M105" s="10"/>
      <c r="N105" s="12"/>
      <c r="O105" s="12"/>
      <c r="P105" s="18"/>
      <c r="Q105" s="12"/>
    </row>
    <row r="106" spans="1:17" s="36" customFormat="1" hidden="1" outlineLevel="1" x14ac:dyDescent="0.2">
      <c r="A106" s="10"/>
      <c r="B106" s="15" t="s">
        <v>515</v>
      </c>
      <c r="C106" s="35">
        <f>D37+H37+L37+P37+P63+L63+H63+D63+D71+H71+L71</f>
        <v>18997440.062395401</v>
      </c>
      <c r="D106" s="18" t="b">
        <f>MROUND(C106,10000)=MROUND(C105,10000)</f>
        <v>0</v>
      </c>
      <c r="E106" s="10"/>
      <c r="F106" s="13"/>
      <c r="G106" s="38"/>
      <c r="I106" s="10"/>
      <c r="J106" s="12"/>
      <c r="K106" s="12"/>
      <c r="L106" s="18"/>
      <c r="M106" s="10"/>
      <c r="N106" s="12"/>
      <c r="O106" s="12"/>
      <c r="P106" s="18"/>
      <c r="Q106" s="12"/>
    </row>
    <row r="107" spans="1:17" s="36" customFormat="1" collapsed="1" x14ac:dyDescent="0.2">
      <c r="A107" s="10"/>
      <c r="B107" s="31" t="s">
        <v>1040</v>
      </c>
      <c r="C107" s="32"/>
      <c r="D107" s="128">
        <f>D83/D81</f>
        <v>0.19329315329950303</v>
      </c>
      <c r="E107" s="10"/>
      <c r="F107" s="13"/>
      <c r="G107" s="38"/>
      <c r="I107" s="10"/>
      <c r="J107" s="12"/>
      <c r="K107" s="12"/>
      <c r="L107" s="18"/>
      <c r="M107" s="10"/>
      <c r="N107" s="12"/>
      <c r="O107" s="12"/>
      <c r="P107" s="18"/>
      <c r="Q107" s="12"/>
    </row>
    <row r="108" spans="1:17" s="36" customFormat="1" x14ac:dyDescent="0.2">
      <c r="A108" s="10"/>
      <c r="B108" s="15"/>
      <c r="C108" s="35"/>
      <c r="D108" s="18"/>
      <c r="E108" s="13"/>
      <c r="F108" s="10"/>
      <c r="G108" s="12"/>
      <c r="I108" s="10"/>
      <c r="J108" s="12"/>
      <c r="K108" s="12"/>
      <c r="L108" s="18"/>
      <c r="M108" s="10"/>
      <c r="N108" s="12"/>
      <c r="O108" s="12"/>
      <c r="P108" s="18"/>
      <c r="Q108" s="12"/>
    </row>
    <row r="109" spans="1:17" s="36" customFormat="1" x14ac:dyDescent="0.2">
      <c r="A109" s="10"/>
      <c r="B109" s="15"/>
      <c r="C109" s="35"/>
      <c r="D109" s="18"/>
      <c r="E109" s="10"/>
      <c r="F109" s="12"/>
      <c r="G109" s="12"/>
      <c r="I109" s="10"/>
      <c r="J109" s="12"/>
      <c r="K109" s="12"/>
      <c r="L109" s="18"/>
      <c r="M109" s="10"/>
      <c r="N109" s="12"/>
      <c r="O109" s="12"/>
      <c r="P109" s="18"/>
      <c r="Q109" s="12"/>
    </row>
  </sheetData>
  <mergeCells count="3">
    <mergeCell ref="B5:C5"/>
    <mergeCell ref="F5:G5"/>
    <mergeCell ref="J5:K5"/>
  </mergeCells>
  <conditionalFormatting sqref="C8">
    <cfRule type="cellIs" dxfId="137" priority="29" operator="lessThan">
      <formula>0</formula>
    </cfRule>
    <cfRule type="cellIs" dxfId="136" priority="30" operator="greaterThan">
      <formula>0</formula>
    </cfRule>
  </conditionalFormatting>
  <conditionalFormatting sqref="C11:C12">
    <cfRule type="cellIs" dxfId="135" priority="45" operator="lessThan">
      <formula>0</formula>
    </cfRule>
    <cfRule type="cellIs" dxfId="134" priority="46" operator="greaterThan">
      <formula>0</formula>
    </cfRule>
  </conditionalFormatting>
  <conditionalFormatting sqref="D31">
    <cfRule type="cellIs" dxfId="133" priority="5" operator="lessThan">
      <formula>0</formula>
    </cfRule>
    <cfRule type="cellIs" dxfId="132" priority="6" operator="greaterThan">
      <formula>0</formula>
    </cfRule>
  </conditionalFormatting>
  <conditionalFormatting sqref="D37:D38">
    <cfRule type="cellIs" dxfId="131" priority="21" operator="lessThan">
      <formula>0</formula>
    </cfRule>
    <cfRule type="cellIs" dxfId="130" priority="22" operator="greaterThan">
      <formula>0</formula>
    </cfRule>
  </conditionalFormatting>
  <conditionalFormatting sqref="D57">
    <cfRule type="cellIs" dxfId="129" priority="43" operator="lessThan">
      <formula>0</formula>
    </cfRule>
    <cfRule type="cellIs" dxfId="128" priority="44" operator="greaterThan">
      <formula>0</formula>
    </cfRule>
  </conditionalFormatting>
  <conditionalFormatting sqref="D63:D64">
    <cfRule type="cellIs" dxfId="127" priority="11" operator="lessThan">
      <formula>0</formula>
    </cfRule>
    <cfRule type="cellIs" dxfId="126" priority="12" operator="greaterThan">
      <formula>0</formula>
    </cfRule>
  </conditionalFormatting>
  <conditionalFormatting sqref="D83">
    <cfRule type="cellIs" dxfId="125" priority="17" operator="lessThan">
      <formula>0</formula>
    </cfRule>
    <cfRule type="cellIs" dxfId="124" priority="18" operator="greaterThan">
      <formula>0</formula>
    </cfRule>
  </conditionalFormatting>
  <conditionalFormatting sqref="D89">
    <cfRule type="cellIs" dxfId="123" priority="15" operator="lessThan">
      <formula>0</formula>
    </cfRule>
    <cfRule type="cellIs" dxfId="122" priority="16" operator="greaterThan">
      <formula>0</formula>
    </cfRule>
  </conditionalFormatting>
  <conditionalFormatting sqref="D107">
    <cfRule type="cellIs" dxfId="121" priority="13" operator="lessThan">
      <formula>0</formula>
    </cfRule>
    <cfRule type="cellIs" dxfId="120" priority="14" operator="greaterThan">
      <formula>0</formula>
    </cfRule>
  </conditionalFormatting>
  <conditionalFormatting sqref="G11:G12">
    <cfRule type="cellIs" dxfId="119" priority="35" operator="lessThan">
      <formula>0</formula>
    </cfRule>
    <cfRule type="cellIs" dxfId="118" priority="36" operator="greaterThan">
      <formula>0</formula>
    </cfRule>
  </conditionalFormatting>
  <conditionalFormatting sqref="H31">
    <cfRule type="cellIs" dxfId="117" priority="7" operator="lessThan">
      <formula>0</formula>
    </cfRule>
    <cfRule type="cellIs" dxfId="116" priority="8" operator="greaterThan">
      <formula>0</formula>
    </cfRule>
  </conditionalFormatting>
  <conditionalFormatting sqref="H37:H38">
    <cfRule type="cellIs" dxfId="115" priority="3" operator="lessThan">
      <formula>0</formula>
    </cfRule>
    <cfRule type="cellIs" dxfId="114" priority="4" operator="greaterThan">
      <formula>0</formula>
    </cfRule>
  </conditionalFormatting>
  <conditionalFormatting sqref="H57">
    <cfRule type="cellIs" dxfId="113" priority="41" operator="lessThan">
      <formula>0</formula>
    </cfRule>
    <cfRule type="cellIs" dxfId="112" priority="42" operator="greaterThan">
      <formula>0</formula>
    </cfRule>
  </conditionalFormatting>
  <conditionalFormatting sqref="H63 L63 P63">
    <cfRule type="cellIs" dxfId="111" priority="27" operator="lessThan">
      <formula>0</formula>
    </cfRule>
    <cfRule type="cellIs" dxfId="110" priority="28" operator="greaterThan">
      <formula>0</formula>
    </cfRule>
  </conditionalFormatting>
  <conditionalFormatting sqref="H71">
    <cfRule type="cellIs" dxfId="109" priority="25" operator="lessThan">
      <formula>0</formula>
    </cfRule>
    <cfRule type="cellIs" dxfId="108" priority="26" operator="greaterThan">
      <formula>0</formula>
    </cfRule>
  </conditionalFormatting>
  <conditionalFormatting sqref="K11 J12:K12">
    <cfRule type="cellIs" dxfId="107" priority="33" operator="lessThan">
      <formula>0</formula>
    </cfRule>
    <cfRule type="cellIs" dxfId="106" priority="34" operator="greaterThan">
      <formula>0</formula>
    </cfRule>
  </conditionalFormatting>
  <conditionalFormatting sqref="L31">
    <cfRule type="cellIs" dxfId="105" priority="9" operator="lessThan">
      <formula>0</formula>
    </cfRule>
    <cfRule type="cellIs" dxfId="104" priority="10" operator="greaterThan">
      <formula>0</formula>
    </cfRule>
  </conditionalFormatting>
  <conditionalFormatting sqref="L37:L39">
    <cfRule type="cellIs" dxfId="103" priority="1" operator="lessThan">
      <formula>0</formula>
    </cfRule>
    <cfRule type="cellIs" dxfId="102" priority="2" operator="greaterThan">
      <formula>0</formula>
    </cfRule>
  </conditionalFormatting>
  <conditionalFormatting sqref="L57">
    <cfRule type="cellIs" dxfId="101" priority="39" operator="lessThan">
      <formula>0</formula>
    </cfRule>
    <cfRule type="cellIs" dxfId="100" priority="40" operator="greaterThan">
      <formula>0</formula>
    </cfRule>
  </conditionalFormatting>
  <conditionalFormatting sqref="L71">
    <cfRule type="cellIs" dxfId="99" priority="23" operator="lessThan">
      <formula>0</formula>
    </cfRule>
    <cfRule type="cellIs" dxfId="98" priority="24" operator="greaterThan">
      <formula>0</formula>
    </cfRule>
  </conditionalFormatting>
  <conditionalFormatting sqref="P31">
    <cfRule type="cellIs" dxfId="97" priority="31" operator="lessThan">
      <formula>0</formula>
    </cfRule>
    <cfRule type="cellIs" dxfId="96" priority="32" operator="greaterThan">
      <formula>0</formula>
    </cfRule>
  </conditionalFormatting>
  <conditionalFormatting sqref="P37:P38">
    <cfRule type="cellIs" dxfId="95" priority="19" operator="lessThan">
      <formula>0</formula>
    </cfRule>
    <cfRule type="cellIs" dxfId="94" priority="20" operator="greaterThan">
      <formula>0</formula>
    </cfRule>
  </conditionalFormatting>
  <conditionalFormatting sqref="P57">
    <cfRule type="cellIs" dxfId="93" priority="37" operator="lessThan">
      <formula>0</formula>
    </cfRule>
    <cfRule type="cellIs" dxfId="92" priority="38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46250-D004-4124-ADBB-D92A778C141B}">
  <dimension ref="A1:Q109"/>
  <sheetViews>
    <sheetView showGridLines="0" zoomScale="80" zoomScaleNormal="80" workbookViewId="0">
      <pane ySplit="11" topLeftCell="A12" activePane="bottomLeft" state="frozen"/>
      <selection activeCell="D16" sqref="D16:D26"/>
      <selection pane="bottomLeft" activeCell="D11" sqref="D11"/>
    </sheetView>
  </sheetViews>
  <sheetFormatPr defaultColWidth="11.42578125" defaultRowHeight="12.75" outlineLevelRow="1" x14ac:dyDescent="0.2"/>
  <cols>
    <col min="1" max="1" width="11.28515625" style="10" customWidth="1"/>
    <col min="2" max="2" width="24.140625" style="15" customWidth="1"/>
    <col min="3" max="3" width="22.7109375" style="12" customWidth="1"/>
    <col min="4" max="4" width="18.85546875" style="18" customWidth="1"/>
    <col min="5" max="5" width="14.42578125" style="10" customWidth="1"/>
    <col min="6" max="6" width="25.140625" style="12" customWidth="1"/>
    <col min="7" max="7" width="21.42578125" style="12" customWidth="1"/>
    <col min="8" max="8" width="19.7109375" style="36" customWidth="1"/>
    <col min="9" max="9" width="7.42578125" style="10" customWidth="1"/>
    <col min="10" max="10" width="23.42578125" style="12" customWidth="1"/>
    <col min="11" max="11" width="28.5703125" style="12" customWidth="1"/>
    <col min="12" max="12" width="24.28515625" style="18" customWidth="1"/>
    <col min="13" max="13" width="6" style="10" customWidth="1"/>
    <col min="14" max="14" width="26.85546875" style="12" customWidth="1"/>
    <col min="15" max="15" width="19.28515625" style="12" customWidth="1"/>
    <col min="16" max="16" width="19" style="18" customWidth="1"/>
    <col min="17" max="16384" width="11.42578125" style="12"/>
  </cols>
  <sheetData>
    <row r="1" spans="1:16" ht="26.25" x14ac:dyDescent="0.4">
      <c r="A1" s="99" t="s">
        <v>914</v>
      </c>
      <c r="B1" s="100">
        <v>3925</v>
      </c>
      <c r="C1" s="105" t="s">
        <v>915</v>
      </c>
      <c r="D1" s="106"/>
      <c r="G1" s="107" t="s">
        <v>132</v>
      </c>
    </row>
    <row r="2" spans="1:16" ht="15.75" x14ac:dyDescent="0.25">
      <c r="C2" s="105" t="s">
        <v>916</v>
      </c>
      <c r="D2" s="106">
        <f>SUMIFS(produccion!G:G,produccion!$A:$A,B1)</f>
        <v>-5.3422370617696169E-2</v>
      </c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6" ht="15.75" x14ac:dyDescent="0.25">
      <c r="B3" s="11"/>
      <c r="C3" s="11"/>
      <c r="D3" s="68"/>
      <c r="E3" s="11"/>
      <c r="F3" s="11"/>
      <c r="G3" s="11"/>
      <c r="H3" s="64"/>
      <c r="I3" s="11"/>
      <c r="J3" s="11"/>
      <c r="K3" s="11"/>
      <c r="L3" s="68"/>
      <c r="M3" s="11"/>
      <c r="N3" s="11"/>
      <c r="O3" s="11"/>
      <c r="P3" s="68"/>
    </row>
    <row r="5" spans="1:16" s="36" customFormat="1" x14ac:dyDescent="0.2">
      <c r="A5" s="67"/>
      <c r="B5" s="144" t="s">
        <v>176</v>
      </c>
      <c r="C5" s="145"/>
      <c r="E5" s="67"/>
      <c r="F5" s="144" t="s">
        <v>177</v>
      </c>
      <c r="G5" s="145"/>
      <c r="I5" s="75"/>
      <c r="J5" s="144" t="s">
        <v>178</v>
      </c>
      <c r="K5" s="145"/>
      <c r="M5" s="67"/>
    </row>
    <row r="6" spans="1:16" s="60" customFormat="1" x14ac:dyDescent="0.2">
      <c r="A6" s="58"/>
      <c r="B6" s="59" t="s">
        <v>981</v>
      </c>
      <c r="C6" s="26">
        <f>D55</f>
        <v>156262284.486</v>
      </c>
      <c r="E6" s="58"/>
      <c r="F6" s="59" t="s">
        <v>179</v>
      </c>
      <c r="G6" s="26">
        <f>C6</f>
        <v>156262284.486</v>
      </c>
      <c r="I6" s="61"/>
      <c r="J6" s="59" t="s">
        <v>179</v>
      </c>
      <c r="K6" s="26">
        <f>G6</f>
        <v>156262284.486</v>
      </c>
      <c r="M6" s="58"/>
    </row>
    <row r="7" spans="1:16" s="36" customFormat="1" x14ac:dyDescent="0.2">
      <c r="A7" s="67"/>
      <c r="B7" s="59" t="s">
        <v>148</v>
      </c>
      <c r="C7" s="26">
        <f>SUMIFS(BBDD_GASTOS_FINAL!$Z:$Z,BBDD_GASTOS_FINAL!$V:$V,lote_I!$B$1,BBDD_GASTOS_FINAL!$J:$J,"OPEX")*-1</f>
        <v>128885700.38706195</v>
      </c>
      <c r="E7" s="67"/>
      <c r="F7" s="59" t="s">
        <v>89</v>
      </c>
      <c r="G7" s="26">
        <f>SUMIFS(BBDD_GASTOS_FINAL!$Z:$Z,BBDD_GASTOS_FINAL!$V:$V,lote_I!$B$1,BBDD_GASTOS_FINAL!$J:$J,"OPEX",BBDD_GASTOS_FINAL!$K:$K,lote_I!F7)*-1</f>
        <v>2702743.5446929154</v>
      </c>
      <c r="I7" s="61"/>
      <c r="J7" s="59" t="s">
        <v>149</v>
      </c>
      <c r="K7" s="26">
        <f>SUMIFS(BBDD_GASTOS_FINAL!$Z:$Z,BBDD_GASTOS_FINAL!$V:$V,lote_I!$B$1,BBDD_GASTOS_FINAL!$J:$J,"OPEX",BBDD_GASTOS_FINAL!$L:$L,lote_I!J7)*-1</f>
        <v>12744286.221460961</v>
      </c>
      <c r="M7" s="67"/>
    </row>
    <row r="8" spans="1:16" s="36" customFormat="1" x14ac:dyDescent="0.2">
      <c r="A8" s="67"/>
      <c r="B8" s="59" t="s">
        <v>180</v>
      </c>
      <c r="C8" s="26">
        <f>C6-C7</f>
        <v>27376584.098938048</v>
      </c>
      <c r="E8" s="67"/>
      <c r="F8" s="59" t="s">
        <v>86</v>
      </c>
      <c r="G8" s="26">
        <f>SUMIFS(BBDD_GASTOS_FINAL!$Z:$Z,BBDD_GASTOS_FINAL!$V:$V,lote_I!$B$1,BBDD_GASTOS_FINAL!$J:$J,"OPEX",BBDD_GASTOS_FINAL!$K:$K,lote_todos!F8)*-1</f>
        <v>22292601.246940654</v>
      </c>
      <c r="I8" s="61"/>
      <c r="J8" s="59" t="s">
        <v>181</v>
      </c>
      <c r="K8" s="26">
        <f>SUMIFS(BBDD_GASTOS_FINAL!$Z:$Z,BBDD_GASTOS_FINAL!$V:$V,lote_I!$B$1,BBDD_GASTOS_FINAL!$J:$J,"OPEX",BBDD_GASTOS_FINAL!$L:$L,lote_I!J8)*-1</f>
        <v>12251058.570172625</v>
      </c>
      <c r="M8" s="67"/>
    </row>
    <row r="9" spans="1:16" s="36" customFormat="1" x14ac:dyDescent="0.2">
      <c r="A9" s="67"/>
      <c r="B9" s="59" t="s">
        <v>182</v>
      </c>
      <c r="C9" s="26">
        <f>SUMIFS(BBDD_GASTOS_FINAL!$Y:$Y,BBDD_GASTOS_FINAL!$J:$J,lote_I!B9)</f>
        <v>0</v>
      </c>
      <c r="E9" s="67"/>
      <c r="F9" s="59"/>
      <c r="G9" s="26"/>
      <c r="I9" s="61"/>
      <c r="J9" s="59"/>
      <c r="K9" s="26"/>
      <c r="M9" s="67"/>
    </row>
    <row r="10" spans="1:16" s="36" customFormat="1" x14ac:dyDescent="0.2">
      <c r="A10" s="67"/>
      <c r="B10" s="59" t="s">
        <v>346</v>
      </c>
      <c r="C10" s="26">
        <f>SUMIFS(BBDD_GASTOS_FINAL!$Z:$Z,BBDD_GASTOS_FINAL!$J:$J,lote_I!B10,BBDD_GASTOS_FINAL!$V:$V,$B$1)*-1</f>
        <v>110979.65853524199</v>
      </c>
      <c r="E10" s="67"/>
      <c r="F10" s="59"/>
      <c r="G10" s="26"/>
      <c r="I10" s="61"/>
      <c r="J10" s="59"/>
      <c r="K10" s="26"/>
      <c r="M10" s="67"/>
    </row>
    <row r="11" spans="1:16" s="36" customFormat="1" x14ac:dyDescent="0.2">
      <c r="A11" s="67"/>
      <c r="B11" s="76" t="s">
        <v>347</v>
      </c>
      <c r="C11" s="77">
        <f>C6-C7-C9-C10</f>
        <v>27265604.440402806</v>
      </c>
      <c r="E11" s="67"/>
      <c r="F11" s="76" t="s">
        <v>347</v>
      </c>
      <c r="G11" s="77">
        <f>G6-G7-G8</f>
        <v>131266939.69436644</v>
      </c>
      <c r="I11" s="78"/>
      <c r="J11" s="76" t="s">
        <v>347</v>
      </c>
      <c r="K11" s="77">
        <f>K6-K7-K8</f>
        <v>131266939.69436641</v>
      </c>
      <c r="M11" s="67"/>
    </row>
    <row r="12" spans="1:16" x14ac:dyDescent="0.2">
      <c r="B12" s="16"/>
      <c r="C12" s="17"/>
      <c r="E12" s="19"/>
      <c r="F12" s="16"/>
      <c r="G12" s="17"/>
      <c r="I12" s="16"/>
      <c r="J12" s="16"/>
      <c r="K12" s="17"/>
    </row>
    <row r="13" spans="1:16" s="81" customFormat="1" x14ac:dyDescent="0.2">
      <c r="A13" s="55" t="s">
        <v>493</v>
      </c>
      <c r="B13" s="80">
        <v>4</v>
      </c>
      <c r="D13" s="82"/>
      <c r="E13" s="55" t="s">
        <v>493</v>
      </c>
      <c r="F13" s="81">
        <v>3</v>
      </c>
      <c r="H13" s="83"/>
      <c r="I13" s="55" t="s">
        <v>493</v>
      </c>
      <c r="J13" s="81">
        <v>7</v>
      </c>
      <c r="L13" s="82"/>
      <c r="M13" s="55" t="s">
        <v>493</v>
      </c>
      <c r="P13" s="108"/>
    </row>
    <row r="14" spans="1:16" s="14" customFormat="1" ht="15" x14ac:dyDescent="0.25">
      <c r="A14" s="56"/>
      <c r="B14" s="45" t="s">
        <v>934</v>
      </c>
      <c r="C14" s="21"/>
      <c r="D14" s="69"/>
      <c r="E14" s="20"/>
      <c r="F14" s="45" t="s">
        <v>908</v>
      </c>
      <c r="G14" s="21"/>
      <c r="H14" s="22"/>
      <c r="I14" s="20"/>
      <c r="J14" s="46" t="s">
        <v>910</v>
      </c>
      <c r="K14" s="21"/>
      <c r="L14" s="69"/>
      <c r="M14" s="20"/>
      <c r="N14" s="109"/>
      <c r="P14" s="71"/>
    </row>
    <row r="15" spans="1:16" x14ac:dyDescent="0.2">
      <c r="A15" s="55"/>
      <c r="B15" s="23" t="s">
        <v>148</v>
      </c>
      <c r="C15" s="14"/>
      <c r="D15" s="70">
        <f>SUM(D16:D26)</f>
        <v>23745553.192927886</v>
      </c>
      <c r="E15" s="55"/>
      <c r="F15" s="23" t="s">
        <v>148</v>
      </c>
      <c r="G15" s="14"/>
      <c r="H15" s="24">
        <f>SUM(H16:H26)</f>
        <v>20889732.717009023</v>
      </c>
      <c r="I15" s="55"/>
      <c r="J15" s="23" t="s">
        <v>148</v>
      </c>
      <c r="K15" s="14"/>
      <c r="L15" s="70">
        <f>SUM(L16:L26)</f>
        <v>20889732.717009023</v>
      </c>
      <c r="M15" s="55">
        <v>1</v>
      </c>
      <c r="N15" s="52"/>
      <c r="O15" s="14"/>
      <c r="P15" s="17"/>
    </row>
    <row r="16" spans="1:16" x14ac:dyDescent="0.2">
      <c r="A16" s="55">
        <v>1</v>
      </c>
      <c r="B16" s="25">
        <f>D16/$D$15</f>
        <v>0.30685958591060097</v>
      </c>
      <c r="C16" s="12" t="s">
        <v>897</v>
      </c>
      <c r="D16" s="57">
        <f>SUMIFS(BBDD_GASTOS_FINAL!$Z:$Z,BBDD_GASTOS_FINAL!$V:$V,$B$1,BBDD_GASTOS_FINAL!$W:$W,$B$14,BBDD_GASTOS_FINAL!$AC:$AC,lote_I!$C16)*-1</f>
        <v>7286550.6200000001</v>
      </c>
      <c r="E16" s="55">
        <v>1</v>
      </c>
      <c r="F16" s="25">
        <f>H16/$H$15</f>
        <v>0.30994927861035126</v>
      </c>
      <c r="G16" s="12" t="s">
        <v>897</v>
      </c>
      <c r="H16" s="57">
        <f>SUMIFS(BBDD_GASTOS_FINAL!$Z:$Z,BBDD_GASTOS_FINAL!$V:$V,$B$1,BBDD_GASTOS_FINAL!$W:$W,$F$14,BBDD_GASTOS_FINAL!$AC:$AC,$G16)*-1</f>
        <v>6474757.5859999992</v>
      </c>
      <c r="I16" s="55">
        <v>1</v>
      </c>
      <c r="J16" s="25">
        <f>L16/$L$15</f>
        <v>0.30994927861035126</v>
      </c>
      <c r="K16" s="12" t="s">
        <v>897</v>
      </c>
      <c r="L16" s="57">
        <f>SUMIFS(BBDD_GASTOS_FINAL!$Z:$Z,BBDD_GASTOS_FINAL!$V:$V,$B$1,BBDD_GASTOS_FINAL!$W:$W,$F$14,BBDD_GASTOS_FINAL!$AC:$AC,$G16)*-1</f>
        <v>6474757.5859999992</v>
      </c>
      <c r="M16" s="55">
        <v>1</v>
      </c>
      <c r="N16" s="79"/>
      <c r="P16" s="71"/>
    </row>
    <row r="17" spans="1:17" x14ac:dyDescent="0.2">
      <c r="A17" s="55">
        <f>A16+1</f>
        <v>2</v>
      </c>
      <c r="B17" s="25">
        <f t="shared" ref="B17:B26" si="0">D17/$D$15</f>
        <v>0.33888284877434061</v>
      </c>
      <c r="C17" s="12" t="s">
        <v>9</v>
      </c>
      <c r="D17" s="57">
        <f>SUMIFS(BBDD_GASTOS_FINAL!$Z:$Z,BBDD_GASTOS_FINAL!$V:$V,$B$1,BBDD_GASTOS_FINAL!$W:$W,$B$14,BBDD_GASTOS_FINAL!AC:AC,lote_I!$C17)*-1</f>
        <v>8046960.7117420416</v>
      </c>
      <c r="E17" s="55">
        <v>2</v>
      </c>
      <c r="F17" s="25">
        <f t="shared" ref="F17:F26" si="1">H17/$H$15</f>
        <v>0.37328774908149576</v>
      </c>
      <c r="G17" s="12" t="s">
        <v>9</v>
      </c>
      <c r="H17" s="57">
        <f>SUMIFS(BBDD_GASTOS_FINAL!$Z:$Z,BBDD_GASTOS_FINAL!$V:$V,$B$1,BBDD_GASTOS_FINAL!$W:$W,$F$14,BBDD_GASTOS_FINAL!$AC:$AC,$G17)*-1</f>
        <v>7797881.3048463771</v>
      </c>
      <c r="I17" s="55">
        <f>I16+1</f>
        <v>2</v>
      </c>
      <c r="J17" s="25">
        <f t="shared" ref="J17:J26" si="2">L17/$L$15</f>
        <v>0.37328774908149576</v>
      </c>
      <c r="K17" s="12" t="s">
        <v>9</v>
      </c>
      <c r="L17" s="57">
        <f>SUMIFS(BBDD_GASTOS_FINAL!$Z:$Z,BBDD_GASTOS_FINAL!$V:$V,$B$1,BBDD_GASTOS_FINAL!$W:$W,$F$14,BBDD_GASTOS_FINAL!$AC:$AC,$G17)*-1</f>
        <v>7797881.3048463771</v>
      </c>
      <c r="M17" s="55">
        <f>M16+1</f>
        <v>2</v>
      </c>
      <c r="N17" s="79"/>
      <c r="P17" s="71"/>
    </row>
    <row r="18" spans="1:17" x14ac:dyDescent="0.2">
      <c r="A18" s="55">
        <f t="shared" ref="A18:A25" si="3">A17+1</f>
        <v>3</v>
      </c>
      <c r="B18" s="25">
        <f>D18/$D$15</f>
        <v>8.5376736009806012E-3</v>
      </c>
      <c r="C18" s="12" t="s">
        <v>898</v>
      </c>
      <c r="D18" s="57">
        <f>SUMIFS(BBDD_GASTOS_FINAL!$Z:$Z,BBDD_GASTOS_FINAL!$V:$V,$B$1,BBDD_GASTOS_FINAL!$W:$W,$B$14,BBDD_GASTOS_FINAL!AC:AC,lote_I!$C18)*-1</f>
        <v>202731.78263594102</v>
      </c>
      <c r="E18" s="55">
        <v>3</v>
      </c>
      <c r="F18" s="25">
        <f t="shared" si="1"/>
        <v>4.8034225495015301E-3</v>
      </c>
      <c r="G18" s="12" t="s">
        <v>898</v>
      </c>
      <c r="H18" s="57">
        <f>SUMIFS(BBDD_GASTOS_FINAL!$Z:$Z,BBDD_GASTOS_FINAL!$V:$V,$B$1,BBDD_GASTOS_FINAL!$W:$W,$F$14,BBDD_GASTOS_FINAL!$AC:$AC,$G18)*-1</f>
        <v>100342.213185941</v>
      </c>
      <c r="I18" s="55">
        <f>I17+12</f>
        <v>14</v>
      </c>
      <c r="J18" s="25">
        <f t="shared" si="2"/>
        <v>4.8034225495015301E-3</v>
      </c>
      <c r="K18" s="12" t="s">
        <v>898</v>
      </c>
      <c r="L18" s="57">
        <f>SUMIFS(BBDD_GASTOS_FINAL!$Z:$Z,BBDD_GASTOS_FINAL!$V:$V,$B$1,BBDD_GASTOS_FINAL!$W:$W,$F$14,BBDD_GASTOS_FINAL!$AC:$AC,$G18)*-1</f>
        <v>100342.213185941</v>
      </c>
      <c r="M18" s="55">
        <f t="shared" ref="M18:M25" si="4">M17+1</f>
        <v>3</v>
      </c>
      <c r="N18" s="79"/>
      <c r="P18" s="71"/>
    </row>
    <row r="19" spans="1:17" x14ac:dyDescent="0.2">
      <c r="A19" s="55">
        <f t="shared" si="3"/>
        <v>4</v>
      </c>
      <c r="B19" s="25">
        <f t="shared" si="0"/>
        <v>0.117527015577433</v>
      </c>
      <c r="C19" s="12" t="s">
        <v>899</v>
      </c>
      <c r="D19" s="57">
        <f>SUMIFS(BBDD_GASTOS_FINAL!$Z:$Z,BBDD_GASTOS_FINAL!$V:$V,$B$1,BBDD_GASTOS_FINAL!$W:$W,$B$14,BBDD_GASTOS_FINAL!AC:AC,lote_I!$C19)*-1</f>
        <v>2790743.9999999995</v>
      </c>
      <c r="E19" s="55">
        <v>4</v>
      </c>
      <c r="F19" s="25">
        <f t="shared" si="1"/>
        <v>0</v>
      </c>
      <c r="G19" s="12" t="s">
        <v>899</v>
      </c>
      <c r="H19" s="57">
        <f>SUMIFS(BBDD_GASTOS_FINAL!$Z:$Z,BBDD_GASTOS_FINAL!$V:$V,$B$1,BBDD_GASTOS_FINAL!$W:$W,$F$14,BBDD_GASTOS_FINAL!$AC:$AC,$G19)*-1</f>
        <v>0</v>
      </c>
      <c r="I19" s="55">
        <f t="shared" ref="I19:I25" si="5">I18+1</f>
        <v>15</v>
      </c>
      <c r="J19" s="25">
        <f t="shared" si="2"/>
        <v>0</v>
      </c>
      <c r="K19" s="12" t="s">
        <v>899</v>
      </c>
      <c r="L19" s="57">
        <f>SUMIFS(BBDD_GASTOS_FINAL!$Z:$Z,BBDD_GASTOS_FINAL!$V:$V,$B$1,BBDD_GASTOS_FINAL!$W:$W,$F$14,BBDD_GASTOS_FINAL!$AC:$AC,$G19)*-1</f>
        <v>0</v>
      </c>
      <c r="M19" s="55">
        <f t="shared" si="4"/>
        <v>4</v>
      </c>
      <c r="N19" s="79"/>
      <c r="P19" s="71"/>
    </row>
    <row r="20" spans="1:17" x14ac:dyDescent="0.2">
      <c r="A20" s="55">
        <f t="shared" si="3"/>
        <v>5</v>
      </c>
      <c r="B20" s="25">
        <f t="shared" si="0"/>
        <v>0</v>
      </c>
      <c r="C20" s="12" t="s">
        <v>900</v>
      </c>
      <c r="D20" s="57">
        <f>SUMIFS(BBDD_GASTOS_FINAL!$Z:$Z,BBDD_GASTOS_FINAL!$V:$V,$B$1,BBDD_GASTOS_FINAL!$W:$W,$B$14,BBDD_GASTOS_FINAL!AC:AC,lote_I!$C20)*-1</f>
        <v>0</v>
      </c>
      <c r="E20" s="55">
        <v>5</v>
      </c>
      <c r="F20" s="25">
        <f t="shared" si="1"/>
        <v>0</v>
      </c>
      <c r="G20" s="12" t="s">
        <v>900</v>
      </c>
      <c r="H20" s="57">
        <f>SUMIFS(BBDD_GASTOS_FINAL!$Z:$Z,BBDD_GASTOS_FINAL!$V:$V,$B$1,BBDD_GASTOS_FINAL!$W:$W,$F$14,BBDD_GASTOS_FINAL!$AC:$AC,$G20)*-1</f>
        <v>0</v>
      </c>
      <c r="I20" s="55">
        <f t="shared" si="5"/>
        <v>16</v>
      </c>
      <c r="J20" s="25">
        <f t="shared" si="2"/>
        <v>0</v>
      </c>
      <c r="K20" s="12" t="s">
        <v>900</v>
      </c>
      <c r="L20" s="57">
        <f>SUMIFS(BBDD_GASTOS_FINAL!$Z:$Z,BBDD_GASTOS_FINAL!$V:$V,$B$1,BBDD_GASTOS_FINAL!$W:$W,$F$14,BBDD_GASTOS_FINAL!$AC:$AC,$G20)*-1</f>
        <v>0</v>
      </c>
      <c r="M20" s="55">
        <f t="shared" si="4"/>
        <v>5</v>
      </c>
      <c r="N20" s="79"/>
      <c r="P20" s="71"/>
    </row>
    <row r="21" spans="1:17" x14ac:dyDescent="0.2">
      <c r="A21" s="55">
        <f t="shared" si="3"/>
        <v>6</v>
      </c>
      <c r="B21" s="25">
        <f t="shared" si="0"/>
        <v>6.3587200340658678E-2</v>
      </c>
      <c r="C21" s="12" t="s">
        <v>901</v>
      </c>
      <c r="D21" s="57">
        <f>SUMIFS(BBDD_GASTOS_FINAL!$Z:$Z,BBDD_GASTOS_FINAL!$V:$V,$B$1,BBDD_GASTOS_FINAL!$W:$W,$B$14,BBDD_GASTOS_FINAL!AC:AC,lote_I!$C21)*-1</f>
        <v>1509913.2480784727</v>
      </c>
      <c r="E21" s="55">
        <v>6</v>
      </c>
      <c r="F21" s="25">
        <f t="shared" si="1"/>
        <v>7.2280161193688117E-2</v>
      </c>
      <c r="G21" s="12" t="s">
        <v>901</v>
      </c>
      <c r="H21" s="57">
        <f>SUMIFS(BBDD_GASTOS_FINAL!$Z:$Z,BBDD_GASTOS_FINAL!$V:$V,$B$1,BBDD_GASTOS_FINAL!$W:$W,$F$14,BBDD_GASTOS_FINAL!$AC:$AC,$G21)*-1</f>
        <v>1509913.2480784727</v>
      </c>
      <c r="I21" s="55">
        <f t="shared" si="5"/>
        <v>17</v>
      </c>
      <c r="J21" s="25">
        <f t="shared" si="2"/>
        <v>7.2280161193688117E-2</v>
      </c>
      <c r="K21" s="12" t="s">
        <v>901</v>
      </c>
      <c r="L21" s="57">
        <f>SUMIFS(BBDD_GASTOS_FINAL!$Z:$Z,BBDD_GASTOS_FINAL!$V:$V,$B$1,BBDD_GASTOS_FINAL!$W:$W,$F$14,BBDD_GASTOS_FINAL!$AC:$AC,$G21)*-1</f>
        <v>1509913.2480784727</v>
      </c>
      <c r="M21" s="55">
        <f t="shared" si="4"/>
        <v>6</v>
      </c>
      <c r="N21" s="79"/>
      <c r="P21" s="71"/>
    </row>
    <row r="22" spans="1:17" x14ac:dyDescent="0.2">
      <c r="A22" s="55">
        <f t="shared" si="3"/>
        <v>7</v>
      </c>
      <c r="B22" s="25">
        <f t="shared" si="0"/>
        <v>0</v>
      </c>
      <c r="C22" s="12" t="s">
        <v>902</v>
      </c>
      <c r="D22" s="57">
        <f>SUMIFS(BBDD_GASTOS_FINAL!$Z:$Z,BBDD_GASTOS_FINAL!$V:$V,$B$1,BBDD_GASTOS_FINAL!$W:$W,$B$14,BBDD_GASTOS_FINAL!AC:AC,lote_I!$C22)*-1</f>
        <v>0</v>
      </c>
      <c r="E22" s="55">
        <v>7</v>
      </c>
      <c r="F22" s="25">
        <f t="shared" si="1"/>
        <v>0</v>
      </c>
      <c r="G22" s="12" t="s">
        <v>902</v>
      </c>
      <c r="H22" s="57">
        <f>SUMIFS(BBDD_GASTOS_FINAL!$Z:$Z,BBDD_GASTOS_FINAL!$V:$V,$B$1,BBDD_GASTOS_FINAL!$W:$W,$F$14,BBDD_GASTOS_FINAL!$AC:$AC,$G22)*-1</f>
        <v>0</v>
      </c>
      <c r="I22" s="55">
        <f t="shared" si="5"/>
        <v>18</v>
      </c>
      <c r="J22" s="25">
        <f t="shared" si="2"/>
        <v>0</v>
      </c>
      <c r="K22" s="12" t="s">
        <v>902</v>
      </c>
      <c r="L22" s="57">
        <f>SUMIFS(BBDD_GASTOS_FINAL!$Z:$Z,BBDD_GASTOS_FINAL!$V:$V,$B$1,BBDD_GASTOS_FINAL!$W:$W,$F$14,BBDD_GASTOS_FINAL!$AC:$AC,$G22)*-1</f>
        <v>0</v>
      </c>
      <c r="M22" s="55">
        <f t="shared" si="4"/>
        <v>7</v>
      </c>
      <c r="N22" s="79"/>
      <c r="P22" s="71"/>
    </row>
    <row r="23" spans="1:17" x14ac:dyDescent="0.2">
      <c r="A23" s="55">
        <f t="shared" si="3"/>
        <v>8</v>
      </c>
      <c r="B23" s="25">
        <f t="shared" si="0"/>
        <v>0.11356983158889238</v>
      </c>
      <c r="C23" s="12" t="s">
        <v>903</v>
      </c>
      <c r="D23" s="57">
        <f>SUMIFS(BBDD_GASTOS_FINAL!$Z:$Z,BBDD_GASTOS_FINAL!$V:$V,$B$1,BBDD_GASTOS_FINAL!$W:$W,$B$14,BBDD_GASTOS_FINAL!AC:AC,lote_I!$C23)*-1</f>
        <v>2696778.4771059058</v>
      </c>
      <c r="E23" s="55">
        <v>8</v>
      </c>
      <c r="F23" s="25">
        <f t="shared" si="1"/>
        <v>0.13399731267393106</v>
      </c>
      <c r="G23" s="12" t="s">
        <v>903</v>
      </c>
      <c r="H23" s="57">
        <f>SUMIFS(BBDD_GASTOS_FINAL!$Z:$Z,BBDD_GASTOS_FINAL!$V:$V,$B$1,BBDD_GASTOS_FINAL!$W:$W,$F$14,BBDD_GASTOS_FINAL!$AC:$AC,$G23)*-1</f>
        <v>2799168.0465559056</v>
      </c>
      <c r="I23" s="55">
        <f t="shared" si="5"/>
        <v>19</v>
      </c>
      <c r="J23" s="25">
        <f t="shared" si="2"/>
        <v>0.13399731267393106</v>
      </c>
      <c r="K23" s="12" t="s">
        <v>903</v>
      </c>
      <c r="L23" s="57">
        <f>SUMIFS(BBDD_GASTOS_FINAL!$Z:$Z,BBDD_GASTOS_FINAL!$V:$V,$B$1,BBDD_GASTOS_FINAL!$W:$W,$F$14,BBDD_GASTOS_FINAL!$AC:$AC,$G23)*-1</f>
        <v>2799168.0465559056</v>
      </c>
      <c r="M23" s="55">
        <f t="shared" si="4"/>
        <v>8</v>
      </c>
      <c r="N23" s="79"/>
      <c r="P23" s="71"/>
    </row>
    <row r="24" spans="1:17" x14ac:dyDescent="0.2">
      <c r="A24" s="55">
        <f t="shared" si="3"/>
        <v>9</v>
      </c>
      <c r="B24" s="25">
        <f t="shared" si="0"/>
        <v>3.7984073515180142E-2</v>
      </c>
      <c r="C24" s="12" t="s">
        <v>66</v>
      </c>
      <c r="D24" s="57">
        <f>SUMIFS(BBDD_GASTOS_FINAL!$Z:$Z,BBDD_GASTOS_FINAL!$V:$V,$B$1,BBDD_GASTOS_FINAL!$W:$W,$B$14,BBDD_GASTOS_FINAL!AC:AC,lote_I!$C24)*-1</f>
        <v>901952.83813879336</v>
      </c>
      <c r="E24" s="55">
        <v>9</v>
      </c>
      <c r="F24" s="25">
        <f t="shared" si="1"/>
        <v>9.0846006927144229E-2</v>
      </c>
      <c r="G24" s="12" t="s">
        <v>66</v>
      </c>
      <c r="H24" s="57">
        <f>SUMIFS(BBDD_GASTOS_FINAL!$Z:$Z,BBDD_GASTOS_FINAL!$V:$V,$B$1,BBDD_GASTOS_FINAL!$W:$W,$F$14,BBDD_GASTOS_FINAL!$AC:$AC,$G24)*-1</f>
        <v>1897748.8031155933</v>
      </c>
      <c r="I24" s="55">
        <f t="shared" si="5"/>
        <v>20</v>
      </c>
      <c r="J24" s="25">
        <f t="shared" si="2"/>
        <v>9.0846006927144229E-2</v>
      </c>
      <c r="K24" s="12" t="s">
        <v>66</v>
      </c>
      <c r="L24" s="57">
        <f>SUMIFS(BBDD_GASTOS_FINAL!$Z:$Z,BBDD_GASTOS_FINAL!$V:$V,$B$1,BBDD_GASTOS_FINAL!$W:$W,$F$14,BBDD_GASTOS_FINAL!$AC:$AC,$G24)*-1</f>
        <v>1897748.8031155933</v>
      </c>
      <c r="M24" s="55">
        <f t="shared" si="4"/>
        <v>9</v>
      </c>
      <c r="N24" s="79"/>
      <c r="P24" s="71"/>
    </row>
    <row r="25" spans="1:17" x14ac:dyDescent="0.2">
      <c r="A25" s="55">
        <f t="shared" si="3"/>
        <v>10</v>
      </c>
      <c r="B25" s="25">
        <f t="shared" si="0"/>
        <v>1.3051770691913871E-2</v>
      </c>
      <c r="C25" s="12" t="s">
        <v>729</v>
      </c>
      <c r="D25" s="57">
        <f>SUMIFS(BBDD_GASTOS_FINAL!$Z:$Z,BBDD_GASTOS_FINAL!$V:$V,$B$1,BBDD_GASTOS_FINAL!$W:$W,$B$14,BBDD_GASTOS_FINAL!AC:AC,lote_I!$C25)*-1</f>
        <v>309921.515226738</v>
      </c>
      <c r="E25" s="55">
        <v>10</v>
      </c>
      <c r="F25" s="25">
        <f t="shared" si="1"/>
        <v>1.4836068963888225E-2</v>
      </c>
      <c r="G25" s="12" t="s">
        <v>729</v>
      </c>
      <c r="H25" s="57">
        <f>SUMIFS(BBDD_GASTOS_FINAL!$Z:$Z,BBDD_GASTOS_FINAL!$V:$V,$B$1,BBDD_GASTOS_FINAL!$W:$W,$F$14,BBDD_GASTOS_FINAL!$AC:$AC,$G25)*-1</f>
        <v>309921.515226738</v>
      </c>
      <c r="I25" s="55">
        <f t="shared" si="5"/>
        <v>21</v>
      </c>
      <c r="J25" s="25">
        <f t="shared" si="2"/>
        <v>1.4836068963888225E-2</v>
      </c>
      <c r="K25" s="12" t="s">
        <v>729</v>
      </c>
      <c r="L25" s="57">
        <f>SUMIFS(BBDD_GASTOS_FINAL!$Z:$Z,BBDD_GASTOS_FINAL!$V:$V,$B$1,BBDD_GASTOS_FINAL!$W:$W,$F$14,BBDD_GASTOS_FINAL!$AC:$AC,$G25)*-1</f>
        <v>309921.515226738</v>
      </c>
      <c r="M25" s="55">
        <f t="shared" si="4"/>
        <v>10</v>
      </c>
      <c r="N25" s="79"/>
      <c r="P25" s="71"/>
    </row>
    <row r="26" spans="1:17" x14ac:dyDescent="0.2">
      <c r="A26" s="55"/>
      <c r="B26" s="25">
        <f t="shared" si="0"/>
        <v>0</v>
      </c>
      <c r="C26" s="12" t="s">
        <v>1039</v>
      </c>
      <c r="D26" s="57">
        <f>SUMIFS(BBDD_GASTOS_FINAL!$Z:$Z,BBDD_GASTOS_FINAL!$V:$V,$B$1,BBDD_GASTOS_FINAL!$W:$W,$B$14,BBDD_GASTOS_FINAL!AC:AC,lote_I!$C26)*-1</f>
        <v>0</v>
      </c>
      <c r="E26" s="55"/>
      <c r="F26" s="25">
        <f t="shared" si="1"/>
        <v>0</v>
      </c>
      <c r="G26" s="12" t="s">
        <v>1039</v>
      </c>
      <c r="H26" s="57">
        <f>SUMIFS(BBDD_GASTOS_FINAL!$Z:$Z,BBDD_GASTOS_FINAL!$V:$V,$B$1,BBDD_GASTOS_FINAL!$W:$W,$F$14,BBDD_GASTOS_FINAL!$AC:$AC,$G26)*-1</f>
        <v>0</v>
      </c>
      <c r="I26" s="55"/>
      <c r="J26" s="25">
        <f t="shared" si="2"/>
        <v>0</v>
      </c>
      <c r="K26" s="12" t="s">
        <v>913</v>
      </c>
      <c r="L26" s="57">
        <f>SUMIFS(BBDD_GASTOS_FINAL!$Z:$Z,BBDD_GASTOS_FINAL!$V:$V,$B$1,BBDD_GASTOS_FINAL!$W:$W,$F$14,BBDD_GASTOS_FINAL!$AC:$AC,$G26)*-1</f>
        <v>0</v>
      </c>
      <c r="M26" s="55"/>
      <c r="P26" s="71"/>
      <c r="Q26" s="15"/>
    </row>
    <row r="27" spans="1:17" x14ac:dyDescent="0.2">
      <c r="A27" s="55"/>
      <c r="B27" s="25"/>
      <c r="D27" s="57"/>
      <c r="E27" s="55"/>
      <c r="F27" s="25"/>
      <c r="H27" s="57"/>
      <c r="I27" s="55"/>
      <c r="J27" s="27"/>
      <c r="L27" s="57"/>
      <c r="M27" s="55"/>
      <c r="P27" s="71"/>
      <c r="Q27" s="15"/>
    </row>
    <row r="28" spans="1:17" s="14" customFormat="1" x14ac:dyDescent="0.2">
      <c r="A28" s="56"/>
      <c r="B28" s="129"/>
      <c r="D28" s="70"/>
      <c r="E28" s="56"/>
      <c r="F28" s="129" t="s">
        <v>1043</v>
      </c>
      <c r="H28" s="70">
        <f>D15</f>
        <v>23745553.192927886</v>
      </c>
      <c r="I28" s="56"/>
      <c r="J28" s="23" t="s">
        <v>1042</v>
      </c>
      <c r="L28" s="70">
        <f>H29</f>
        <v>24295372.199999999</v>
      </c>
      <c r="M28" s="56"/>
      <c r="P28" s="17"/>
      <c r="Q28" s="16"/>
    </row>
    <row r="29" spans="1:17" x14ac:dyDescent="0.2">
      <c r="A29" s="55"/>
      <c r="B29" s="23" t="s">
        <v>179</v>
      </c>
      <c r="C29" s="14"/>
      <c r="D29" s="70">
        <f>SUMIFS(produccion!$H:$H,produccion!$A:$A,lote_I!$B$1,produccion!$B:$B,lote_I!B14)</f>
        <v>0</v>
      </c>
      <c r="E29" s="55"/>
      <c r="F29" s="23" t="s">
        <v>179</v>
      </c>
      <c r="G29" s="14"/>
      <c r="H29" s="70">
        <f>SUMIFS(produccion!$H:$H,produccion!$A:$A,lote_I!$B$1,produccion!$B:$B,lote_I!F14)</f>
        <v>24295372.199999999</v>
      </c>
      <c r="I29" s="55"/>
      <c r="J29" s="23" t="s">
        <v>179</v>
      </c>
      <c r="K29" s="14"/>
      <c r="L29" s="70">
        <f>SUMIFS(produccion!$H:$H,produccion!$A:$A,lote_I!$B$1,produccion!$B:$B,lote_I!J14)</f>
        <v>50061904.20000001</v>
      </c>
      <c r="N29" s="16"/>
      <c r="O29" s="14"/>
      <c r="P29" s="17"/>
    </row>
    <row r="30" spans="1:17" x14ac:dyDescent="0.2">
      <c r="B30" s="29"/>
      <c r="C30" s="30"/>
      <c r="D30" s="72"/>
      <c r="F30" s="29"/>
      <c r="G30" s="30"/>
      <c r="H30" s="65"/>
      <c r="I30" s="55"/>
      <c r="J30" s="27"/>
      <c r="L30" s="57"/>
      <c r="N30" s="15"/>
      <c r="P30" s="71"/>
    </row>
    <row r="31" spans="1:17" x14ac:dyDescent="0.2">
      <c r="B31" s="31" t="s">
        <v>183</v>
      </c>
      <c r="C31" s="32"/>
      <c r="D31" s="33">
        <f>D29-D15-D28</f>
        <v>-23745553.192927886</v>
      </c>
      <c r="F31" s="31" t="s">
        <v>183</v>
      </c>
      <c r="G31" s="32"/>
      <c r="H31" s="33">
        <f>H29-H15-H28</f>
        <v>-20339913.709936909</v>
      </c>
      <c r="I31" s="55"/>
      <c r="J31" s="31" t="s">
        <v>183</v>
      </c>
      <c r="K31" s="32"/>
      <c r="L31" s="33">
        <f>L29-L15-L28</f>
        <v>4876799.2829909883</v>
      </c>
      <c r="N31" s="16"/>
      <c r="P31" s="17"/>
    </row>
    <row r="32" spans="1:17" x14ac:dyDescent="0.2">
      <c r="B32" s="27"/>
      <c r="D32" s="57"/>
      <c r="F32" s="28"/>
      <c r="H32" s="26"/>
      <c r="I32" s="55"/>
      <c r="J32" s="28"/>
      <c r="L32" s="57"/>
      <c r="P32" s="71"/>
    </row>
    <row r="33" spans="1:16" s="14" customFormat="1" x14ac:dyDescent="0.2">
      <c r="A33" s="62"/>
      <c r="B33" s="23" t="s">
        <v>182</v>
      </c>
      <c r="C33" s="16"/>
      <c r="D33" s="70">
        <f>SUMIFS(BBDD_GASTOS_FINAL!$Y:$Y,BBDD_GASTOS_FINAL!$J:$J,"Capex",BBDD_GASTOS_FINAL!$Z:$Z,$B$13)</f>
        <v>0</v>
      </c>
      <c r="E33" s="62"/>
      <c r="F33" s="23" t="s">
        <v>182</v>
      </c>
      <c r="G33" s="16"/>
      <c r="H33" s="24">
        <f>SUMIFS(BBDD_GASTOS_FINAL!$Y:$Y,BBDD_GASTOS_FINAL!$J:$J,"Capex",BBDD_GASTOS_FINAL!$Z:$Z,$F$13)</f>
        <v>0</v>
      </c>
      <c r="I33" s="63"/>
      <c r="J33" s="23" t="s">
        <v>182</v>
      </c>
      <c r="K33" s="16"/>
      <c r="L33" s="70">
        <f>SUMIFS(BBDD_GASTOS_FINAL!$Y:$Y,BBDD_GASTOS_FINAL!$J:$J,"Capex",BBDD_GASTOS_FINAL!$Z:$Z,$J$13)</f>
        <v>0</v>
      </c>
      <c r="M33" s="62"/>
      <c r="N33" s="16"/>
      <c r="P33" s="17"/>
    </row>
    <row r="34" spans="1:16" x14ac:dyDescent="0.2">
      <c r="B34" s="27"/>
      <c r="F34" s="27"/>
      <c r="J34" s="27"/>
      <c r="N34" s="15"/>
      <c r="P34" s="71"/>
    </row>
    <row r="35" spans="1:16" x14ac:dyDescent="0.2">
      <c r="B35" s="23" t="s">
        <v>346</v>
      </c>
      <c r="D35" s="70">
        <f>SUMIFS(BBDD_GASTOS_FINAL!$Y:$Y,BBDD_GASTOS_FINAL!$J:$J,"Deuda",BBDD_GASTOS_FINAL!$V:$V,B14)</f>
        <v>0</v>
      </c>
      <c r="F35" s="23" t="s">
        <v>346</v>
      </c>
      <c r="H35" s="24">
        <f>SUMIFS(BBDD_GASTOS_FINAL!$Y:$Y,BBDD_GASTOS_FINAL!$J:$J,"Deuda",BBDD_GASTOS_FINAL!$V:$V,F14)</f>
        <v>0</v>
      </c>
      <c r="J35" s="23" t="s">
        <v>346</v>
      </c>
      <c r="L35" s="70">
        <f>SUMIFS(BBDD_GASTOS_FINAL!$Y:$Y,BBDD_GASTOS_FINAL!$J:$J,"deuda",BBDD_GASTOS_FINAL!$V:$V,J14)</f>
        <v>0</v>
      </c>
      <c r="N35" s="16"/>
      <c r="P35" s="17"/>
    </row>
    <row r="36" spans="1:16" x14ac:dyDescent="0.2">
      <c r="B36" s="27"/>
      <c r="D36" s="57"/>
      <c r="F36" s="28"/>
      <c r="H36" s="26"/>
      <c r="J36" s="28"/>
      <c r="L36" s="57"/>
      <c r="P36" s="71"/>
    </row>
    <row r="37" spans="1:16" x14ac:dyDescent="0.2">
      <c r="B37" s="31" t="s">
        <v>347</v>
      </c>
      <c r="C37" s="32"/>
      <c r="D37" s="33">
        <f>D31-D35-D33</f>
        <v>-23745553.192927886</v>
      </c>
      <c r="F37" s="31" t="s">
        <v>347</v>
      </c>
      <c r="G37" s="32"/>
      <c r="H37" s="33">
        <f>H31-H35-H33</f>
        <v>-20339913.709936909</v>
      </c>
      <c r="J37" s="31" t="s">
        <v>347</v>
      </c>
      <c r="K37" s="32"/>
      <c r="L37" s="33">
        <f>L31-L35-L33</f>
        <v>4876799.2829909883</v>
      </c>
      <c r="N37" s="16"/>
      <c r="P37" s="71"/>
    </row>
    <row r="38" spans="1:16" x14ac:dyDescent="0.2">
      <c r="B38" s="16"/>
      <c r="D38" s="71"/>
      <c r="F38" s="31" t="s">
        <v>1040</v>
      </c>
      <c r="G38" s="32"/>
      <c r="H38" s="128">
        <f>H31/H29</f>
        <v>-0.8371929247470804</v>
      </c>
      <c r="J38" s="31" t="s">
        <v>1040</v>
      </c>
      <c r="K38" s="32"/>
      <c r="L38" s="128">
        <f>L31/L29</f>
        <v>9.7415377239905052E-2</v>
      </c>
      <c r="N38" s="16"/>
      <c r="P38" s="71"/>
    </row>
    <row r="39" spans="1:16" s="55" customFormat="1" x14ac:dyDescent="0.2">
      <c r="A39" s="55" t="s">
        <v>493</v>
      </c>
      <c r="B39" s="84">
        <v>1</v>
      </c>
      <c r="D39" s="85"/>
      <c r="H39" s="86"/>
      <c r="L39" s="87"/>
      <c r="M39" s="55" t="s">
        <v>493</v>
      </c>
      <c r="P39" s="88"/>
    </row>
    <row r="40" spans="1:16" ht="15" x14ac:dyDescent="0.25">
      <c r="B40" s="47" t="s">
        <v>912</v>
      </c>
      <c r="C40" s="21"/>
      <c r="D40" s="69"/>
      <c r="E40" s="55"/>
      <c r="F40" s="101"/>
      <c r="G40" s="20"/>
      <c r="H40" s="94"/>
      <c r="J40" s="102"/>
      <c r="K40" s="14"/>
      <c r="L40" s="71"/>
      <c r="N40" s="110"/>
      <c r="O40" s="14"/>
      <c r="P40" s="71"/>
    </row>
    <row r="41" spans="1:16" x14ac:dyDescent="0.2">
      <c r="B41" s="23" t="s">
        <v>148</v>
      </c>
      <c r="C41" s="14"/>
      <c r="D41" s="70">
        <f>SUM(D42:D52)</f>
        <v>59931141.870562136</v>
      </c>
      <c r="E41" s="55"/>
      <c r="F41" s="62"/>
      <c r="G41" s="20"/>
      <c r="H41" s="103"/>
      <c r="I41" s="55"/>
      <c r="J41" s="62"/>
      <c r="K41" s="14"/>
      <c r="L41" s="17"/>
      <c r="M41" s="55"/>
      <c r="N41" s="16"/>
      <c r="O41" s="14"/>
      <c r="P41" s="17"/>
    </row>
    <row r="42" spans="1:16" x14ac:dyDescent="0.2">
      <c r="A42" s="55">
        <v>1</v>
      </c>
      <c r="B42" s="25">
        <f t="shared" ref="B42:B52" si="6">D42/$D$41</f>
        <v>0.75556845050273136</v>
      </c>
      <c r="C42" s="12" t="s">
        <v>897</v>
      </c>
      <c r="D42" s="57">
        <f>SUMIFS(BBDD_GASTOS_FINAL!$Z:$Z,BBDD_GASTOS_FINAL!$V:$V,$B$1,BBDD_GASTOS_FINAL!$W:$W,$B$40,BBDD_GASTOS_FINAL!$AC:$AC,lote_I!$C42)*-1</f>
        <v>45282080</v>
      </c>
      <c r="F42" s="104"/>
      <c r="G42" s="10"/>
      <c r="H42" s="94"/>
      <c r="I42" s="55"/>
      <c r="J42" s="104"/>
      <c r="L42" s="71"/>
      <c r="M42" s="55"/>
      <c r="N42" s="79"/>
      <c r="P42" s="71"/>
    </row>
    <row r="43" spans="1:16" x14ac:dyDescent="0.2">
      <c r="A43" s="55">
        <f>A42+1</f>
        <v>2</v>
      </c>
      <c r="B43" s="25">
        <f t="shared" si="6"/>
        <v>9.3855063693007529E-2</v>
      </c>
      <c r="C43" s="12" t="s">
        <v>9</v>
      </c>
      <c r="D43" s="57">
        <f>SUMIFS(BBDD_GASTOS_FINAL!$Z:$Z,BBDD_GASTOS_FINAL!$V:$V,$B$1,BBDD_GASTOS_FINAL!$W:$W,$B$40,BBDD_GASTOS_FINAL!AC:AC,lote_I!$C43)*-1</f>
        <v>5624841.1374562792</v>
      </c>
      <c r="F43" s="104"/>
      <c r="G43" s="10"/>
      <c r="H43" s="94"/>
      <c r="I43" s="55"/>
      <c r="J43" s="104"/>
      <c r="L43" s="71"/>
      <c r="M43" s="55"/>
      <c r="N43" s="79"/>
      <c r="P43" s="71"/>
    </row>
    <row r="44" spans="1:16" x14ac:dyDescent="0.2">
      <c r="A44" s="55">
        <f t="shared" ref="A44:A51" si="7">A43+1</f>
        <v>3</v>
      </c>
      <c r="B44" s="25">
        <f t="shared" si="6"/>
        <v>2.6403765815728609E-3</v>
      </c>
      <c r="C44" s="12" t="s">
        <v>898</v>
      </c>
      <c r="D44" s="57">
        <f>SUMIFS(BBDD_GASTOS_FINAL!$Z:$Z,BBDD_GASTOS_FINAL!$V:$V,$B$1,BBDD_GASTOS_FINAL!$W:$W,$B$40,BBDD_GASTOS_FINAL!AC:AC,lote_I!$C44)*-1</f>
        <v>158240.783501953</v>
      </c>
      <c r="F44" s="104"/>
      <c r="G44" s="10"/>
      <c r="H44" s="94"/>
      <c r="I44" s="55"/>
      <c r="J44" s="104"/>
      <c r="L44" s="71"/>
      <c r="M44" s="55"/>
      <c r="N44" s="79"/>
      <c r="P44" s="71"/>
    </row>
    <row r="45" spans="1:16" x14ac:dyDescent="0.2">
      <c r="A45" s="55">
        <f t="shared" si="7"/>
        <v>4</v>
      </c>
      <c r="B45" s="25">
        <f t="shared" si="6"/>
        <v>0</v>
      </c>
      <c r="C45" s="12" t="s">
        <v>899</v>
      </c>
      <c r="D45" s="57">
        <f>SUMIFS(BBDD_GASTOS_FINAL!$Z:$Z,BBDD_GASTOS_FINAL!$V:$V,$B$1,BBDD_GASTOS_FINAL!$W:$W,$B$40,BBDD_GASTOS_FINAL!AC:AC,lote_I!$C45)*-1</f>
        <v>0</v>
      </c>
      <c r="F45" s="104"/>
      <c r="G45" s="10"/>
      <c r="H45" s="94"/>
      <c r="I45" s="55"/>
      <c r="J45" s="104"/>
      <c r="L45" s="71"/>
      <c r="M45" s="55"/>
      <c r="N45" s="79"/>
      <c r="P45" s="71"/>
    </row>
    <row r="46" spans="1:16" x14ac:dyDescent="0.2">
      <c r="A46" s="55">
        <f t="shared" si="7"/>
        <v>5</v>
      </c>
      <c r="B46" s="25">
        <f t="shared" si="6"/>
        <v>5.6780544566788868E-2</v>
      </c>
      <c r="C46" s="12" t="s">
        <v>900</v>
      </c>
      <c r="D46" s="57">
        <f>SUMIFS(BBDD_GASTOS_FINAL!$Z:$Z,BBDD_GASTOS_FINAL!$V:$V,$B$1,BBDD_GASTOS_FINAL!$W:$W,$B$40,BBDD_GASTOS_FINAL!AC:AC,lote_I!$C46)*-1</f>
        <v>3402922.8719199998</v>
      </c>
      <c r="F46" s="104"/>
      <c r="G46" s="10"/>
      <c r="H46" s="94"/>
      <c r="I46" s="55"/>
      <c r="J46" s="104"/>
      <c r="L46" s="71"/>
      <c r="M46" s="55"/>
      <c r="N46" s="79"/>
      <c r="P46" s="71"/>
    </row>
    <row r="47" spans="1:16" x14ac:dyDescent="0.2">
      <c r="A47" s="55">
        <f t="shared" si="7"/>
        <v>6</v>
      </c>
      <c r="B47" s="25">
        <f t="shared" si="6"/>
        <v>2.5194134484197675E-2</v>
      </c>
      <c r="C47" s="12" t="s">
        <v>901</v>
      </c>
      <c r="D47" s="57">
        <f>SUMIFS(BBDD_GASTOS_FINAL!$Z:$Z,BBDD_GASTOS_FINAL!$V:$V,$B$1,BBDD_GASTOS_FINAL!$W:$W,$B$40,BBDD_GASTOS_FINAL!AC:AC,lote_I!$C47)*-1</f>
        <v>1509913.2480784727</v>
      </c>
      <c r="F47" s="104"/>
      <c r="G47" s="10"/>
      <c r="H47" s="94"/>
      <c r="I47" s="55"/>
      <c r="J47" s="104"/>
      <c r="L47" s="71"/>
      <c r="M47" s="55"/>
      <c r="N47" s="79"/>
      <c r="P47" s="71"/>
    </row>
    <row r="48" spans="1:16" x14ac:dyDescent="0.2">
      <c r="A48" s="55">
        <f t="shared" si="7"/>
        <v>7</v>
      </c>
      <c r="B48" s="25">
        <f>D48/$D$41</f>
        <v>0</v>
      </c>
      <c r="C48" s="12" t="s">
        <v>902</v>
      </c>
      <c r="D48" s="57">
        <f>SUMIFS(BBDD_GASTOS_FINAL!$Z:$Z,BBDD_GASTOS_FINAL!$V:$V,$B$1,BBDD_GASTOS_FINAL!$W:$W,$B$40,BBDD_GASTOS_FINAL!AC:AC,lote_I!$C48)*-1</f>
        <v>0</v>
      </c>
      <c r="F48" s="104"/>
      <c r="G48" s="10"/>
      <c r="H48" s="94"/>
      <c r="I48" s="55"/>
      <c r="J48" s="104"/>
      <c r="L48" s="71"/>
      <c r="M48" s="55"/>
      <c r="N48" s="79"/>
      <c r="P48" s="71"/>
    </row>
    <row r="49" spans="1:16" x14ac:dyDescent="0.2">
      <c r="A49" s="55">
        <f t="shared" si="7"/>
        <v>8</v>
      </c>
      <c r="B49" s="25">
        <f t="shared" si="6"/>
        <v>4.563501403345277E-2</v>
      </c>
      <c r="C49" s="12" t="s">
        <v>903</v>
      </c>
      <c r="D49" s="57">
        <f>SUMIFS(BBDD_GASTOS_FINAL!$Z:$Z,BBDD_GASTOS_FINAL!$V:$V,$B$1,BBDD_GASTOS_FINAL!$W:$W,$B$40,BBDD_GASTOS_FINAL!AC:AC,lote_I!$C49)*-1</f>
        <v>2734958.500303952</v>
      </c>
      <c r="F49" s="104"/>
      <c r="G49" s="10"/>
      <c r="H49" s="94"/>
      <c r="I49" s="55"/>
      <c r="J49" s="104"/>
      <c r="L49" s="71"/>
      <c r="M49" s="55"/>
      <c r="N49" s="79"/>
      <c r="P49" s="71"/>
    </row>
    <row r="50" spans="1:16" x14ac:dyDescent="0.2">
      <c r="A50" s="55">
        <f t="shared" si="7"/>
        <v>9</v>
      </c>
      <c r="B50" s="25">
        <f t="shared" si="6"/>
        <v>1.5049819008735222E-2</v>
      </c>
      <c r="C50" s="12" t="s">
        <v>66</v>
      </c>
      <c r="D50" s="57">
        <f>SUMIFS(BBDD_GASTOS_FINAL!$Z:$Z,BBDD_GASTOS_FINAL!$V:$V,$B$1,BBDD_GASTOS_FINAL!$W:$W,$B$40,BBDD_GASTOS_FINAL!AC:AC,lote_I!$C50)*-1</f>
        <v>901952.83813879336</v>
      </c>
      <c r="F50" s="104"/>
      <c r="G50" s="10"/>
      <c r="H50" s="94"/>
      <c r="I50" s="55"/>
      <c r="J50" s="104"/>
      <c r="L50" s="71"/>
      <c r="M50" s="55"/>
      <c r="N50" s="79"/>
      <c r="P50" s="71"/>
    </row>
    <row r="51" spans="1:16" x14ac:dyDescent="0.2">
      <c r="A51" s="55">
        <f t="shared" si="7"/>
        <v>10</v>
      </c>
      <c r="B51" s="25">
        <f t="shared" si="6"/>
        <v>5.2765971295135744E-3</v>
      </c>
      <c r="C51" s="12" t="s">
        <v>729</v>
      </c>
      <c r="D51" s="57">
        <f>SUMIFS(BBDD_GASTOS_FINAL!$Z:$Z,BBDD_GASTOS_FINAL!$V:$V,$B$1,BBDD_GASTOS_FINAL!$W:$W,$B$40,BBDD_GASTOS_FINAL!AC:AC,lote_I!$C51)*-1</f>
        <v>316232.49116267898</v>
      </c>
      <c r="F51" s="104"/>
      <c r="G51" s="10"/>
      <c r="H51" s="94"/>
      <c r="I51" s="55"/>
      <c r="J51" s="104"/>
      <c r="L51" s="71"/>
      <c r="M51" s="55"/>
      <c r="N51" s="79"/>
      <c r="P51" s="71"/>
    </row>
    <row r="52" spans="1:16" x14ac:dyDescent="0.2">
      <c r="A52" s="55"/>
      <c r="B52" s="25">
        <f t="shared" si="6"/>
        <v>0</v>
      </c>
      <c r="C52" s="12" t="s">
        <v>1039</v>
      </c>
      <c r="D52" s="57">
        <f>SUMIFS(BBDD_GASTOS_FINAL!$Z:$Z,BBDD_GASTOS_FINAL!$V:$V,$B$1,BBDD_GASTOS_FINAL!$W:$W,$B$40,BBDD_GASTOS_FINAL!AC:AC,lote_I!$C52)*-1</f>
        <v>0</v>
      </c>
      <c r="E52" s="55"/>
      <c r="F52" s="34"/>
      <c r="G52" s="10"/>
      <c r="H52" s="94"/>
      <c r="I52" s="55"/>
      <c r="J52" s="34"/>
      <c r="L52" s="71"/>
      <c r="M52" s="55"/>
      <c r="N52" s="15"/>
      <c r="P52" s="71"/>
    </row>
    <row r="53" spans="1:16" x14ac:dyDescent="0.2">
      <c r="A53" s="55"/>
      <c r="B53" s="25"/>
      <c r="D53" s="57"/>
      <c r="E53" s="55"/>
      <c r="F53" s="34"/>
      <c r="G53" s="10"/>
      <c r="H53" s="94"/>
      <c r="I53" s="55"/>
      <c r="J53" s="34"/>
      <c r="L53" s="71"/>
      <c r="M53" s="55"/>
      <c r="N53" s="15"/>
      <c r="P53" s="71"/>
    </row>
    <row r="54" spans="1:16" x14ac:dyDescent="0.2">
      <c r="A54" s="55"/>
      <c r="B54" s="129" t="s">
        <v>1041</v>
      </c>
      <c r="D54" s="57">
        <f>L29</f>
        <v>50061904.20000001</v>
      </c>
      <c r="E54" s="55"/>
      <c r="F54" s="34"/>
      <c r="G54" s="10"/>
      <c r="H54" s="94"/>
      <c r="I54" s="55"/>
      <c r="J54" s="34"/>
      <c r="L54" s="71"/>
      <c r="M54" s="55"/>
      <c r="N54" s="15"/>
      <c r="P54" s="71"/>
    </row>
    <row r="55" spans="1:16" x14ac:dyDescent="0.2">
      <c r="A55" s="55"/>
      <c r="B55" s="23" t="s">
        <v>179</v>
      </c>
      <c r="C55" s="14"/>
      <c r="D55" s="70">
        <f>SUMIFS(produccion!$H:$H,produccion!$A:$A,lote_I!$B$1,produccion!$B:$B,lote_I!B40)</f>
        <v>156262284.486</v>
      </c>
      <c r="E55" s="55"/>
      <c r="F55" s="62"/>
      <c r="G55" s="20"/>
      <c r="H55" s="103"/>
      <c r="I55" s="55"/>
      <c r="J55" s="62"/>
      <c r="K55" s="14"/>
      <c r="L55" s="17"/>
      <c r="M55" s="55"/>
      <c r="N55" s="16"/>
      <c r="O55" s="14"/>
      <c r="P55" s="17"/>
    </row>
    <row r="56" spans="1:16" x14ac:dyDescent="0.2">
      <c r="A56" s="55"/>
      <c r="B56" s="29"/>
      <c r="C56" s="30"/>
      <c r="D56" s="70"/>
      <c r="E56" s="55"/>
      <c r="F56" s="34"/>
      <c r="G56" s="10"/>
      <c r="H56" s="94"/>
      <c r="I56" s="55"/>
      <c r="J56" s="34"/>
      <c r="L56" s="71"/>
      <c r="N56" s="15"/>
      <c r="P56" s="71"/>
    </row>
    <row r="57" spans="1:16" x14ac:dyDescent="0.2">
      <c r="B57" s="31" t="s">
        <v>183</v>
      </c>
      <c r="C57" s="32"/>
      <c r="D57" s="33">
        <f>D55-D41-D54</f>
        <v>46269238.415437855</v>
      </c>
      <c r="E57" s="55"/>
      <c r="F57" s="16"/>
      <c r="H57" s="66"/>
      <c r="J57" s="16"/>
      <c r="L57" s="71"/>
      <c r="N57" s="16"/>
      <c r="P57" s="71"/>
    </row>
    <row r="58" spans="1:16" x14ac:dyDescent="0.2">
      <c r="B58" s="28"/>
      <c r="D58" s="57"/>
      <c r="H58" s="66"/>
      <c r="L58" s="71"/>
      <c r="P58" s="71"/>
    </row>
    <row r="59" spans="1:16" s="14" customFormat="1" x14ac:dyDescent="0.2">
      <c r="A59" s="20"/>
      <c r="B59" s="23" t="s">
        <v>182</v>
      </c>
      <c r="D59" s="70">
        <f>SUMIFS(BBDD_GASTOS_FINAL!$Y:$Y,BBDD_GASTOS_FINAL!$J:$J,"Capex",BBDD_GASTOS_FINAL!$Z:$Z,$B$39)</f>
        <v>0</v>
      </c>
      <c r="E59" s="20"/>
      <c r="F59" s="16"/>
      <c r="H59" s="93"/>
      <c r="I59" s="20"/>
      <c r="J59" s="16"/>
      <c r="L59" s="17"/>
      <c r="M59" s="20"/>
      <c r="N59" s="16"/>
      <c r="P59" s="17"/>
    </row>
    <row r="60" spans="1:16" x14ac:dyDescent="0.2">
      <c r="B60" s="27"/>
      <c r="F60" s="15"/>
      <c r="H60" s="66"/>
      <c r="J60" s="15"/>
      <c r="L60" s="71"/>
      <c r="N60" s="15"/>
      <c r="P60" s="71"/>
    </row>
    <row r="61" spans="1:16" x14ac:dyDescent="0.2">
      <c r="B61" s="23" t="s">
        <v>346</v>
      </c>
      <c r="D61" s="70">
        <f>SUMIFS(BBDD_GASTOS_FINAL!$Y:$Y,BBDD_GASTOS_FINAL!$J:$J,"deuda",BBDD_GASTOS_FINAL!$V:$V,B40)</f>
        <v>0</v>
      </c>
      <c r="F61" s="16"/>
      <c r="H61" s="93"/>
      <c r="J61" s="16"/>
      <c r="L61" s="17"/>
      <c r="N61" s="16"/>
      <c r="P61" s="17"/>
    </row>
    <row r="62" spans="1:16" x14ac:dyDescent="0.2">
      <c r="B62" s="28"/>
      <c r="D62" s="57"/>
      <c r="H62" s="66"/>
      <c r="L62" s="71"/>
      <c r="P62" s="71"/>
    </row>
    <row r="63" spans="1:16" ht="13.15" customHeight="1" x14ac:dyDescent="0.2">
      <c r="B63" s="31" t="s">
        <v>347</v>
      </c>
      <c r="C63" s="32"/>
      <c r="D63" s="33">
        <f>D57-D61-D59</f>
        <v>46269238.415437855</v>
      </c>
      <c r="F63" s="16"/>
      <c r="H63" s="71"/>
      <c r="J63" s="16"/>
      <c r="L63" s="71"/>
      <c r="N63" s="16"/>
      <c r="P63" s="71"/>
    </row>
    <row r="64" spans="1:16" s="10" customFormat="1" x14ac:dyDescent="0.2">
      <c r="B64" s="31" t="s">
        <v>1040</v>
      </c>
      <c r="C64" s="32"/>
      <c r="D64" s="128">
        <f>D57/D55</f>
        <v>0.29609984627853853</v>
      </c>
      <c r="H64" s="94"/>
      <c r="L64" s="95"/>
      <c r="P64" s="95"/>
    </row>
    <row r="65" spans="1:16" s="55" customFormat="1" ht="15" x14ac:dyDescent="0.25">
      <c r="A65" s="55" t="s">
        <v>493</v>
      </c>
      <c r="B65" s="84">
        <v>9</v>
      </c>
      <c r="D65" s="85"/>
      <c r="E65" s="55" t="s">
        <v>493</v>
      </c>
      <c r="F65" s="96"/>
      <c r="H65" s="97"/>
      <c r="J65" s="98"/>
      <c r="L65" s="88"/>
      <c r="P65" s="88"/>
    </row>
    <row r="66" spans="1:16" ht="26.25" x14ac:dyDescent="0.4">
      <c r="A66" s="99" t="s">
        <v>914</v>
      </c>
      <c r="B66" s="100">
        <f>B1</f>
        <v>3925</v>
      </c>
      <c r="D66" s="71"/>
      <c r="H66" s="66"/>
      <c r="L66" s="71"/>
      <c r="P66" s="71"/>
    </row>
    <row r="67" spans="1:16" s="14" customFormat="1" ht="26.25" x14ac:dyDescent="0.4">
      <c r="A67" s="20" t="s">
        <v>258</v>
      </c>
      <c r="B67" s="112" t="s">
        <v>982</v>
      </c>
      <c r="C67" s="21"/>
      <c r="D67" s="69"/>
      <c r="E67" s="20"/>
      <c r="F67" s="16"/>
      <c r="H67" s="93"/>
      <c r="I67" s="20"/>
      <c r="J67" s="16"/>
      <c r="L67" s="17"/>
      <c r="M67" s="20"/>
      <c r="P67" s="17"/>
    </row>
    <row r="68" spans="1:16" x14ac:dyDescent="0.2">
      <c r="B68" s="23" t="s">
        <v>148</v>
      </c>
      <c r="C68" s="14"/>
      <c r="D68" s="70">
        <f>SUM(D69:D79)</f>
        <v>126170658.55953659</v>
      </c>
      <c r="F68" s="15"/>
      <c r="H68" s="66"/>
      <c r="J68" s="15"/>
      <c r="L68" s="71"/>
      <c r="P68" s="71"/>
    </row>
    <row r="69" spans="1:16" x14ac:dyDescent="0.2">
      <c r="B69" s="25">
        <f>D69/$D$68</f>
        <v>0.55450188629226216</v>
      </c>
      <c r="C69" s="12" t="s">
        <v>897</v>
      </c>
      <c r="D69" s="57">
        <f>SUMIFS(BBDD_GASTOS_FINAL!$Z:$Z,BBDD_GASTOS_FINAL!$V:$V,$B$1,BBDD_GASTOS_FINAL!$W:$W,$B$67,BBDD_GASTOS_FINAL!$AC:$AC,lote_I!$C69)*-1</f>
        <v>69961868.165999994</v>
      </c>
      <c r="F69" s="115"/>
      <c r="H69" s="93"/>
      <c r="J69" s="16"/>
      <c r="L69" s="17"/>
      <c r="P69" s="71"/>
    </row>
    <row r="70" spans="1:16" x14ac:dyDescent="0.2">
      <c r="B70" s="25">
        <f t="shared" ref="B70:B79" si="8">D70/$D$68</f>
        <v>0.20967990154183558</v>
      </c>
      <c r="C70" s="12" t="s">
        <v>9</v>
      </c>
      <c r="D70" s="57">
        <f>SUMIFS(BBDD_GASTOS_FINAL!$Z:$Z,BBDD_GASTOS_FINAL!$V:$V,$B$1,BBDD_GASTOS_FINAL!$W:$W,$B$67,BBDD_GASTOS_FINAL!$AC:$AC,lote_I!$C70)*-1</f>
        <v>26455451.264232188</v>
      </c>
      <c r="H70" s="66"/>
      <c r="L70" s="71"/>
      <c r="P70" s="71"/>
    </row>
    <row r="71" spans="1:16" x14ac:dyDescent="0.2">
      <c r="B71" s="25">
        <f t="shared" si="8"/>
        <v>4.4015464682050616E-3</v>
      </c>
      <c r="C71" s="12" t="s">
        <v>898</v>
      </c>
      <c r="D71" s="57">
        <f>SUMIFS(BBDD_GASTOS_FINAL!$Z:$Z,BBDD_GASTOS_FINAL!$V:$V,$B$1,BBDD_GASTOS_FINAL!$W:$W,$B$67,BBDD_GASTOS_FINAL!$AC:$AC,lote_I!$C71)*-1</f>
        <v>555346.01657383505</v>
      </c>
      <c r="F71" s="16"/>
      <c r="H71" s="66"/>
      <c r="J71" s="16"/>
      <c r="L71" s="66"/>
      <c r="P71" s="71"/>
    </row>
    <row r="72" spans="1:16" x14ac:dyDescent="0.2">
      <c r="B72" s="25">
        <f t="shared" si="8"/>
        <v>2.2118803467155727E-2</v>
      </c>
      <c r="C72" s="12" t="s">
        <v>899</v>
      </c>
      <c r="D72" s="57">
        <f>SUMIFS(BBDD_GASTOS_FINAL!$Z:$Z,BBDD_GASTOS_FINAL!$V:$V,$B$1,BBDD_GASTOS_FINAL!$W:$W,$B$67,BBDD_GASTOS_FINAL!$AC:$AC,lote_I!$C72)*-1</f>
        <v>2790743.9999999995</v>
      </c>
      <c r="F72" s="113"/>
      <c r="H72" s="66"/>
      <c r="L72" s="71"/>
      <c r="P72" s="71"/>
    </row>
    <row r="73" spans="1:16" x14ac:dyDescent="0.2">
      <c r="B73" s="25">
        <f t="shared" si="8"/>
        <v>2.6970794246225248E-2</v>
      </c>
      <c r="C73" s="12" t="s">
        <v>900</v>
      </c>
      <c r="D73" s="57">
        <f>SUMIFS(BBDD_GASTOS_FINAL!$Z:$Z,BBDD_GASTOS_FINAL!$V:$V,$B$1,BBDD_GASTOS_FINAL!$W:$W,$B$67,BBDD_GASTOS_FINAL!$AC:$AC,lote_I!$C73)*-1</f>
        <v>3402922.8719199998</v>
      </c>
      <c r="F73" s="113"/>
      <c r="H73" s="66"/>
      <c r="L73" s="71"/>
      <c r="P73" s="71"/>
    </row>
    <row r="74" spans="1:16" x14ac:dyDescent="0.2">
      <c r="B74" s="25">
        <f t="shared" si="8"/>
        <v>4.7868918663557095E-2</v>
      </c>
      <c r="C74" s="12" t="s">
        <v>901</v>
      </c>
      <c r="D74" s="57">
        <f>SUMIFS(BBDD_GASTOS_FINAL!$Z:$Z,BBDD_GASTOS_FINAL!$V:$V,$B$1,BBDD_GASTOS_FINAL!$W:$W,$B$67,BBDD_GASTOS_FINAL!$AC:$AC,lote_I!$C74)*-1</f>
        <v>6039652.9923138907</v>
      </c>
      <c r="F74" s="114"/>
      <c r="H74" s="66"/>
      <c r="L74" s="71"/>
      <c r="P74" s="71"/>
    </row>
    <row r="75" spans="1:16" x14ac:dyDescent="0.2">
      <c r="B75" s="25">
        <f t="shared" si="8"/>
        <v>0</v>
      </c>
      <c r="C75" s="12" t="s">
        <v>902</v>
      </c>
      <c r="D75" s="57">
        <f>SUMIFS(BBDD_GASTOS_FINAL!$Z:$Z,BBDD_GASTOS_FINAL!$V:$V,$B$1,BBDD_GASTOS_FINAL!$W:$W,$B$67,BBDD_GASTOS_FINAL!$AC:$AC,lote_I!$C75)*-1</f>
        <v>0</v>
      </c>
    </row>
    <row r="76" spans="1:16" x14ac:dyDescent="0.2">
      <c r="B76" s="25">
        <f t="shared" si="8"/>
        <v>8.7421855417492894E-2</v>
      </c>
      <c r="C76" s="12" t="s">
        <v>903</v>
      </c>
      <c r="D76" s="57">
        <f>SUMIFS(BBDD_GASTOS_FINAL!$Z:$Z,BBDD_GASTOS_FINAL!$V:$V,$B$1,BBDD_GASTOS_FINAL!$W:$W,$B$67,BBDD_GASTOS_FINAL!$AC:$AC,lote_I!$C76)*-1</f>
        <v>11030073.070521669</v>
      </c>
    </row>
    <row r="77" spans="1:16" x14ac:dyDescent="0.2">
      <c r="B77" s="25">
        <f t="shared" si="8"/>
        <v>3.7110784858008207E-2</v>
      </c>
      <c r="C77" s="12" t="s">
        <v>66</v>
      </c>
      <c r="D77" s="57">
        <f>SUMIFS(BBDD_GASTOS_FINAL!$Z:$Z,BBDD_GASTOS_FINAL!$V:$V,$B$1,BBDD_GASTOS_FINAL!$W:$W,$B$67,BBDD_GASTOS_FINAL!$AC:$AC,lote_I!$C77)*-1</f>
        <v>4682292.1651961738</v>
      </c>
    </row>
    <row r="78" spans="1:16" x14ac:dyDescent="0.2">
      <c r="B78" s="25">
        <f t="shared" si="8"/>
        <v>9.9255090452579613E-3</v>
      </c>
      <c r="C78" s="12" t="s">
        <v>729</v>
      </c>
      <c r="D78" s="57">
        <f>SUMIFS(BBDD_GASTOS_FINAL!$Z:$Z,BBDD_GASTOS_FINAL!$V:$V,$B$1,BBDD_GASTOS_FINAL!$W:$W,$B$67,BBDD_GASTOS_FINAL!$AC:$AC,lote_I!$C78)*-1</f>
        <v>1252308.0127788342</v>
      </c>
    </row>
    <row r="79" spans="1:16" x14ac:dyDescent="0.2">
      <c r="B79" s="25">
        <f t="shared" si="8"/>
        <v>0</v>
      </c>
      <c r="C79" s="12" t="s">
        <v>1039</v>
      </c>
      <c r="D79" s="57">
        <f>SUMIFS(BBDD_GASTOS_FINAL!$Z:$Z,BBDD_GASTOS_FINAL!$V:$V,$B$1,BBDD_GASTOS_FINAL!$W:$W,$B$67,BBDD_GASTOS_FINAL!$AC:$AC,lote_I!$C79)*-1</f>
        <v>0</v>
      </c>
    </row>
    <row r="80" spans="1:16" x14ac:dyDescent="0.2">
      <c r="B80" s="25"/>
      <c r="D80" s="57"/>
    </row>
    <row r="81" spans="1:17" x14ac:dyDescent="0.2">
      <c r="B81" s="23" t="s">
        <v>179</v>
      </c>
      <c r="C81" s="14"/>
      <c r="D81" s="70">
        <f>C6</f>
        <v>156262284.486</v>
      </c>
      <c r="F81" s="113"/>
    </row>
    <row r="82" spans="1:17" x14ac:dyDescent="0.2">
      <c r="B82" s="29"/>
      <c r="C82" s="30"/>
      <c r="D82" s="70"/>
    </row>
    <row r="83" spans="1:17" s="36" customFormat="1" x14ac:dyDescent="0.2">
      <c r="A83" s="10"/>
      <c r="B83" s="31" t="s">
        <v>183</v>
      </c>
      <c r="C83" s="32"/>
      <c r="D83" s="33">
        <f>D81-D68</f>
        <v>30091625.92646341</v>
      </c>
      <c r="E83" s="10"/>
      <c r="F83" s="113"/>
      <c r="G83" s="12"/>
      <c r="I83" s="10"/>
      <c r="J83" s="12"/>
      <c r="K83" s="12"/>
      <c r="L83" s="18"/>
      <c r="M83" s="10"/>
      <c r="N83" s="12"/>
      <c r="O83" s="12"/>
      <c r="P83" s="18"/>
      <c r="Q83" s="12"/>
    </row>
    <row r="84" spans="1:17" s="36" customFormat="1" ht="12" hidden="1" customHeight="1" outlineLevel="1" x14ac:dyDescent="0.2">
      <c r="A84" s="10"/>
      <c r="B84" s="28"/>
      <c r="C84" s="12"/>
      <c r="D84" s="57"/>
      <c r="E84" s="10"/>
      <c r="F84" s="13"/>
      <c r="G84" s="10"/>
      <c r="I84" s="10"/>
      <c r="J84" s="12"/>
      <c r="K84" s="12"/>
      <c r="L84" s="18"/>
      <c r="M84" s="10"/>
      <c r="N84" s="12"/>
      <c r="O84" s="12"/>
      <c r="P84" s="18"/>
      <c r="Q84" s="12"/>
    </row>
    <row r="85" spans="1:17" s="36" customFormat="1" hidden="1" outlineLevel="1" x14ac:dyDescent="0.2">
      <c r="A85" s="10"/>
      <c r="B85" s="23" t="s">
        <v>182</v>
      </c>
      <c r="C85" s="14"/>
      <c r="D85" s="70">
        <f>SUMIFS(BBDD_GASTOS_FINAL!$Y:$Y,BBDD_GASTOS_FINAL!$J:$J,"Capex",BBDD_GASTOS_FINAL!$Z:$Z,$B$39)</f>
        <v>0</v>
      </c>
      <c r="E85" s="10"/>
      <c r="F85" s="13"/>
      <c r="G85" s="10"/>
      <c r="I85" s="10"/>
      <c r="J85" s="12"/>
      <c r="K85" s="12"/>
      <c r="L85" s="18"/>
      <c r="M85" s="10"/>
      <c r="N85" s="12"/>
      <c r="O85" s="12"/>
      <c r="P85" s="18"/>
      <c r="Q85" s="12"/>
    </row>
    <row r="86" spans="1:17" s="36" customFormat="1" ht="12" hidden="1" customHeight="1" outlineLevel="1" x14ac:dyDescent="0.2">
      <c r="A86" s="10"/>
      <c r="B86" s="27"/>
      <c r="C86" s="12"/>
      <c r="D86" s="18"/>
      <c r="E86" s="10"/>
      <c r="F86" s="37"/>
      <c r="G86" s="38"/>
      <c r="I86" s="10"/>
      <c r="J86" s="12"/>
      <c r="K86" s="12"/>
      <c r="L86" s="18"/>
      <c r="M86" s="10"/>
      <c r="N86" s="12"/>
      <c r="O86" s="12"/>
      <c r="P86" s="18"/>
      <c r="Q86" s="12"/>
    </row>
    <row r="87" spans="1:17" s="36" customFormat="1" hidden="1" outlineLevel="1" x14ac:dyDescent="0.2">
      <c r="A87" s="10"/>
      <c r="B87" s="23" t="s">
        <v>346</v>
      </c>
      <c r="C87" s="12"/>
      <c r="D87" s="70">
        <f>SUMIFS(BBDD_GASTOS_FINAL!$Y:$Y,BBDD_GASTOS_FINAL!$J:$J,"deuda",BBDD_GASTOS_FINAL!$V:$V,B67)</f>
        <v>2</v>
      </c>
      <c r="E87" s="10"/>
      <c r="F87" s="37"/>
      <c r="G87" s="38"/>
      <c r="I87" s="10"/>
      <c r="J87" s="12"/>
      <c r="K87" s="12"/>
      <c r="L87" s="18"/>
      <c r="M87" s="10"/>
      <c r="N87" s="12"/>
      <c r="O87" s="12"/>
      <c r="P87" s="18"/>
      <c r="Q87" s="12"/>
    </row>
    <row r="88" spans="1:17" s="36" customFormat="1" hidden="1" outlineLevel="1" x14ac:dyDescent="0.2">
      <c r="A88" s="10"/>
      <c r="B88" s="28"/>
      <c r="C88" s="12"/>
      <c r="D88" s="57"/>
      <c r="E88" s="10"/>
      <c r="F88" s="13"/>
      <c r="G88" s="10"/>
      <c r="I88" s="10"/>
      <c r="J88" s="12"/>
      <c r="K88" s="12"/>
      <c r="L88" s="18"/>
      <c r="M88" s="10"/>
      <c r="N88" s="12"/>
      <c r="O88" s="12"/>
      <c r="P88" s="18"/>
      <c r="Q88" s="12"/>
    </row>
    <row r="89" spans="1:17" s="36" customFormat="1" hidden="1" outlineLevel="1" x14ac:dyDescent="0.2">
      <c r="A89" s="10"/>
      <c r="B89" s="31" t="s">
        <v>347</v>
      </c>
      <c r="C89" s="32"/>
      <c r="D89" s="33">
        <f>D83-D87-D85</f>
        <v>30091623.92646341</v>
      </c>
      <c r="E89" s="10"/>
      <c r="F89" s="13"/>
      <c r="G89" s="10"/>
      <c r="I89" s="10"/>
      <c r="J89" s="12"/>
      <c r="K89" s="12"/>
      <c r="L89" s="18"/>
      <c r="M89" s="10"/>
      <c r="N89" s="12"/>
      <c r="O89" s="12"/>
      <c r="P89" s="18"/>
      <c r="Q89" s="12"/>
    </row>
    <row r="90" spans="1:17" s="36" customFormat="1" hidden="1" outlineLevel="1" x14ac:dyDescent="0.2">
      <c r="A90" s="10"/>
      <c r="B90" s="15" t="s">
        <v>348</v>
      </c>
      <c r="C90" s="35" t="e">
        <f>D15+H15+L15+P15+P41+L41+H41+D41+#REF!+#REF!+#REF!</f>
        <v>#REF!</v>
      </c>
      <c r="D90" s="18"/>
      <c r="E90" s="10"/>
      <c r="F90" s="13"/>
      <c r="G90" s="10"/>
      <c r="I90" s="10"/>
      <c r="J90" s="12"/>
      <c r="K90" s="12"/>
      <c r="L90" s="18"/>
      <c r="M90" s="10"/>
      <c r="N90" s="12"/>
      <c r="O90" s="12"/>
      <c r="P90" s="18"/>
      <c r="Q90" s="12"/>
    </row>
    <row r="91" spans="1:17" s="36" customFormat="1" hidden="1" outlineLevel="1" x14ac:dyDescent="0.2">
      <c r="A91" s="10"/>
      <c r="B91" s="15" t="s">
        <v>349</v>
      </c>
      <c r="C91" s="35">
        <f>C7</f>
        <v>128885700.38706195</v>
      </c>
      <c r="D91" s="18"/>
      <c r="E91" s="10"/>
      <c r="F91" s="13"/>
      <c r="G91" s="38"/>
      <c r="I91" s="10"/>
      <c r="J91" s="12"/>
      <c r="K91" s="12"/>
      <c r="L91" s="18"/>
      <c r="M91" s="10"/>
      <c r="N91" s="12"/>
      <c r="O91" s="12"/>
      <c r="P91" s="18"/>
      <c r="Q91" s="12"/>
    </row>
    <row r="92" spans="1:17" s="36" customFormat="1" ht="41.25" hidden="1" customHeight="1" outlineLevel="1" x14ac:dyDescent="0.2">
      <c r="A92" s="10"/>
      <c r="B92" s="16"/>
      <c r="C92" s="35" t="e">
        <f>MROUND(C91,10000)=MROUND(C90,10000)</f>
        <v>#REF!</v>
      </c>
      <c r="D92" s="71"/>
      <c r="E92" s="10"/>
      <c r="F92" s="48"/>
      <c r="G92" s="49"/>
      <c r="I92" s="10"/>
      <c r="J92" s="12"/>
      <c r="K92" s="12"/>
      <c r="L92" s="18"/>
      <c r="M92" s="10"/>
      <c r="N92" s="12"/>
      <c r="O92" s="12"/>
      <c r="P92" s="18"/>
      <c r="Q92" s="12"/>
    </row>
    <row r="93" spans="1:17" s="36" customFormat="1" hidden="1" outlineLevel="1" x14ac:dyDescent="0.2">
      <c r="A93" s="10"/>
      <c r="B93" s="16"/>
      <c r="C93" s="35"/>
      <c r="D93" s="71"/>
      <c r="E93" s="10"/>
      <c r="F93" s="48"/>
      <c r="G93" s="49"/>
      <c r="I93" s="10"/>
      <c r="J93" s="12"/>
      <c r="K93" s="12"/>
      <c r="L93" s="18"/>
      <c r="M93" s="10"/>
      <c r="N93" s="12"/>
      <c r="O93" s="12"/>
      <c r="P93" s="18"/>
      <c r="Q93" s="12"/>
    </row>
    <row r="94" spans="1:17" s="36" customFormat="1" hidden="1" outlineLevel="1" x14ac:dyDescent="0.2">
      <c r="A94" s="10"/>
      <c r="B94" s="50" t="s">
        <v>508</v>
      </c>
      <c r="C94" s="35">
        <f>D33+H33+L33+P33+P59+L59+H59+D59+D67+H67+L67</f>
        <v>0</v>
      </c>
      <c r="D94" s="71"/>
      <c r="E94" s="10"/>
      <c r="F94" s="48"/>
      <c r="G94" s="49"/>
      <c r="I94" s="10"/>
      <c r="J94" s="12"/>
      <c r="K94" s="12"/>
      <c r="L94" s="18"/>
      <c r="M94" s="10"/>
      <c r="N94" s="12"/>
      <c r="O94" s="12"/>
      <c r="P94" s="18"/>
      <c r="Q94" s="12"/>
    </row>
    <row r="95" spans="1:17" s="36" customFormat="1" hidden="1" outlineLevel="1" x14ac:dyDescent="0.2">
      <c r="A95" s="10"/>
      <c r="B95" s="51" t="s">
        <v>509</v>
      </c>
      <c r="C95" s="35">
        <f>C9</f>
        <v>0</v>
      </c>
      <c r="D95" s="35" t="b">
        <f>C94=C95</f>
        <v>1</v>
      </c>
      <c r="E95" s="10"/>
      <c r="F95" s="48"/>
      <c r="G95" s="49"/>
      <c r="I95" s="10"/>
      <c r="J95" s="12"/>
      <c r="K95" s="12"/>
      <c r="L95" s="18"/>
      <c r="M95" s="10"/>
      <c r="N95" s="12"/>
      <c r="O95" s="12"/>
      <c r="P95" s="18"/>
      <c r="Q95" s="12"/>
    </row>
    <row r="96" spans="1:17" s="36" customFormat="1" hidden="1" outlineLevel="1" x14ac:dyDescent="0.2">
      <c r="A96" s="10"/>
      <c r="B96" s="52" t="s">
        <v>510</v>
      </c>
      <c r="C96" s="35">
        <f>D35+H35+L35+P35+P61+L61+H61+D61+D69+H69+L69</f>
        <v>69961868.165999994</v>
      </c>
      <c r="D96" s="71"/>
      <c r="E96" s="10"/>
      <c r="F96" s="48"/>
      <c r="G96" s="49"/>
      <c r="I96" s="10"/>
      <c r="J96" s="12"/>
      <c r="K96" s="12"/>
      <c r="L96" s="18"/>
      <c r="M96" s="10"/>
      <c r="N96" s="12"/>
      <c r="O96" s="12"/>
      <c r="P96" s="18"/>
      <c r="Q96" s="12"/>
    </row>
    <row r="97" spans="1:17" s="36" customFormat="1" hidden="1" outlineLevel="1" x14ac:dyDescent="0.2">
      <c r="A97" s="10"/>
      <c r="B97" s="52" t="s">
        <v>511</v>
      </c>
      <c r="C97" s="74">
        <f>C10</f>
        <v>110979.65853524199</v>
      </c>
      <c r="D97" s="71" t="b">
        <f>C96=C97</f>
        <v>0</v>
      </c>
      <c r="E97" s="10"/>
      <c r="F97" s="48"/>
      <c r="G97" s="49"/>
      <c r="I97" s="10"/>
      <c r="J97" s="12"/>
      <c r="K97" s="12"/>
      <c r="L97" s="18"/>
      <c r="M97" s="10"/>
      <c r="N97" s="12"/>
      <c r="O97" s="12"/>
      <c r="P97" s="18"/>
      <c r="Q97" s="12"/>
    </row>
    <row r="98" spans="1:17" s="36" customFormat="1" hidden="1" outlineLevel="1" x14ac:dyDescent="0.2">
      <c r="A98" s="10"/>
      <c r="B98" s="52"/>
      <c r="C98" s="35"/>
      <c r="D98" s="71"/>
      <c r="E98" s="10"/>
      <c r="F98" s="48"/>
      <c r="G98" s="49"/>
      <c r="I98" s="10"/>
      <c r="J98" s="12"/>
      <c r="K98" s="12"/>
      <c r="L98" s="18"/>
      <c r="M98" s="10"/>
      <c r="N98" s="12"/>
      <c r="O98" s="12"/>
      <c r="P98" s="18"/>
      <c r="Q98" s="12"/>
    </row>
    <row r="99" spans="1:17" s="36" customFormat="1" hidden="1" outlineLevel="1" x14ac:dyDescent="0.2">
      <c r="A99" s="10"/>
      <c r="B99" s="15"/>
      <c r="C99" s="35"/>
      <c r="D99" s="71"/>
      <c r="E99" s="10"/>
      <c r="F99" s="48"/>
      <c r="G99" s="49"/>
      <c r="I99" s="10"/>
      <c r="J99" s="12"/>
      <c r="K99" s="12"/>
      <c r="L99" s="18"/>
      <c r="M99" s="10"/>
      <c r="N99" s="12"/>
      <c r="O99" s="12"/>
      <c r="P99" s="18"/>
      <c r="Q99" s="12"/>
    </row>
    <row r="100" spans="1:17" s="36" customFormat="1" hidden="1" outlineLevel="1" x14ac:dyDescent="0.2">
      <c r="A100" s="10"/>
      <c r="B100" s="52"/>
      <c r="C100" s="35"/>
      <c r="D100" s="71"/>
      <c r="E100" s="10"/>
      <c r="F100" s="48"/>
      <c r="G100" s="49"/>
      <c r="I100" s="10"/>
      <c r="J100" s="12"/>
      <c r="K100" s="12"/>
      <c r="L100" s="18"/>
      <c r="M100" s="10"/>
      <c r="N100" s="12"/>
      <c r="O100" s="12"/>
      <c r="P100" s="18"/>
      <c r="Q100" s="12"/>
    </row>
    <row r="101" spans="1:17" s="36" customFormat="1" hidden="1" outlineLevel="1" x14ac:dyDescent="0.2">
      <c r="A101" s="10"/>
      <c r="B101" s="15" t="s">
        <v>512</v>
      </c>
      <c r="C101" s="35">
        <f>C8</f>
        <v>27376584.098938048</v>
      </c>
      <c r="D101" s="18"/>
      <c r="E101" s="10"/>
      <c r="F101" s="13"/>
      <c r="G101" s="38"/>
      <c r="I101" s="10"/>
      <c r="J101" s="12"/>
      <c r="K101" s="12"/>
      <c r="L101" s="18"/>
      <c r="M101" s="10"/>
      <c r="N101" s="12"/>
      <c r="O101" s="12"/>
      <c r="P101" s="18"/>
      <c r="Q101" s="12"/>
    </row>
    <row r="102" spans="1:17" s="36" customFormat="1" hidden="1" outlineLevel="1" x14ac:dyDescent="0.2">
      <c r="A102" s="10"/>
      <c r="B102" s="15" t="s">
        <v>513</v>
      </c>
      <c r="C102" s="35" t="e">
        <f>D31+H31+L31+P31+P57+L57+H57+D57+#REF!+#REF!+#REF!</f>
        <v>#REF!</v>
      </c>
      <c r="D102" s="18" t="e">
        <f>MROUND(C102,10000)=MROUND(C101,10000)</f>
        <v>#REF!</v>
      </c>
      <c r="E102" s="10"/>
      <c r="F102" s="13"/>
      <c r="G102" s="38"/>
      <c r="I102" s="10"/>
      <c r="J102" s="12"/>
      <c r="K102" s="12"/>
      <c r="L102" s="18"/>
      <c r="M102" s="10"/>
      <c r="N102" s="12"/>
      <c r="O102" s="12"/>
      <c r="P102" s="18"/>
      <c r="Q102" s="12"/>
    </row>
    <row r="103" spans="1:17" s="36" customFormat="1" hidden="1" outlineLevel="1" x14ac:dyDescent="0.2">
      <c r="A103" s="10"/>
      <c r="B103" s="15"/>
      <c r="C103" s="35"/>
      <c r="D103" s="18"/>
      <c r="E103" s="10"/>
      <c r="F103" s="13"/>
      <c r="G103" s="10"/>
      <c r="I103" s="10"/>
      <c r="J103" s="12"/>
      <c r="K103" s="12"/>
      <c r="L103" s="18"/>
      <c r="M103" s="10"/>
      <c r="N103" s="12"/>
      <c r="O103" s="12"/>
      <c r="P103" s="18"/>
      <c r="Q103" s="12"/>
    </row>
    <row r="104" spans="1:17" s="36" customFormat="1" hidden="1" outlineLevel="1" x14ac:dyDescent="0.2">
      <c r="A104" s="10"/>
      <c r="B104" s="15"/>
      <c r="C104" s="35"/>
      <c r="D104" s="18"/>
      <c r="E104" s="10"/>
      <c r="F104" s="13"/>
      <c r="G104" s="10"/>
      <c r="I104" s="10"/>
      <c r="J104" s="12"/>
      <c r="K104" s="12"/>
      <c r="L104" s="18"/>
      <c r="M104" s="10"/>
      <c r="N104" s="12"/>
      <c r="O104" s="12"/>
      <c r="P104" s="18"/>
      <c r="Q104" s="12"/>
    </row>
    <row r="105" spans="1:17" s="36" customFormat="1" hidden="1" outlineLevel="1" x14ac:dyDescent="0.2">
      <c r="A105" s="10"/>
      <c r="B105" s="15" t="s">
        <v>514</v>
      </c>
      <c r="C105" s="35">
        <f>C11</f>
        <v>27265604.440402806</v>
      </c>
      <c r="D105" s="18"/>
      <c r="E105" s="10"/>
      <c r="F105" s="13"/>
      <c r="G105" s="10"/>
      <c r="I105" s="10"/>
      <c r="J105" s="12"/>
      <c r="K105" s="12"/>
      <c r="L105" s="18"/>
      <c r="M105" s="10"/>
      <c r="N105" s="12"/>
      <c r="O105" s="12"/>
      <c r="P105" s="18"/>
      <c r="Q105" s="12"/>
    </row>
    <row r="106" spans="1:17" s="36" customFormat="1" hidden="1" outlineLevel="1" x14ac:dyDescent="0.2">
      <c r="A106" s="10"/>
      <c r="B106" s="15" t="s">
        <v>515</v>
      </c>
      <c r="C106" s="35">
        <f>D37+H37+L37+P37+P63+L63+H63+D63+D71+H71+L71</f>
        <v>7615916.8121378832</v>
      </c>
      <c r="D106" s="18" t="b">
        <f>MROUND(C106,10000)=MROUND(C105,10000)</f>
        <v>0</v>
      </c>
      <c r="E106" s="10"/>
      <c r="F106" s="13"/>
      <c r="G106" s="38"/>
      <c r="I106" s="10"/>
      <c r="J106" s="12"/>
      <c r="K106" s="12"/>
      <c r="L106" s="18"/>
      <c r="M106" s="10"/>
      <c r="N106" s="12"/>
      <c r="O106" s="12"/>
      <c r="P106" s="18"/>
      <c r="Q106" s="12"/>
    </row>
    <row r="107" spans="1:17" s="36" customFormat="1" collapsed="1" x14ac:dyDescent="0.2">
      <c r="A107" s="10"/>
      <c r="B107" s="31" t="s">
        <v>1040</v>
      </c>
      <c r="C107" s="32"/>
      <c r="D107" s="128">
        <f>D83/D81</f>
        <v>0.19257126583964287</v>
      </c>
      <c r="E107" s="10"/>
      <c r="F107" s="13"/>
      <c r="G107" s="38"/>
      <c r="I107" s="10"/>
      <c r="J107" s="12"/>
      <c r="K107" s="12"/>
      <c r="L107" s="18"/>
      <c r="M107" s="10"/>
      <c r="N107" s="12"/>
      <c r="O107" s="12"/>
      <c r="P107" s="18"/>
      <c r="Q107" s="12"/>
    </row>
    <row r="108" spans="1:17" s="36" customFormat="1" x14ac:dyDescent="0.2">
      <c r="A108" s="10"/>
      <c r="B108" s="15"/>
      <c r="C108" s="35"/>
      <c r="D108" s="18"/>
      <c r="E108" s="13"/>
      <c r="F108" s="10"/>
      <c r="G108" s="12"/>
      <c r="I108" s="10"/>
      <c r="J108" s="12"/>
      <c r="K108" s="12"/>
      <c r="L108" s="18"/>
      <c r="M108" s="10"/>
      <c r="N108" s="12"/>
      <c r="O108" s="12"/>
      <c r="P108" s="18"/>
      <c r="Q108" s="12"/>
    </row>
    <row r="109" spans="1:17" s="36" customFormat="1" x14ac:dyDescent="0.2">
      <c r="A109" s="10"/>
      <c r="B109" s="15"/>
      <c r="C109" s="35"/>
      <c r="D109" s="18"/>
      <c r="E109" s="10"/>
      <c r="F109" s="12"/>
      <c r="G109" s="12"/>
      <c r="I109" s="10"/>
      <c r="J109" s="12"/>
      <c r="K109" s="12"/>
      <c r="L109" s="18"/>
      <c r="M109" s="10"/>
      <c r="N109" s="12"/>
      <c r="O109" s="12"/>
      <c r="P109" s="18"/>
      <c r="Q109" s="12"/>
    </row>
  </sheetData>
  <mergeCells count="3">
    <mergeCell ref="B5:C5"/>
    <mergeCell ref="F5:G5"/>
    <mergeCell ref="J5:K5"/>
  </mergeCells>
  <conditionalFormatting sqref="C8">
    <cfRule type="cellIs" dxfId="91" priority="29" operator="lessThan">
      <formula>0</formula>
    </cfRule>
    <cfRule type="cellIs" dxfId="90" priority="30" operator="greaterThan">
      <formula>0</formula>
    </cfRule>
  </conditionalFormatting>
  <conditionalFormatting sqref="C11:C12">
    <cfRule type="cellIs" dxfId="89" priority="45" operator="lessThan">
      <formula>0</formula>
    </cfRule>
    <cfRule type="cellIs" dxfId="88" priority="46" operator="greaterThan">
      <formula>0</formula>
    </cfRule>
  </conditionalFormatting>
  <conditionalFormatting sqref="D31">
    <cfRule type="cellIs" dxfId="87" priority="5" operator="lessThan">
      <formula>0</formula>
    </cfRule>
    <cfRule type="cellIs" dxfId="86" priority="6" operator="greaterThan">
      <formula>0</formula>
    </cfRule>
  </conditionalFormatting>
  <conditionalFormatting sqref="D37:D38">
    <cfRule type="cellIs" dxfId="85" priority="21" operator="lessThan">
      <formula>0</formula>
    </cfRule>
    <cfRule type="cellIs" dxfId="84" priority="22" operator="greaterThan">
      <formula>0</formula>
    </cfRule>
  </conditionalFormatting>
  <conditionalFormatting sqref="D57">
    <cfRule type="cellIs" dxfId="83" priority="43" operator="lessThan">
      <formula>0</formula>
    </cfRule>
    <cfRule type="cellIs" dxfId="82" priority="44" operator="greaterThan">
      <formula>0</formula>
    </cfRule>
  </conditionalFormatting>
  <conditionalFormatting sqref="D63:D64">
    <cfRule type="cellIs" dxfId="81" priority="11" operator="lessThan">
      <formula>0</formula>
    </cfRule>
    <cfRule type="cellIs" dxfId="80" priority="12" operator="greaterThan">
      <formula>0</formula>
    </cfRule>
  </conditionalFormatting>
  <conditionalFormatting sqref="D83">
    <cfRule type="cellIs" dxfId="79" priority="17" operator="lessThan">
      <formula>0</formula>
    </cfRule>
    <cfRule type="cellIs" dxfId="78" priority="18" operator="greaterThan">
      <formula>0</formula>
    </cfRule>
  </conditionalFormatting>
  <conditionalFormatting sqref="D89">
    <cfRule type="cellIs" dxfId="77" priority="15" operator="lessThan">
      <formula>0</formula>
    </cfRule>
    <cfRule type="cellIs" dxfId="76" priority="16" operator="greaterThan">
      <formula>0</formula>
    </cfRule>
  </conditionalFormatting>
  <conditionalFormatting sqref="D107">
    <cfRule type="cellIs" dxfId="75" priority="13" operator="lessThan">
      <formula>0</formula>
    </cfRule>
    <cfRule type="cellIs" dxfId="74" priority="14" operator="greaterThan">
      <formula>0</formula>
    </cfRule>
  </conditionalFormatting>
  <conditionalFormatting sqref="G11:G12">
    <cfRule type="cellIs" dxfId="73" priority="35" operator="lessThan">
      <formula>0</formula>
    </cfRule>
    <cfRule type="cellIs" dxfId="72" priority="36" operator="greaterThan">
      <formula>0</formula>
    </cfRule>
  </conditionalFormatting>
  <conditionalFormatting sqref="H31">
    <cfRule type="cellIs" dxfId="71" priority="7" operator="lessThan">
      <formula>0</formula>
    </cfRule>
    <cfRule type="cellIs" dxfId="70" priority="8" operator="greaterThan">
      <formula>0</formula>
    </cfRule>
  </conditionalFormatting>
  <conditionalFormatting sqref="H37:H38">
    <cfRule type="cellIs" dxfId="69" priority="3" operator="lessThan">
      <formula>0</formula>
    </cfRule>
    <cfRule type="cellIs" dxfId="68" priority="4" operator="greaterThan">
      <formula>0</formula>
    </cfRule>
  </conditionalFormatting>
  <conditionalFormatting sqref="H57">
    <cfRule type="cellIs" dxfId="67" priority="41" operator="lessThan">
      <formula>0</formula>
    </cfRule>
    <cfRule type="cellIs" dxfId="66" priority="42" operator="greaterThan">
      <formula>0</formula>
    </cfRule>
  </conditionalFormatting>
  <conditionalFormatting sqref="H63 L63 P63">
    <cfRule type="cellIs" dxfId="65" priority="27" operator="lessThan">
      <formula>0</formula>
    </cfRule>
    <cfRule type="cellIs" dxfId="64" priority="28" operator="greaterThan">
      <formula>0</formula>
    </cfRule>
  </conditionalFormatting>
  <conditionalFormatting sqref="H71">
    <cfRule type="cellIs" dxfId="63" priority="25" operator="lessThan">
      <formula>0</formula>
    </cfRule>
    <cfRule type="cellIs" dxfId="62" priority="26" operator="greaterThan">
      <formula>0</formula>
    </cfRule>
  </conditionalFormatting>
  <conditionalFormatting sqref="K11 J12:K12">
    <cfRule type="cellIs" dxfId="61" priority="33" operator="lessThan">
      <formula>0</formula>
    </cfRule>
    <cfRule type="cellIs" dxfId="60" priority="34" operator="greaterThan">
      <formula>0</formula>
    </cfRule>
  </conditionalFormatting>
  <conditionalFormatting sqref="L31">
    <cfRule type="cellIs" dxfId="59" priority="9" operator="lessThan">
      <formula>0</formula>
    </cfRule>
    <cfRule type="cellIs" dxfId="58" priority="10" operator="greaterThan">
      <formula>0</formula>
    </cfRule>
  </conditionalFormatting>
  <conditionalFormatting sqref="L37:L39">
    <cfRule type="cellIs" dxfId="57" priority="1" operator="lessThan">
      <formula>0</formula>
    </cfRule>
    <cfRule type="cellIs" dxfId="56" priority="2" operator="greaterThan">
      <formula>0</formula>
    </cfRule>
  </conditionalFormatting>
  <conditionalFormatting sqref="L57">
    <cfRule type="cellIs" dxfId="55" priority="39" operator="lessThan">
      <formula>0</formula>
    </cfRule>
    <cfRule type="cellIs" dxfId="54" priority="40" operator="greaterThan">
      <formula>0</formula>
    </cfRule>
  </conditionalFormatting>
  <conditionalFormatting sqref="L71">
    <cfRule type="cellIs" dxfId="53" priority="23" operator="lessThan">
      <formula>0</formula>
    </cfRule>
    <cfRule type="cellIs" dxfId="52" priority="24" operator="greaterThan">
      <formula>0</formula>
    </cfRule>
  </conditionalFormatting>
  <conditionalFormatting sqref="P31">
    <cfRule type="cellIs" dxfId="51" priority="31" operator="lessThan">
      <formula>0</formula>
    </cfRule>
    <cfRule type="cellIs" dxfId="50" priority="32" operator="greaterThan">
      <formula>0</formula>
    </cfRule>
  </conditionalFormatting>
  <conditionalFormatting sqref="P37:P38">
    <cfRule type="cellIs" dxfId="49" priority="19" operator="lessThan">
      <formula>0</formula>
    </cfRule>
    <cfRule type="cellIs" dxfId="48" priority="20" operator="greaterThan">
      <formula>0</formula>
    </cfRule>
  </conditionalFormatting>
  <conditionalFormatting sqref="P57">
    <cfRule type="cellIs" dxfId="47" priority="37" operator="lessThan">
      <formula>0</formula>
    </cfRule>
    <cfRule type="cellIs" dxfId="46" priority="38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AB8D-6D7C-459D-828C-487ED92FCEC3}">
  <dimension ref="A1:Q109"/>
  <sheetViews>
    <sheetView showGridLines="0" zoomScale="80" zoomScaleNormal="80" workbookViewId="0">
      <pane ySplit="11" topLeftCell="A50" activePane="bottomLeft" state="frozen"/>
      <selection activeCell="K7" sqref="K7:K8"/>
      <selection pane="bottomLeft" activeCell="D77" sqref="D77"/>
    </sheetView>
  </sheetViews>
  <sheetFormatPr defaultColWidth="11.42578125" defaultRowHeight="12.75" outlineLevelRow="1" x14ac:dyDescent="0.2"/>
  <cols>
    <col min="1" max="1" width="11.28515625" style="10" customWidth="1"/>
    <col min="2" max="2" width="24.140625" style="15" customWidth="1"/>
    <col min="3" max="3" width="22.7109375" style="12" customWidth="1"/>
    <col min="4" max="4" width="18.85546875" style="18" customWidth="1"/>
    <col min="5" max="5" width="14.42578125" style="10" customWidth="1"/>
    <col min="6" max="6" width="25.140625" style="12" customWidth="1"/>
    <col min="7" max="7" width="24.42578125" style="12" customWidth="1"/>
    <col min="8" max="8" width="19.7109375" style="36" customWidth="1"/>
    <col min="9" max="9" width="7.42578125" style="10" customWidth="1"/>
    <col min="10" max="10" width="23.42578125" style="12" customWidth="1"/>
    <col min="11" max="11" width="28.5703125" style="12" customWidth="1"/>
    <col min="12" max="12" width="24.28515625" style="18" customWidth="1"/>
    <col min="13" max="13" width="6" style="10" customWidth="1"/>
    <col min="14" max="14" width="26.85546875" style="12" customWidth="1"/>
    <col min="15" max="15" width="19.28515625" style="12" customWidth="1"/>
    <col min="16" max="16" width="19" style="18" customWidth="1"/>
    <col min="17" max="16384" width="11.42578125" style="12"/>
  </cols>
  <sheetData>
    <row r="1" spans="1:16" ht="26.25" x14ac:dyDescent="0.4">
      <c r="A1" s="99" t="s">
        <v>914</v>
      </c>
      <c r="B1" s="100">
        <v>3725</v>
      </c>
      <c r="C1" s="105" t="s">
        <v>915</v>
      </c>
      <c r="D1" s="106"/>
      <c r="G1" s="107" t="s">
        <v>132</v>
      </c>
    </row>
    <row r="2" spans="1:16" ht="15.75" x14ac:dyDescent="0.25">
      <c r="C2" s="105" t="s">
        <v>916</v>
      </c>
      <c r="D2" s="106">
        <f>SUMIFS(produccion!G:G,produccion!$A:$A,B1)</f>
        <v>-4.0636042402826811E-2</v>
      </c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6" ht="15.75" x14ac:dyDescent="0.25">
      <c r="B3" s="11"/>
      <c r="C3" s="11"/>
      <c r="D3" s="68"/>
      <c r="E3" s="11"/>
      <c r="F3" s="11"/>
      <c r="G3" s="11"/>
      <c r="H3" s="64"/>
      <c r="I3" s="11"/>
      <c r="J3" s="11"/>
      <c r="K3" s="11"/>
      <c r="L3" s="68"/>
      <c r="M3" s="11"/>
      <c r="N3" s="11"/>
      <c r="O3" s="11"/>
      <c r="P3" s="68"/>
    </row>
    <row r="5" spans="1:16" s="36" customFormat="1" x14ac:dyDescent="0.2">
      <c r="A5" s="67"/>
      <c r="B5" s="144" t="s">
        <v>176</v>
      </c>
      <c r="C5" s="145"/>
      <c r="E5" s="67"/>
      <c r="F5" s="144" t="s">
        <v>177</v>
      </c>
      <c r="G5" s="145"/>
      <c r="I5" s="75"/>
      <c r="J5" s="144" t="s">
        <v>178</v>
      </c>
      <c r="K5" s="145"/>
      <c r="M5" s="67"/>
    </row>
    <row r="6" spans="1:16" s="60" customFormat="1" x14ac:dyDescent="0.2">
      <c r="A6" s="58"/>
      <c r="B6" s="59" t="s">
        <v>981</v>
      </c>
      <c r="C6" s="26">
        <f>D55</f>
        <v>147562335.79874998</v>
      </c>
      <c r="E6" s="58"/>
      <c r="F6" s="59" t="s">
        <v>179</v>
      </c>
      <c r="G6" s="26">
        <f>C6</f>
        <v>147562335.79874998</v>
      </c>
      <c r="I6" s="61"/>
      <c r="J6" s="59" t="s">
        <v>179</v>
      </c>
      <c r="K6" s="26">
        <f>G6</f>
        <v>147562335.79874998</v>
      </c>
      <c r="M6" s="58"/>
    </row>
    <row r="7" spans="1:16" s="36" customFormat="1" x14ac:dyDescent="0.2">
      <c r="A7" s="67"/>
      <c r="B7" s="59" t="s">
        <v>148</v>
      </c>
      <c r="C7" s="26">
        <f>SUMIFS(BBDD_GASTOS_FINAL!$Z:$Z,BBDD_GASTOS_FINAL!$V:$V,lote_II!$B$1,BBDD_GASTOS_FINAL!$J:$J,"OPEX")*-1</f>
        <v>121641784.97920242</v>
      </c>
      <c r="E7" s="67"/>
      <c r="F7" s="59" t="s">
        <v>89</v>
      </c>
      <c r="G7" s="26">
        <f>SUMIFS(BBDD_GASTOS_FINAL!$Z:$Z,BBDD_GASTOS_FINAL!$V:$V,lote_II!$B$1,BBDD_GASTOS_FINAL!$J:$J,"OPEX",BBDD_GASTOS_FINAL!$K:$K,lote_II!F7)*-1</f>
        <v>2702743.8745192927</v>
      </c>
      <c r="I7" s="61"/>
      <c r="J7" s="59" t="s">
        <v>149</v>
      </c>
      <c r="K7" s="26">
        <f>SUMIFS(BBDD_GASTOS_FINAL!$Z:$Z,BBDD_GASTOS_FINAL!$V:$V,lote_II!$B$1,BBDD_GASTOS_FINAL!$J:$J,"OPEX",BBDD_GASTOS_FINAL!$L:$L,lote_II!J7)*-1</f>
        <v>12744287.776696097</v>
      </c>
      <c r="M7" s="67"/>
    </row>
    <row r="8" spans="1:16" s="36" customFormat="1" x14ac:dyDescent="0.2">
      <c r="A8" s="67"/>
      <c r="B8" s="59" t="s">
        <v>180</v>
      </c>
      <c r="C8" s="26">
        <f>C6-C7</f>
        <v>25920550.819547564</v>
      </c>
      <c r="E8" s="67"/>
      <c r="F8" s="59" t="s">
        <v>86</v>
      </c>
      <c r="G8" s="26">
        <f>SUMIFS(BBDD_GASTOS_FINAL!$Z:$Z,BBDD_GASTOS_FINAL!$V:$V,lote_II!$B$1,BBDD_GASTOS_FINAL!$J:$J,"OPEX",BBDD_GASTOS_FINAL!$K:$K,lote_II!F8)*-1</f>
        <v>22292603.967394032</v>
      </c>
      <c r="I8" s="61"/>
      <c r="J8" s="59" t="s">
        <v>181</v>
      </c>
      <c r="K8" s="26">
        <f>SUMIFS(BBDD_GASTOS_FINAL!$Z:$Z,BBDD_GASTOS_FINAL!$V:$V,lote_II!$B$1,BBDD_GASTOS_FINAL!$J:$J,"OPEX",BBDD_GASTOS_FINAL!$L:$L,lote_II!J8)*-1</f>
        <v>12251060.065217279</v>
      </c>
      <c r="M8" s="67"/>
    </row>
    <row r="9" spans="1:16" s="36" customFormat="1" x14ac:dyDescent="0.2">
      <c r="A9" s="67"/>
      <c r="B9" s="59" t="s">
        <v>182</v>
      </c>
      <c r="C9" s="26">
        <f>SUMIFS(BBDD_GASTOS_FINAL!$Y:$Y,BBDD_GASTOS_FINAL!$J:$J,lote_II!B9)</f>
        <v>0</v>
      </c>
      <c r="E9" s="67"/>
      <c r="F9" s="59"/>
      <c r="G9" s="26"/>
      <c r="I9" s="61"/>
      <c r="J9" s="59"/>
      <c r="K9" s="26"/>
      <c r="M9" s="67"/>
    </row>
    <row r="10" spans="1:16" s="36" customFormat="1" x14ac:dyDescent="0.2">
      <c r="A10" s="67"/>
      <c r="B10" s="59" t="s">
        <v>346</v>
      </c>
      <c r="C10" s="26">
        <f>SUMIFS(BBDD_GASTOS_FINAL!$Z:$Z,BBDD_GASTOS_FINAL!$J:$J,lote_II!B10,BBDD_GASTOS_FINAL!$V:$V,lote_II!$B$1)*-1</f>
        <v>110979.67207852419</v>
      </c>
      <c r="E10" s="67"/>
      <c r="F10" s="59"/>
      <c r="G10" s="26"/>
      <c r="I10" s="61"/>
      <c r="J10" s="59"/>
      <c r="K10" s="26"/>
      <c r="M10" s="67"/>
    </row>
    <row r="11" spans="1:16" s="36" customFormat="1" x14ac:dyDescent="0.2">
      <c r="A11" s="67"/>
      <c r="B11" s="76" t="s">
        <v>347</v>
      </c>
      <c r="C11" s="77">
        <f>C6-C7-C9-C10</f>
        <v>25809571.14746904</v>
      </c>
      <c r="E11" s="67"/>
      <c r="F11" s="76" t="s">
        <v>347</v>
      </c>
      <c r="G11" s="77">
        <f>G6-G7-G8</f>
        <v>122566987.95683667</v>
      </c>
      <c r="I11" s="78"/>
      <c r="J11" s="76" t="s">
        <v>347</v>
      </c>
      <c r="K11" s="77">
        <f>K6-K7-K8</f>
        <v>122566987.95683661</v>
      </c>
      <c r="M11" s="67"/>
    </row>
    <row r="12" spans="1:16" x14ac:dyDescent="0.2">
      <c r="B12" s="16"/>
      <c r="C12" s="17"/>
      <c r="E12" s="19"/>
      <c r="F12" s="16"/>
      <c r="G12" s="17"/>
      <c r="I12" s="16"/>
      <c r="J12" s="16"/>
      <c r="K12" s="17"/>
    </row>
    <row r="13" spans="1:16" s="81" customFormat="1" x14ac:dyDescent="0.2">
      <c r="A13" s="55" t="s">
        <v>493</v>
      </c>
      <c r="B13" s="80">
        <v>4</v>
      </c>
      <c r="D13" s="82"/>
      <c r="E13" s="55" t="s">
        <v>493</v>
      </c>
      <c r="F13" s="81">
        <v>3</v>
      </c>
      <c r="H13" s="83"/>
      <c r="I13" s="55" t="s">
        <v>493</v>
      </c>
      <c r="J13" s="81">
        <v>7</v>
      </c>
      <c r="L13" s="82"/>
      <c r="M13" s="55" t="s">
        <v>493</v>
      </c>
      <c r="P13" s="108"/>
    </row>
    <row r="14" spans="1:16" s="14" customFormat="1" ht="15" x14ac:dyDescent="0.25">
      <c r="A14" s="56"/>
      <c r="B14" s="45" t="s">
        <v>934</v>
      </c>
      <c r="C14" s="21"/>
      <c r="D14" s="69"/>
      <c r="E14" s="20"/>
      <c r="F14" s="45" t="s">
        <v>908</v>
      </c>
      <c r="G14" s="21"/>
      <c r="H14" s="22"/>
      <c r="I14" s="20"/>
      <c r="J14" s="46" t="s">
        <v>910</v>
      </c>
      <c r="K14" s="21"/>
      <c r="L14" s="69"/>
      <c r="M14" s="20"/>
      <c r="N14" s="109"/>
      <c r="P14" s="71"/>
    </row>
    <row r="15" spans="1:16" x14ac:dyDescent="0.2">
      <c r="A15" s="55"/>
      <c r="B15" s="23" t="s">
        <v>148</v>
      </c>
      <c r="C15" s="14"/>
      <c r="D15" s="70">
        <f>SUM(D16:D26)</f>
        <v>23745554.860918991</v>
      </c>
      <c r="E15" s="55"/>
      <c r="F15" s="23" t="s">
        <v>148</v>
      </c>
      <c r="G15" s="14"/>
      <c r="H15" s="24">
        <f>SUM(H16:H26)</f>
        <v>15493174.098124873</v>
      </c>
      <c r="I15" s="55"/>
      <c r="J15" s="23" t="s">
        <v>148</v>
      </c>
      <c r="K15" s="14"/>
      <c r="L15" s="70">
        <f>SUM(L16:L26)</f>
        <v>15493174.098124873</v>
      </c>
      <c r="M15" s="55">
        <v>1</v>
      </c>
      <c r="N15" s="52"/>
      <c r="O15" s="14"/>
      <c r="P15" s="17"/>
    </row>
    <row r="16" spans="1:16" x14ac:dyDescent="0.2">
      <c r="A16" s="55">
        <v>1</v>
      </c>
      <c r="B16" s="25">
        <f>D16/$D$15</f>
        <v>0.30685956435544831</v>
      </c>
      <c r="C16" s="12" t="s">
        <v>897</v>
      </c>
      <c r="D16" s="57">
        <f>SUMIFS(BBDD_GASTOS_FINAL!$Z:$Z,BBDD_GASTOS_FINAL!$V:$V,$B$1,BBDD_GASTOS_FINAL!$W:$W,$B$14,BBDD_GASTOS_FINAL!$AC:$AC,lote_II!$C16)*-1</f>
        <v>7286550.6200000001</v>
      </c>
      <c r="E16" s="55">
        <v>1</v>
      </c>
      <c r="F16" s="25">
        <f>H16/$H$15</f>
        <v>6.9591757064841442E-2</v>
      </c>
      <c r="G16" s="12" t="s">
        <v>897</v>
      </c>
      <c r="H16" s="57">
        <f>SUMIFS(BBDD_GASTOS_FINAL!$Z:$Z,BBDD_GASTOS_FINAL!$V:$V,$B$1,BBDD_GASTOS_FINAL!$W:$W,$F$14,BBDD_GASTOS_FINAL!$AC:$AC,$G16)*-1</f>
        <v>1078197.2080000001</v>
      </c>
      <c r="I16" s="55">
        <v>1</v>
      </c>
      <c r="J16" s="25">
        <f>L16/$L$15</f>
        <v>6.9591757064841442E-2</v>
      </c>
      <c r="K16" s="12" t="s">
        <v>897</v>
      </c>
      <c r="L16" s="57">
        <f>SUMIFS(BBDD_GASTOS_FINAL!$Z:$Z,BBDD_GASTOS_FINAL!$V:$V,$B$1,BBDD_GASTOS_FINAL!$W:$W,$F$14,BBDD_GASTOS_FINAL!$AC:$AC,$G16)*-1</f>
        <v>1078197.2080000001</v>
      </c>
      <c r="M16" s="55">
        <v>1</v>
      </c>
      <c r="N16" s="79"/>
      <c r="P16" s="71"/>
    </row>
    <row r="17" spans="1:17" x14ac:dyDescent="0.2">
      <c r="A17" s="55">
        <f>A16+1</f>
        <v>2</v>
      </c>
      <c r="B17" s="25">
        <f t="shared" ref="B17:B26" si="0">D17/$D$15</f>
        <v>0.33888286632493242</v>
      </c>
      <c r="C17" s="12" t="s">
        <v>9</v>
      </c>
      <c r="D17" s="57">
        <f>SUMIFS(BBDD_GASTOS_FINAL!$Z:$Z,BBDD_GASTOS_FINAL!$V:$V,$B$1,BBDD_GASTOS_FINAL!$W:$W,$B$14,BBDD_GASTOS_FINAL!AC:AC,lote_II!$C17)*-1</f>
        <v>8046961.6937441593</v>
      </c>
      <c r="E17" s="55">
        <v>2</v>
      </c>
      <c r="F17" s="25">
        <f t="shared" ref="F17:F26" si="1">H17/$H$15</f>
        <v>0.50331082624290202</v>
      </c>
      <c r="G17" s="12" t="s">
        <v>9</v>
      </c>
      <c r="H17" s="57">
        <f>SUMIFS(BBDD_GASTOS_FINAL!$Z:$Z,BBDD_GASTOS_FINAL!$V:$V,$B$1,BBDD_GASTOS_FINAL!$W:$W,$F$14,BBDD_GASTOS_FINAL!$AC:$AC,$G17)*-1</f>
        <v>7797882.2564523583</v>
      </c>
      <c r="I17" s="55">
        <f>I16+1</f>
        <v>2</v>
      </c>
      <c r="J17" s="25">
        <f t="shared" ref="J17:J26" si="2">L17/$L$15</f>
        <v>0.50331082624290202</v>
      </c>
      <c r="K17" s="12" t="s">
        <v>9</v>
      </c>
      <c r="L17" s="57">
        <f>SUMIFS(BBDD_GASTOS_FINAL!$Z:$Z,BBDD_GASTOS_FINAL!$V:$V,$B$1,BBDD_GASTOS_FINAL!$W:$W,$F$14,BBDD_GASTOS_FINAL!$AC:$AC,$G17)*-1</f>
        <v>7797882.2564523583</v>
      </c>
      <c r="M17" s="55">
        <f>M16+1</f>
        <v>2</v>
      </c>
      <c r="N17" s="79"/>
      <c r="P17" s="71"/>
    </row>
    <row r="18" spans="1:17" x14ac:dyDescent="0.2">
      <c r="A18" s="55">
        <f t="shared" ref="A18:A25" si="3">A17+1</f>
        <v>3</v>
      </c>
      <c r="B18" s="25">
        <f>D18/$D$15</f>
        <v>8.6864998441660603E-3</v>
      </c>
      <c r="C18" s="12" t="s">
        <v>898</v>
      </c>
      <c r="D18" s="57">
        <f>SUMIFS(BBDD_GASTOS_FINAL!$Z:$Z,BBDD_GASTOS_FINAL!$V:$V,$B$1,BBDD_GASTOS_FINAL!$W:$W,$B$14,BBDD_GASTOS_FINAL!AC:AC,lote_II!$C18)*-1</f>
        <v>206265.75859900945</v>
      </c>
      <c r="E18" s="55">
        <v>3</v>
      </c>
      <c r="F18" s="25">
        <f t="shared" si="1"/>
        <v>2.4276819747705677E-2</v>
      </c>
      <c r="G18" s="12" t="s">
        <v>898</v>
      </c>
      <c r="H18" s="57">
        <f>SUMIFS(BBDD_GASTOS_FINAL!$Z:$Z,BBDD_GASTOS_FINAL!$V:$V,$B$1,BBDD_GASTOS_FINAL!$W:$W,$F$14,BBDD_GASTOS_FINAL!$AC:$AC,$G18)*-1</f>
        <v>376124.99489999999</v>
      </c>
      <c r="I18" s="55">
        <f>I17+12</f>
        <v>14</v>
      </c>
      <c r="J18" s="25">
        <f t="shared" si="2"/>
        <v>2.4276819747705677E-2</v>
      </c>
      <c r="K18" s="12" t="s">
        <v>898</v>
      </c>
      <c r="L18" s="57">
        <f>SUMIFS(BBDD_GASTOS_FINAL!$Z:$Z,BBDD_GASTOS_FINAL!$V:$V,$B$1,BBDD_GASTOS_FINAL!$W:$W,$F$14,BBDD_GASTOS_FINAL!$AC:$AC,$G18)*-1</f>
        <v>376124.99489999999</v>
      </c>
      <c r="M18" s="55">
        <f t="shared" ref="M18:M25" si="4">M17+1</f>
        <v>3</v>
      </c>
      <c r="N18" s="79"/>
      <c r="P18" s="71"/>
    </row>
    <row r="19" spans="1:17" x14ac:dyDescent="0.2">
      <c r="A19" s="55">
        <f t="shared" si="3"/>
        <v>4</v>
      </c>
      <c r="B19" s="25">
        <f t="shared" si="0"/>
        <v>0.11752700732182399</v>
      </c>
      <c r="C19" s="12" t="s">
        <v>899</v>
      </c>
      <c r="D19" s="57">
        <f>SUMIFS(BBDD_GASTOS_FINAL!$Z:$Z,BBDD_GASTOS_FINAL!$V:$V,$B$1,BBDD_GASTOS_FINAL!$W:$W,$B$14,BBDD_GASTOS_FINAL!AC:AC,lote_II!$C19)*-1</f>
        <v>2790743.9999999995</v>
      </c>
      <c r="E19" s="55">
        <v>4</v>
      </c>
      <c r="F19" s="25">
        <f t="shared" si="1"/>
        <v>0</v>
      </c>
      <c r="G19" s="12" t="s">
        <v>899</v>
      </c>
      <c r="H19" s="57">
        <f>SUMIFS(BBDD_GASTOS_FINAL!$Z:$Z,BBDD_GASTOS_FINAL!$V:$V,$B$1,BBDD_GASTOS_FINAL!$W:$W,$F$14,BBDD_GASTOS_FINAL!$AC:$AC,$G19)*-1</f>
        <v>0</v>
      </c>
      <c r="I19" s="55">
        <f t="shared" ref="I19:I25" si="5">I18+1</f>
        <v>15</v>
      </c>
      <c r="J19" s="25">
        <f t="shared" si="2"/>
        <v>0</v>
      </c>
      <c r="K19" s="12" t="s">
        <v>899</v>
      </c>
      <c r="L19" s="57">
        <f>SUMIFS(BBDD_GASTOS_FINAL!$Z:$Z,BBDD_GASTOS_FINAL!$V:$V,$B$1,BBDD_GASTOS_FINAL!$W:$W,$F$14,BBDD_GASTOS_FINAL!$AC:$AC,$G19)*-1</f>
        <v>0</v>
      </c>
      <c r="M19" s="55">
        <f t="shared" si="4"/>
        <v>4</v>
      </c>
      <c r="N19" s="79"/>
      <c r="P19" s="71"/>
    </row>
    <row r="20" spans="1:17" x14ac:dyDescent="0.2">
      <c r="A20" s="55">
        <f t="shared" si="3"/>
        <v>5</v>
      </c>
      <c r="B20" s="25">
        <f t="shared" si="0"/>
        <v>0</v>
      </c>
      <c r="C20" s="12" t="s">
        <v>900</v>
      </c>
      <c r="D20" s="57">
        <f>SUMIFS(BBDD_GASTOS_FINAL!$Z:$Z,BBDD_GASTOS_FINAL!$V:$V,$B$1,BBDD_GASTOS_FINAL!$W:$W,$B$14,BBDD_GASTOS_FINAL!AC:AC,lote_II!$C20)*-1</f>
        <v>0</v>
      </c>
      <c r="E20" s="55">
        <v>5</v>
      </c>
      <c r="F20" s="25">
        <f t="shared" si="1"/>
        <v>0</v>
      </c>
      <c r="G20" s="12" t="s">
        <v>900</v>
      </c>
      <c r="H20" s="57">
        <f>SUMIFS(BBDD_GASTOS_FINAL!$Z:$Z,BBDD_GASTOS_FINAL!$V:$V,$B$1,BBDD_GASTOS_FINAL!$W:$W,$F$14,BBDD_GASTOS_FINAL!$AC:$AC,$G20)*-1</f>
        <v>0</v>
      </c>
      <c r="I20" s="55">
        <f t="shared" si="5"/>
        <v>16</v>
      </c>
      <c r="J20" s="25">
        <f t="shared" si="2"/>
        <v>0</v>
      </c>
      <c r="K20" s="12" t="s">
        <v>900</v>
      </c>
      <c r="L20" s="57">
        <f>SUMIFS(BBDD_GASTOS_FINAL!$Z:$Z,BBDD_GASTOS_FINAL!$V:$V,$B$1,BBDD_GASTOS_FINAL!$W:$W,$F$14,BBDD_GASTOS_FINAL!$AC:$AC,$G20)*-1</f>
        <v>0</v>
      </c>
      <c r="M20" s="55">
        <f t="shared" si="4"/>
        <v>5</v>
      </c>
      <c r="N20" s="79"/>
      <c r="P20" s="71"/>
    </row>
    <row r="21" spans="1:17" x14ac:dyDescent="0.2">
      <c r="A21" s="55">
        <f t="shared" si="3"/>
        <v>6</v>
      </c>
      <c r="B21" s="25">
        <f t="shared" si="0"/>
        <v>6.3587203633811443E-2</v>
      </c>
      <c r="C21" s="12" t="s">
        <v>901</v>
      </c>
      <c r="D21" s="57">
        <f>SUMIFS(BBDD_GASTOS_FINAL!$Z:$Z,BBDD_GASTOS_FINAL!$V:$V,$B$1,BBDD_GASTOS_FINAL!$W:$W,$B$14,BBDD_GASTOS_FINAL!AC:AC,lote_II!$C21)*-1</f>
        <v>1509913.4323390971</v>
      </c>
      <c r="E21" s="55">
        <v>6</v>
      </c>
      <c r="F21" s="25">
        <f t="shared" si="1"/>
        <v>9.7456687879202294E-2</v>
      </c>
      <c r="G21" s="12" t="s">
        <v>901</v>
      </c>
      <c r="H21" s="57">
        <f>SUMIFS(BBDD_GASTOS_FINAL!$Z:$Z,BBDD_GASTOS_FINAL!$V:$V,$B$1,BBDD_GASTOS_FINAL!$W:$W,$F$14,BBDD_GASTOS_FINAL!$AC:$AC,$G21)*-1</f>
        <v>1509913.4323390971</v>
      </c>
      <c r="I21" s="55">
        <f t="shared" si="5"/>
        <v>17</v>
      </c>
      <c r="J21" s="25">
        <f t="shared" si="2"/>
        <v>9.7456687879202294E-2</v>
      </c>
      <c r="K21" s="12" t="s">
        <v>901</v>
      </c>
      <c r="L21" s="57">
        <f>SUMIFS(BBDD_GASTOS_FINAL!$Z:$Z,BBDD_GASTOS_FINAL!$V:$V,$B$1,BBDD_GASTOS_FINAL!$W:$W,$F$14,BBDD_GASTOS_FINAL!$AC:$AC,$G21)*-1</f>
        <v>1509913.4323390971</v>
      </c>
      <c r="M21" s="55">
        <f t="shared" si="4"/>
        <v>6</v>
      </c>
      <c r="N21" s="79"/>
      <c r="P21" s="71"/>
    </row>
    <row r="22" spans="1:17" x14ac:dyDescent="0.2">
      <c r="A22" s="55">
        <f t="shared" si="3"/>
        <v>7</v>
      </c>
      <c r="B22" s="25">
        <f t="shared" si="0"/>
        <v>0</v>
      </c>
      <c r="C22" s="12" t="s">
        <v>902</v>
      </c>
      <c r="D22" s="57">
        <f>SUMIFS(BBDD_GASTOS_FINAL!$Z:$Z,BBDD_GASTOS_FINAL!$V:$V,$B$1,BBDD_GASTOS_FINAL!$W:$W,$B$14,BBDD_GASTOS_FINAL!AC:AC,lote_II!$C22)*-1</f>
        <v>0</v>
      </c>
      <c r="E22" s="55">
        <v>7</v>
      </c>
      <c r="F22" s="25">
        <f t="shared" si="1"/>
        <v>0</v>
      </c>
      <c r="G22" s="12" t="s">
        <v>902</v>
      </c>
      <c r="H22" s="57">
        <f>SUMIFS(BBDD_GASTOS_FINAL!$Z:$Z,BBDD_GASTOS_FINAL!$V:$V,$B$1,BBDD_GASTOS_FINAL!$W:$W,$F$14,BBDD_GASTOS_FINAL!$AC:$AC,$G22)*-1</f>
        <v>0</v>
      </c>
      <c r="I22" s="55">
        <f t="shared" si="5"/>
        <v>18</v>
      </c>
      <c r="J22" s="25">
        <f t="shared" si="2"/>
        <v>0</v>
      </c>
      <c r="K22" s="12" t="s">
        <v>902</v>
      </c>
      <c r="L22" s="57">
        <f>SUMIFS(BBDD_GASTOS_FINAL!$Z:$Z,BBDD_GASTOS_FINAL!$V:$V,$B$1,BBDD_GASTOS_FINAL!$W:$W,$F$14,BBDD_GASTOS_FINAL!$AC:$AC,$G22)*-1</f>
        <v>0</v>
      </c>
      <c r="M22" s="55">
        <f t="shared" si="4"/>
        <v>7</v>
      </c>
      <c r="N22" s="79"/>
      <c r="P22" s="71"/>
    </row>
    <row r="23" spans="1:17" x14ac:dyDescent="0.2">
      <c r="A23" s="55">
        <f t="shared" si="3"/>
        <v>8</v>
      </c>
      <c r="B23" s="25">
        <f t="shared" si="0"/>
        <v>0.11315523659114624</v>
      </c>
      <c r="C23" s="12" t="s">
        <v>903</v>
      </c>
      <c r="D23" s="57">
        <f>SUMIFS(BBDD_GASTOS_FINAL!$Z:$Z,BBDD_GASTOS_FINAL!$V:$V,$B$1,BBDD_GASTOS_FINAL!$W:$W,$B$14,BBDD_GASTOS_FINAL!AC:AC,lote_II!$C23)*-1</f>
        <v>2686933.8782753311</v>
      </c>
      <c r="E23" s="55">
        <v>8</v>
      </c>
      <c r="F23" s="25">
        <f t="shared" si="1"/>
        <v>0.16246345816761845</v>
      </c>
      <c r="G23" s="12" t="s">
        <v>903</v>
      </c>
      <c r="H23" s="57">
        <f>SUMIFS(BBDD_GASTOS_FINAL!$Z:$Z,BBDD_GASTOS_FINAL!$V:$V,$B$1,BBDD_GASTOS_FINAL!$W:$W,$F$14,BBDD_GASTOS_FINAL!$AC:$AC,$G23)*-1</f>
        <v>2517074.6419743402</v>
      </c>
      <c r="I23" s="55">
        <f t="shared" si="5"/>
        <v>19</v>
      </c>
      <c r="J23" s="25">
        <f t="shared" si="2"/>
        <v>0.16246345816761845</v>
      </c>
      <c r="K23" s="12" t="s">
        <v>903</v>
      </c>
      <c r="L23" s="57">
        <f>SUMIFS(BBDD_GASTOS_FINAL!$Z:$Z,BBDD_GASTOS_FINAL!$V:$V,$B$1,BBDD_GASTOS_FINAL!$W:$W,$F$14,BBDD_GASTOS_FINAL!$AC:$AC,$G23)*-1</f>
        <v>2517074.6419743402</v>
      </c>
      <c r="M23" s="55">
        <f t="shared" si="4"/>
        <v>8</v>
      </c>
      <c r="N23" s="79"/>
      <c r="P23" s="71"/>
    </row>
    <row r="24" spans="1:17" x14ac:dyDescent="0.2">
      <c r="A24" s="55">
        <f t="shared" si="3"/>
        <v>9</v>
      </c>
      <c r="B24" s="25">
        <f t="shared" si="0"/>
        <v>3.7984075482358402E-2</v>
      </c>
      <c r="C24" s="12" t="s">
        <v>66</v>
      </c>
      <c r="D24" s="57">
        <f>SUMIFS(BBDD_GASTOS_FINAL!$Z:$Z,BBDD_GASTOS_FINAL!$V:$V,$B$1,BBDD_GASTOS_FINAL!$W:$W,$B$14,BBDD_GASTOS_FINAL!AC:AC,lote_II!$C24)*-1</f>
        <v>901952.94820762938</v>
      </c>
      <c r="E24" s="55">
        <v>9</v>
      </c>
      <c r="F24" s="25">
        <f t="shared" si="1"/>
        <v>0.12248936355365633</v>
      </c>
      <c r="G24" s="12" t="s">
        <v>66</v>
      </c>
      <c r="H24" s="57">
        <f>SUMIFS(BBDD_GASTOS_FINAL!$Z:$Z,BBDD_GASTOS_FINAL!$V:$V,$B$1,BBDD_GASTOS_FINAL!$W:$W,$F$14,BBDD_GASTOS_FINAL!$AC:$AC,$G24)*-1</f>
        <v>1897749.0347053092</v>
      </c>
      <c r="I24" s="55">
        <f t="shared" si="5"/>
        <v>20</v>
      </c>
      <c r="J24" s="25">
        <f t="shared" si="2"/>
        <v>0.12248936355365633</v>
      </c>
      <c r="K24" s="12" t="s">
        <v>66</v>
      </c>
      <c r="L24" s="57">
        <f>SUMIFS(BBDD_GASTOS_FINAL!$Z:$Z,BBDD_GASTOS_FINAL!$V:$V,$B$1,BBDD_GASTOS_FINAL!$W:$W,$F$14,BBDD_GASTOS_FINAL!$AC:$AC,$G24)*-1</f>
        <v>1897749.0347053092</v>
      </c>
      <c r="M24" s="55">
        <f t="shared" si="4"/>
        <v>9</v>
      </c>
      <c r="N24" s="79"/>
      <c r="P24" s="71"/>
    </row>
    <row r="25" spans="1:17" x14ac:dyDescent="0.2">
      <c r="A25" s="55">
        <f t="shared" si="3"/>
        <v>10</v>
      </c>
      <c r="B25" s="25">
        <f t="shared" si="0"/>
        <v>1.3317546446313245E-2</v>
      </c>
      <c r="C25" s="12" t="s">
        <v>729</v>
      </c>
      <c r="D25" s="57">
        <f>SUMIFS(BBDD_GASTOS_FINAL!$Z:$Z,BBDD_GASTOS_FINAL!$V:$V,$B$1,BBDD_GASTOS_FINAL!$W:$W,$B$14,BBDD_GASTOS_FINAL!AC:AC,lote_II!$C25)*-1</f>
        <v>316232.52975376789</v>
      </c>
      <c r="E25" s="55">
        <v>10</v>
      </c>
      <c r="F25" s="25">
        <f t="shared" si="1"/>
        <v>2.0411087344073753E-2</v>
      </c>
      <c r="G25" s="12" t="s">
        <v>729</v>
      </c>
      <c r="H25" s="57">
        <f>SUMIFS(BBDD_GASTOS_FINAL!$Z:$Z,BBDD_GASTOS_FINAL!$V:$V,$B$1,BBDD_GASTOS_FINAL!$W:$W,$F$14,BBDD_GASTOS_FINAL!$AC:$AC,$G25)*-1</f>
        <v>316232.52975376789</v>
      </c>
      <c r="I25" s="55">
        <f t="shared" si="5"/>
        <v>21</v>
      </c>
      <c r="J25" s="25">
        <f t="shared" si="2"/>
        <v>2.0411087344073753E-2</v>
      </c>
      <c r="K25" s="12" t="s">
        <v>729</v>
      </c>
      <c r="L25" s="57">
        <f>SUMIFS(BBDD_GASTOS_FINAL!$Z:$Z,BBDD_GASTOS_FINAL!$V:$V,$B$1,BBDD_GASTOS_FINAL!$W:$W,$F$14,BBDD_GASTOS_FINAL!$AC:$AC,$G25)*-1</f>
        <v>316232.52975376789</v>
      </c>
      <c r="M25" s="55">
        <f t="shared" si="4"/>
        <v>10</v>
      </c>
      <c r="N25" s="79"/>
      <c r="P25" s="71"/>
    </row>
    <row r="26" spans="1:17" x14ac:dyDescent="0.2">
      <c r="A26" s="55"/>
      <c r="B26" s="25">
        <f t="shared" si="0"/>
        <v>0</v>
      </c>
      <c r="C26" s="12" t="s">
        <v>1039</v>
      </c>
      <c r="D26" s="57">
        <f>SUMIFS(BBDD_GASTOS_FINAL!$Z:$Z,BBDD_GASTOS_FINAL!$V:$V,$B$1,BBDD_GASTOS_FINAL!$W:$W,$B$14,BBDD_GASTOS_FINAL!AC:AC,lote_II!$C26)*-1</f>
        <v>0</v>
      </c>
      <c r="E26" s="55"/>
      <c r="F26" s="25">
        <f t="shared" si="1"/>
        <v>0</v>
      </c>
      <c r="G26" s="12" t="s">
        <v>1039</v>
      </c>
      <c r="H26" s="57">
        <f>SUMIFS(BBDD_GASTOS_FINAL!$Z:$Z,BBDD_GASTOS_FINAL!$V:$V,$B$1,BBDD_GASTOS_FINAL!$W:$W,$F$14,BBDD_GASTOS_FINAL!$AC:$AC,$G26)*-1</f>
        <v>0</v>
      </c>
      <c r="I26" s="55"/>
      <c r="J26" s="25">
        <f t="shared" si="2"/>
        <v>0</v>
      </c>
      <c r="K26" s="12" t="s">
        <v>913</v>
      </c>
      <c r="L26" s="57">
        <f>SUMIFS(BBDD_GASTOS_FINAL!$Z:$Z,BBDD_GASTOS_FINAL!$V:$V,$B$1,BBDD_GASTOS_FINAL!$W:$W,$F$14,BBDD_GASTOS_FINAL!$AC:$AC,$G26)*-1</f>
        <v>0</v>
      </c>
      <c r="M26" s="55"/>
      <c r="P26" s="71"/>
      <c r="Q26" s="15"/>
    </row>
    <row r="27" spans="1:17" x14ac:dyDescent="0.2">
      <c r="A27" s="55"/>
      <c r="B27" s="25"/>
      <c r="D27" s="57"/>
      <c r="E27" s="55"/>
      <c r="F27" s="25"/>
      <c r="H27" s="57"/>
      <c r="I27" s="55"/>
      <c r="J27" s="27"/>
      <c r="L27" s="57"/>
      <c r="M27" s="55"/>
      <c r="P27" s="71"/>
      <c r="Q27" s="15"/>
    </row>
    <row r="28" spans="1:17" s="14" customFormat="1" x14ac:dyDescent="0.2">
      <c r="A28" s="56"/>
      <c r="B28" s="129"/>
      <c r="D28" s="70"/>
      <c r="E28" s="56"/>
      <c r="F28" s="129" t="s">
        <v>1043</v>
      </c>
      <c r="H28" s="70">
        <f>D15</f>
        <v>23745554.860918991</v>
      </c>
      <c r="I28" s="56"/>
      <c r="J28" s="23" t="s">
        <v>1042</v>
      </c>
      <c r="L28" s="70">
        <f>H29</f>
        <v>24167087.999999996</v>
      </c>
      <c r="M28" s="56"/>
      <c r="P28" s="17"/>
      <c r="Q28" s="16"/>
    </row>
    <row r="29" spans="1:17" x14ac:dyDescent="0.2">
      <c r="A29" s="55"/>
      <c r="B29" s="23" t="s">
        <v>179</v>
      </c>
      <c r="C29" s="14"/>
      <c r="D29" s="70">
        <f>SUMIFS(produccion!$H:$H,produccion!$A:$A,lote_II!$B$1,produccion!$B:$B,lote_II!B14)</f>
        <v>0</v>
      </c>
      <c r="E29" s="55"/>
      <c r="F29" s="23" t="s">
        <v>179</v>
      </c>
      <c r="G29" s="14"/>
      <c r="H29" s="70">
        <f>SUMIFS(produccion!$H:$H,produccion!$A:$A,lote_II!$B$1,produccion!$B:$B,lote_II!F14)</f>
        <v>24167087.999999996</v>
      </c>
      <c r="I29" s="55"/>
      <c r="J29" s="23" t="s">
        <v>179</v>
      </c>
      <c r="K29" s="14"/>
      <c r="L29" s="70">
        <f>SUMIFS(produccion!$H:$H,produccion!$A:$A,lote_II!$B$1,produccion!$B:$B,lote_II!J14)</f>
        <v>44760978</v>
      </c>
      <c r="N29" s="16"/>
      <c r="O29" s="14"/>
      <c r="P29" s="17"/>
    </row>
    <row r="30" spans="1:17" x14ac:dyDescent="0.2">
      <c r="B30" s="29"/>
      <c r="C30" s="30"/>
      <c r="D30" s="72"/>
      <c r="F30" s="29"/>
      <c r="G30" s="30"/>
      <c r="H30" s="65"/>
      <c r="I30" s="55"/>
      <c r="J30" s="27"/>
      <c r="L30" s="57"/>
      <c r="N30" s="15"/>
      <c r="P30" s="71"/>
    </row>
    <row r="31" spans="1:17" x14ac:dyDescent="0.2">
      <c r="B31" s="31" t="s">
        <v>183</v>
      </c>
      <c r="C31" s="32"/>
      <c r="D31" s="33">
        <f>D29-D15-D28</f>
        <v>-23745554.860918991</v>
      </c>
      <c r="F31" s="31" t="s">
        <v>183</v>
      </c>
      <c r="G31" s="32"/>
      <c r="H31" s="33">
        <f>H29-H15-H28</f>
        <v>-15071640.959043868</v>
      </c>
      <c r="I31" s="55"/>
      <c r="J31" s="31" t="s">
        <v>183</v>
      </c>
      <c r="K31" s="32"/>
      <c r="L31" s="33">
        <f>L29-L15-L28</f>
        <v>5100715.9018751308</v>
      </c>
      <c r="N31" s="16"/>
      <c r="P31" s="17"/>
    </row>
    <row r="32" spans="1:17" x14ac:dyDescent="0.2">
      <c r="B32" s="27"/>
      <c r="D32" s="57"/>
      <c r="F32" s="28"/>
      <c r="H32" s="26"/>
      <c r="I32" s="55"/>
      <c r="J32" s="28"/>
      <c r="L32" s="57"/>
      <c r="P32" s="71"/>
    </row>
    <row r="33" spans="1:16" s="14" customFormat="1" x14ac:dyDescent="0.2">
      <c r="A33" s="62"/>
      <c r="B33" s="23" t="s">
        <v>182</v>
      </c>
      <c r="C33" s="16"/>
      <c r="D33" s="70">
        <f>SUMIFS(BBDD_GASTOS_FINAL!$Y:$Y,BBDD_GASTOS_FINAL!$J:$J,"Capex",BBDD_GASTOS_FINAL!$Z:$Z,$B$13)</f>
        <v>0</v>
      </c>
      <c r="E33" s="62"/>
      <c r="F33" s="23" t="s">
        <v>182</v>
      </c>
      <c r="G33" s="16"/>
      <c r="H33" s="24">
        <f>SUMIFS(BBDD_GASTOS_FINAL!$Y:$Y,BBDD_GASTOS_FINAL!$J:$J,"Capex",BBDD_GASTOS_FINAL!$Z:$Z,$F$13)</f>
        <v>0</v>
      </c>
      <c r="I33" s="63"/>
      <c r="J33" s="23" t="s">
        <v>182</v>
      </c>
      <c r="K33" s="16"/>
      <c r="L33" s="70">
        <f>SUMIFS(BBDD_GASTOS_FINAL!$Y:$Y,BBDD_GASTOS_FINAL!$J:$J,"Capex",BBDD_GASTOS_FINAL!$Z:$Z,$J$13)</f>
        <v>0</v>
      </c>
      <c r="M33" s="62"/>
      <c r="N33" s="16"/>
      <c r="P33" s="17"/>
    </row>
    <row r="34" spans="1:16" x14ac:dyDescent="0.2">
      <c r="B34" s="27"/>
      <c r="F34" s="27"/>
      <c r="J34" s="27"/>
      <c r="N34" s="15"/>
      <c r="P34" s="71"/>
    </row>
    <row r="35" spans="1:16" x14ac:dyDescent="0.2">
      <c r="B35" s="23" t="s">
        <v>346</v>
      </c>
      <c r="D35" s="70">
        <f>SUMIFS(BBDD_GASTOS_FINAL!$Y:$Y,BBDD_GASTOS_FINAL!$J:$J,"Deuda",BBDD_GASTOS_FINAL!$V:$V,B14)</f>
        <v>0</v>
      </c>
      <c r="F35" s="23" t="s">
        <v>346</v>
      </c>
      <c r="H35" s="24">
        <f>SUMIFS(BBDD_GASTOS_FINAL!$Y:$Y,BBDD_GASTOS_FINAL!$J:$J,"Deuda",BBDD_GASTOS_FINAL!$V:$V,F14)</f>
        <v>0</v>
      </c>
      <c r="J35" s="23" t="s">
        <v>346</v>
      </c>
      <c r="L35" s="70">
        <f>SUMIFS(BBDD_GASTOS_FINAL!$Y:$Y,BBDD_GASTOS_FINAL!$J:$J,"deuda",BBDD_GASTOS_FINAL!$V:$V,J14)</f>
        <v>0</v>
      </c>
      <c r="N35" s="16"/>
      <c r="P35" s="17"/>
    </row>
    <row r="36" spans="1:16" x14ac:dyDescent="0.2">
      <c r="B36" s="27"/>
      <c r="D36" s="57"/>
      <c r="F36" s="28"/>
      <c r="H36" s="26"/>
      <c r="J36" s="28"/>
      <c r="L36" s="57"/>
      <c r="P36" s="71"/>
    </row>
    <row r="37" spans="1:16" x14ac:dyDescent="0.2">
      <c r="B37" s="31" t="s">
        <v>347</v>
      </c>
      <c r="C37" s="32"/>
      <c r="D37" s="33">
        <f>D31-D35-D33</f>
        <v>-23745554.860918991</v>
      </c>
      <c r="F37" s="31" t="s">
        <v>347</v>
      </c>
      <c r="G37" s="32"/>
      <c r="H37" s="33">
        <f>H31-H35-H33</f>
        <v>-15071640.959043868</v>
      </c>
      <c r="J37" s="31" t="s">
        <v>347</v>
      </c>
      <c r="K37" s="32"/>
      <c r="L37" s="33">
        <f>L31-L35-L33</f>
        <v>5100715.9018751308</v>
      </c>
      <c r="N37" s="16"/>
      <c r="P37" s="71"/>
    </row>
    <row r="38" spans="1:16" x14ac:dyDescent="0.2">
      <c r="B38" s="16"/>
      <c r="D38" s="71"/>
      <c r="F38" s="31" t="s">
        <v>1040</v>
      </c>
      <c r="G38" s="32"/>
      <c r="H38" s="128">
        <f>H31/H29</f>
        <v>-0.62364323575284997</v>
      </c>
      <c r="J38" s="31" t="s">
        <v>1040</v>
      </c>
      <c r="K38" s="32"/>
      <c r="L38" s="128">
        <f>L31/L29</f>
        <v>0.11395452310883669</v>
      </c>
      <c r="N38" s="16"/>
      <c r="P38" s="71"/>
    </row>
    <row r="39" spans="1:16" s="55" customFormat="1" x14ac:dyDescent="0.2">
      <c r="A39" s="55" t="s">
        <v>493</v>
      </c>
      <c r="B39" s="84">
        <v>1</v>
      </c>
      <c r="C39" s="12"/>
      <c r="D39" s="85"/>
      <c r="H39" s="86"/>
      <c r="L39" s="87"/>
      <c r="M39" s="55" t="s">
        <v>493</v>
      </c>
      <c r="P39" s="88"/>
    </row>
    <row r="40" spans="1:16" ht="15" x14ac:dyDescent="0.25">
      <c r="B40" s="47" t="s">
        <v>912</v>
      </c>
      <c r="C40" s="55"/>
      <c r="D40" s="69"/>
      <c r="E40" s="55"/>
      <c r="F40" s="101"/>
      <c r="G40" s="20"/>
      <c r="H40" s="94"/>
      <c r="J40" s="102"/>
      <c r="K40" s="14"/>
      <c r="L40" s="71"/>
      <c r="N40" s="110"/>
      <c r="O40" s="14"/>
      <c r="P40" s="71"/>
    </row>
    <row r="41" spans="1:16" x14ac:dyDescent="0.2">
      <c r="B41" s="23" t="s">
        <v>148</v>
      </c>
      <c r="C41" s="14"/>
      <c r="D41" s="70">
        <f>SUM(D42:D52)</f>
        <v>58948947.658244498</v>
      </c>
      <c r="E41" s="55"/>
      <c r="F41" s="62"/>
      <c r="G41" s="20"/>
      <c r="H41" s="103"/>
      <c r="I41" s="55"/>
      <c r="J41" s="62"/>
      <c r="K41" s="14"/>
      <c r="L41" s="17"/>
      <c r="M41" s="55"/>
      <c r="N41" s="16"/>
      <c r="O41" s="14"/>
      <c r="P41" s="17"/>
    </row>
    <row r="42" spans="1:16" x14ac:dyDescent="0.2">
      <c r="A42" s="55">
        <v>1</v>
      </c>
      <c r="B42" s="25">
        <f t="shared" ref="B42:B52" si="6">D42/$D$41</f>
        <v>0.75149575624026077</v>
      </c>
      <c r="C42" s="12" t="s">
        <v>897</v>
      </c>
      <c r="D42" s="57">
        <f>SUMIFS(BBDD_GASTOS_FINAL!$Z:$Z,BBDD_GASTOS_FINAL!$V:$V,$B$1,BBDD_GASTOS_FINAL!$W:$W,$B$40,BBDD_GASTOS_FINAL!$AC:$AC,lote_II!$C42)*-1</f>
        <v>44299884</v>
      </c>
      <c r="F42" s="104"/>
      <c r="G42" s="10"/>
      <c r="H42" s="94"/>
      <c r="I42" s="55"/>
      <c r="J42" s="104"/>
      <c r="L42" s="71"/>
      <c r="M42" s="55"/>
      <c r="N42" s="79"/>
      <c r="P42" s="71"/>
    </row>
    <row r="43" spans="1:16" x14ac:dyDescent="0.2">
      <c r="A43" s="55">
        <f>A42+1</f>
        <v>2</v>
      </c>
      <c r="B43" s="25">
        <f t="shared" si="6"/>
        <v>9.5418867466262255E-2</v>
      </c>
      <c r="C43" s="12" t="s">
        <v>9</v>
      </c>
      <c r="D43" s="57">
        <f>SUMIFS(BBDD_GASTOS_FINAL!$Z:$Z,BBDD_GASTOS_FINAL!$V:$V,$B$1,BBDD_GASTOS_FINAL!$W:$W,$B$40,BBDD_GASTOS_FINAL!AC:AC,lote_II!$C43)*-1</f>
        <v>5624841.8238776624</v>
      </c>
      <c r="F43" s="104"/>
      <c r="G43" s="10"/>
      <c r="H43" s="94"/>
      <c r="I43" s="55"/>
      <c r="J43" s="104"/>
      <c r="L43" s="71"/>
      <c r="M43" s="55"/>
      <c r="N43" s="79"/>
      <c r="P43" s="71"/>
    </row>
    <row r="44" spans="1:16" x14ac:dyDescent="0.2">
      <c r="A44" s="55">
        <f t="shared" ref="A44:A51" si="7">A43+1</f>
        <v>3</v>
      </c>
      <c r="B44" s="25">
        <f t="shared" si="6"/>
        <v>4.6519419007244496E-3</v>
      </c>
      <c r="C44" s="12" t="s">
        <v>898</v>
      </c>
      <c r="D44" s="57">
        <f>SUMIFS(BBDD_GASTOS_FINAL!$Z:$Z,BBDD_GASTOS_FINAL!$V:$V,$B$1,BBDD_GASTOS_FINAL!$W:$W,$B$40,BBDD_GASTOS_FINAL!AC:AC,lote_II!$C44)*-1</f>
        <v>274227.079615</v>
      </c>
      <c r="F44" s="104"/>
      <c r="G44" s="10"/>
      <c r="H44" s="94"/>
      <c r="I44" s="55"/>
      <c r="J44" s="104"/>
      <c r="L44" s="71"/>
      <c r="M44" s="55"/>
      <c r="N44" s="79"/>
      <c r="P44" s="71"/>
    </row>
    <row r="45" spans="1:16" x14ac:dyDescent="0.2">
      <c r="A45" s="55">
        <f t="shared" si="7"/>
        <v>4</v>
      </c>
      <c r="B45" s="25">
        <f t="shared" si="6"/>
        <v>0</v>
      </c>
      <c r="C45" s="12" t="s">
        <v>899</v>
      </c>
      <c r="D45" s="57">
        <f>SUMIFS(BBDD_GASTOS_FINAL!$Z:$Z,BBDD_GASTOS_FINAL!$V:$V,$B$1,BBDD_GASTOS_FINAL!$W:$W,$B$40,BBDD_GASTOS_FINAL!AC:AC,lote_II!$C45)*-1</f>
        <v>0</v>
      </c>
      <c r="F45" s="104"/>
      <c r="G45" s="10"/>
      <c r="H45" s="94"/>
      <c r="I45" s="55"/>
      <c r="J45" s="104"/>
      <c r="L45" s="71"/>
      <c r="M45" s="55"/>
      <c r="N45" s="79"/>
      <c r="P45" s="71"/>
    </row>
    <row r="46" spans="1:16" x14ac:dyDescent="0.2">
      <c r="A46" s="55">
        <f t="shared" si="7"/>
        <v>5</v>
      </c>
      <c r="B46" s="25">
        <f t="shared" si="6"/>
        <v>5.7726616375247085E-2</v>
      </c>
      <c r="C46" s="12" t="s">
        <v>900</v>
      </c>
      <c r="D46" s="57">
        <f>SUMIFS(BBDD_GASTOS_FINAL!$Z:$Z,BBDD_GASTOS_FINAL!$V:$V,$B$1,BBDD_GASTOS_FINAL!$W:$W,$B$40,BBDD_GASTOS_FINAL!AC:AC,lote_II!$C46)*-1</f>
        <v>3402923.2871920001</v>
      </c>
      <c r="F46" s="104"/>
      <c r="G46" s="10"/>
      <c r="H46" s="94"/>
      <c r="I46" s="55"/>
      <c r="J46" s="104"/>
      <c r="L46" s="71"/>
      <c r="M46" s="55"/>
      <c r="N46" s="79"/>
      <c r="P46" s="71"/>
    </row>
    <row r="47" spans="1:16" x14ac:dyDescent="0.2">
      <c r="A47" s="55">
        <f t="shared" si="7"/>
        <v>6</v>
      </c>
      <c r="B47" s="25">
        <f t="shared" si="6"/>
        <v>2.5613916657050335E-2</v>
      </c>
      <c r="C47" s="12" t="s">
        <v>901</v>
      </c>
      <c r="D47" s="57">
        <f>SUMIFS(BBDD_GASTOS_FINAL!$Z:$Z,BBDD_GASTOS_FINAL!$V:$V,$B$1,BBDD_GASTOS_FINAL!$W:$W,$B$40,BBDD_GASTOS_FINAL!AC:AC,lote_II!$C47)*-1</f>
        <v>1509913.4323390971</v>
      </c>
      <c r="F47" s="104"/>
      <c r="G47" s="10"/>
      <c r="H47" s="94"/>
      <c r="I47" s="55"/>
      <c r="J47" s="104"/>
      <c r="L47" s="71"/>
      <c r="M47" s="55"/>
      <c r="N47" s="79"/>
      <c r="P47" s="71"/>
    </row>
    <row r="48" spans="1:16" x14ac:dyDescent="0.2">
      <c r="A48" s="55">
        <f t="shared" si="7"/>
        <v>7</v>
      </c>
      <c r="B48" s="25">
        <f>D48/$D$41</f>
        <v>0</v>
      </c>
      <c r="C48" s="12" t="s">
        <v>902</v>
      </c>
      <c r="D48" s="57">
        <f>SUMIFS(BBDD_GASTOS_FINAL!$Z:$Z,BBDD_GASTOS_FINAL!$V:$V,$B$1,BBDD_GASTOS_FINAL!$W:$W,$B$40,BBDD_GASTOS_FINAL!AC:AC,lote_II!$C48)*-1</f>
        <v>0</v>
      </c>
      <c r="F48" s="104"/>
      <c r="G48" s="10"/>
      <c r="H48" s="94"/>
      <c r="I48" s="55"/>
      <c r="J48" s="104"/>
      <c r="L48" s="71"/>
      <c r="M48" s="55"/>
      <c r="N48" s="79"/>
      <c r="P48" s="71"/>
    </row>
    <row r="49" spans="1:16" x14ac:dyDescent="0.2">
      <c r="A49" s="55">
        <f t="shared" si="7"/>
        <v>8</v>
      </c>
      <c r="B49" s="25">
        <f t="shared" si="6"/>
        <v>4.4427808490200511E-2</v>
      </c>
      <c r="C49" s="12" t="s">
        <v>903</v>
      </c>
      <c r="D49" s="57">
        <f>SUMIFS(BBDD_GASTOS_FINAL!$Z:$Z,BBDD_GASTOS_FINAL!$V:$V,$B$1,BBDD_GASTOS_FINAL!$W:$W,$B$40,BBDD_GASTOS_FINAL!AC:AC,lote_II!$C49)*-1</f>
        <v>2618972.5572593403</v>
      </c>
      <c r="F49" s="104"/>
      <c r="G49" s="10"/>
      <c r="H49" s="94"/>
      <c r="I49" s="55"/>
      <c r="J49" s="104"/>
      <c r="L49" s="71"/>
      <c r="M49" s="55"/>
      <c r="N49" s="79"/>
      <c r="P49" s="71"/>
    </row>
    <row r="50" spans="1:16" x14ac:dyDescent="0.2">
      <c r="A50" s="55">
        <f t="shared" si="7"/>
        <v>9</v>
      </c>
      <c r="B50" s="25">
        <f t="shared" si="6"/>
        <v>1.5300577602108963E-2</v>
      </c>
      <c r="C50" s="12" t="s">
        <v>66</v>
      </c>
      <c r="D50" s="57">
        <f>SUMIFS(BBDD_GASTOS_FINAL!$Z:$Z,BBDD_GASTOS_FINAL!$V:$V,$B$1,BBDD_GASTOS_FINAL!$W:$W,$B$40,BBDD_GASTOS_FINAL!AC:AC,lote_II!$C50)*-1</f>
        <v>901952.94820762938</v>
      </c>
      <c r="F50" s="104"/>
      <c r="G50" s="10"/>
      <c r="H50" s="94"/>
      <c r="I50" s="55"/>
      <c r="J50" s="104"/>
      <c r="L50" s="71"/>
      <c r="M50" s="55"/>
      <c r="N50" s="79"/>
      <c r="P50" s="71"/>
    </row>
    <row r="51" spans="1:16" x14ac:dyDescent="0.2">
      <c r="A51" s="55">
        <f t="shared" si="7"/>
        <v>10</v>
      </c>
      <c r="B51" s="25">
        <f t="shared" si="6"/>
        <v>5.3645152681455911E-3</v>
      </c>
      <c r="C51" s="12" t="s">
        <v>729</v>
      </c>
      <c r="D51" s="57">
        <f>SUMIFS(BBDD_GASTOS_FINAL!$Z:$Z,BBDD_GASTOS_FINAL!$V:$V,$B$1,BBDD_GASTOS_FINAL!$W:$W,$B$40,BBDD_GASTOS_FINAL!AC:AC,lote_II!$C51)*-1</f>
        <v>316232.52975376789</v>
      </c>
      <c r="F51" s="104"/>
      <c r="G51" s="10"/>
      <c r="H51" s="94"/>
      <c r="I51" s="55"/>
      <c r="J51" s="104"/>
      <c r="L51" s="71"/>
      <c r="M51" s="55"/>
      <c r="N51" s="79"/>
      <c r="P51" s="71"/>
    </row>
    <row r="52" spans="1:16" x14ac:dyDescent="0.2">
      <c r="A52" s="55"/>
      <c r="B52" s="25">
        <f t="shared" si="6"/>
        <v>0</v>
      </c>
      <c r="C52" s="12" t="s">
        <v>1039</v>
      </c>
      <c r="D52" s="57">
        <f>SUMIFS(BBDD_GASTOS_FINAL!$Z:$Z,BBDD_GASTOS_FINAL!$V:$V,$B$1,BBDD_GASTOS_FINAL!$W:$W,$B$40,BBDD_GASTOS_FINAL!AC:AC,lote_II!$C52)*-1</f>
        <v>0</v>
      </c>
      <c r="E52" s="55"/>
      <c r="F52" s="34"/>
      <c r="G52" s="10"/>
      <c r="H52" s="94"/>
      <c r="I52" s="55"/>
      <c r="J52" s="34"/>
      <c r="L52" s="71"/>
      <c r="M52" s="55"/>
      <c r="N52" s="15"/>
      <c r="P52" s="71"/>
    </row>
    <row r="53" spans="1:16" x14ac:dyDescent="0.2">
      <c r="A53" s="55"/>
      <c r="B53" s="25"/>
      <c r="D53" s="57"/>
      <c r="E53" s="55"/>
      <c r="F53" s="34"/>
      <c r="G53" s="10"/>
      <c r="H53" s="94"/>
      <c r="I53" s="55"/>
      <c r="J53" s="34"/>
      <c r="L53" s="71"/>
      <c r="M53" s="55"/>
      <c r="N53" s="15"/>
      <c r="P53" s="71"/>
    </row>
    <row r="54" spans="1:16" x14ac:dyDescent="0.2">
      <c r="A54" s="55"/>
      <c r="B54" s="129" t="s">
        <v>1041</v>
      </c>
      <c r="D54" s="57">
        <f>L29</f>
        <v>44760978</v>
      </c>
      <c r="E54" s="55"/>
      <c r="F54" s="34"/>
      <c r="G54" s="10"/>
      <c r="H54" s="94"/>
      <c r="I54" s="55"/>
      <c r="J54" s="34"/>
      <c r="L54" s="71"/>
      <c r="M54" s="55"/>
      <c r="N54" s="15"/>
      <c r="P54" s="71"/>
    </row>
    <row r="55" spans="1:16" x14ac:dyDescent="0.2">
      <c r="A55" s="55"/>
      <c r="B55" s="23" t="s">
        <v>179</v>
      </c>
      <c r="C55" s="14"/>
      <c r="D55" s="70">
        <f>SUMIFS(produccion!$H:$H,produccion!$A:$A,lote_II!$B$1,produccion!$B:$B,lote_II!B40)</f>
        <v>147562335.79874998</v>
      </c>
      <c r="E55" s="55"/>
      <c r="F55" s="62"/>
      <c r="G55" s="20"/>
      <c r="H55" s="103"/>
      <c r="I55" s="55"/>
      <c r="J55" s="62"/>
      <c r="K55" s="14"/>
      <c r="L55" s="17"/>
      <c r="M55" s="55"/>
      <c r="N55" s="16"/>
      <c r="O55" s="14"/>
      <c r="P55" s="17"/>
    </row>
    <row r="56" spans="1:16" x14ac:dyDescent="0.2">
      <c r="A56" s="55"/>
      <c r="B56" s="29"/>
      <c r="C56" s="30"/>
      <c r="D56" s="70"/>
      <c r="E56" s="55"/>
      <c r="F56" s="34"/>
      <c r="G56" s="10"/>
      <c r="H56" s="94"/>
      <c r="I56" s="55"/>
      <c r="J56" s="34"/>
      <c r="L56" s="71"/>
      <c r="N56" s="15"/>
      <c r="P56" s="71"/>
    </row>
    <row r="57" spans="1:16" x14ac:dyDescent="0.2">
      <c r="B57" s="31" t="s">
        <v>183</v>
      </c>
      <c r="C57" s="32"/>
      <c r="D57" s="33">
        <f>D55-D41-D54</f>
        <v>43852410.140505493</v>
      </c>
      <c r="E57" s="55"/>
      <c r="F57" s="16"/>
      <c r="H57" s="66"/>
      <c r="J57" s="16"/>
      <c r="L57" s="71"/>
      <c r="N57" s="16"/>
      <c r="P57" s="71"/>
    </row>
    <row r="58" spans="1:16" x14ac:dyDescent="0.2">
      <c r="B58" s="28"/>
      <c r="D58" s="57"/>
      <c r="H58" s="66"/>
      <c r="L58" s="71"/>
      <c r="P58" s="71"/>
    </row>
    <row r="59" spans="1:16" s="14" customFormat="1" x14ac:dyDescent="0.2">
      <c r="A59" s="20"/>
      <c r="B59" s="23" t="s">
        <v>182</v>
      </c>
      <c r="D59" s="70">
        <f>SUMIFS(BBDD_GASTOS_FINAL!$Y:$Y,BBDD_GASTOS_FINAL!$J:$J,"Capex",BBDD_GASTOS_FINAL!$Z:$Z,$B$39)</f>
        <v>0</v>
      </c>
      <c r="E59" s="20"/>
      <c r="F59" s="16"/>
      <c r="H59" s="93"/>
      <c r="I59" s="20"/>
      <c r="J59" s="16"/>
      <c r="L59" s="17"/>
      <c r="M59" s="20"/>
      <c r="N59" s="16"/>
      <c r="P59" s="17"/>
    </row>
    <row r="60" spans="1:16" x14ac:dyDescent="0.2">
      <c r="B60" s="27"/>
      <c r="F60" s="15"/>
      <c r="H60" s="66"/>
      <c r="J60" s="15"/>
      <c r="L60" s="71"/>
      <c r="N60" s="15"/>
      <c r="P60" s="71"/>
    </row>
    <row r="61" spans="1:16" x14ac:dyDescent="0.2">
      <c r="B61" s="23" t="s">
        <v>346</v>
      </c>
      <c r="D61" s="70">
        <f>SUMIFS(BBDD_GASTOS_FINAL!$Y:$Y,BBDD_GASTOS_FINAL!$J:$J,"deuda",BBDD_GASTOS_FINAL!$V:$V,B40)</f>
        <v>0</v>
      </c>
      <c r="F61" s="16"/>
      <c r="H61" s="93"/>
      <c r="J61" s="16"/>
      <c r="L61" s="17"/>
      <c r="N61" s="16"/>
      <c r="P61" s="17"/>
    </row>
    <row r="62" spans="1:16" x14ac:dyDescent="0.2">
      <c r="B62" s="28"/>
      <c r="D62" s="57"/>
      <c r="H62" s="66"/>
      <c r="L62" s="71"/>
      <c r="P62" s="71"/>
    </row>
    <row r="63" spans="1:16" ht="13.15" customHeight="1" x14ac:dyDescent="0.2">
      <c r="B63" s="31" t="s">
        <v>347</v>
      </c>
      <c r="C63" s="32"/>
      <c r="D63" s="33">
        <f>D57-D61-D59</f>
        <v>43852410.140505493</v>
      </c>
      <c r="F63" s="16"/>
      <c r="H63" s="71"/>
      <c r="J63" s="16"/>
      <c r="L63" s="71"/>
      <c r="N63" s="16"/>
      <c r="P63" s="71"/>
    </row>
    <row r="64" spans="1:16" s="10" customFormat="1" x14ac:dyDescent="0.2">
      <c r="B64" s="31" t="s">
        <v>1040</v>
      </c>
      <c r="C64" s="32"/>
      <c r="D64" s="128">
        <f>D57/D55</f>
        <v>0.29717888310139484</v>
      </c>
      <c r="H64" s="94"/>
      <c r="L64" s="95"/>
      <c r="P64" s="95"/>
    </row>
    <row r="65" spans="1:16" s="55" customFormat="1" ht="15" x14ac:dyDescent="0.25">
      <c r="A65" s="55" t="s">
        <v>493</v>
      </c>
      <c r="B65" s="84">
        <v>9</v>
      </c>
      <c r="D65" s="85"/>
      <c r="E65" s="55" t="s">
        <v>493</v>
      </c>
      <c r="F65" s="96"/>
      <c r="H65" s="97"/>
      <c r="J65" s="98"/>
      <c r="L65" s="88"/>
      <c r="P65" s="88"/>
    </row>
    <row r="66" spans="1:16" ht="26.25" x14ac:dyDescent="0.4">
      <c r="A66" s="99" t="s">
        <v>914</v>
      </c>
      <c r="B66" s="100">
        <f>B1</f>
        <v>3725</v>
      </c>
      <c r="D66" s="71"/>
      <c r="H66" s="66"/>
      <c r="L66" s="71"/>
      <c r="P66" s="71"/>
    </row>
    <row r="67" spans="1:16" s="14" customFormat="1" ht="26.25" x14ac:dyDescent="0.4">
      <c r="A67" s="20" t="s">
        <v>258</v>
      </c>
      <c r="B67" s="112" t="s">
        <v>982</v>
      </c>
      <c r="C67" s="21"/>
      <c r="D67" s="69"/>
      <c r="E67" s="20"/>
      <c r="F67" s="16"/>
      <c r="H67" s="93"/>
      <c r="I67" s="20"/>
      <c r="J67" s="16"/>
      <c r="L67" s="17"/>
      <c r="M67" s="20"/>
      <c r="P67" s="17"/>
    </row>
    <row r="68" spans="1:16" x14ac:dyDescent="0.2">
      <c r="B68" s="23" t="s">
        <v>148</v>
      </c>
      <c r="C68" s="14"/>
      <c r="D68" s="70">
        <f>SUM(D69:D79)</f>
        <v>118926742.8203499</v>
      </c>
      <c r="F68" s="15"/>
      <c r="H68" s="66"/>
      <c r="J68" s="15"/>
      <c r="L68" s="71"/>
      <c r="P68" s="71"/>
    </row>
    <row r="69" spans="1:16" x14ac:dyDescent="0.2">
      <c r="B69" s="25">
        <f>D69/$D$68</f>
        <v>0.52736621234755732</v>
      </c>
      <c r="C69" s="12" t="s">
        <v>897</v>
      </c>
      <c r="D69" s="57">
        <f>SUMIFS(BBDD_GASTOS_FINAL!$Z:$Z,BBDD_GASTOS_FINAL!$V:$V,$B$1,BBDD_GASTOS_FINAL!$W:$W,$B$67,BBDD_GASTOS_FINAL!$AC:$AC,lote_II!$C69)*-1</f>
        <v>62717945.907999985</v>
      </c>
      <c r="F69" s="115"/>
      <c r="H69" s="93"/>
      <c r="J69" s="16"/>
      <c r="L69" s="17"/>
      <c r="P69" s="71"/>
    </row>
    <row r="70" spans="1:16" x14ac:dyDescent="0.2">
      <c r="B70" s="25">
        <f t="shared" ref="B70:B79" si="8">D70/$D$68</f>
        <v>0.2224516863516387</v>
      </c>
      <c r="C70" s="12" t="s">
        <v>9</v>
      </c>
      <c r="D70" s="57">
        <f>SUMIFS(BBDD_GASTOS_FINAL!$Z:$Z,BBDD_GASTOS_FINAL!$V:$V,$B$1,BBDD_GASTOS_FINAL!$W:$W,$B$67,BBDD_GASTOS_FINAL!$AC:$AC,lote_II!$C70)*-1</f>
        <v>26455454.492694475</v>
      </c>
      <c r="H70" s="66"/>
      <c r="L70" s="71"/>
      <c r="P70" s="71"/>
    </row>
    <row r="71" spans="1:16" x14ac:dyDescent="0.2">
      <c r="B71" s="25">
        <f t="shared" si="8"/>
        <v>1.0473615927759458E-2</v>
      </c>
      <c r="C71" s="12" t="s">
        <v>898</v>
      </c>
      <c r="D71" s="57">
        <f>SUMIFS(BBDD_GASTOS_FINAL!$Z:$Z,BBDD_GASTOS_FINAL!$V:$V,$B$1,BBDD_GASTOS_FINAL!$W:$W,$B$67,BBDD_GASTOS_FINAL!$AC:$AC,lote_II!$C71)*-1</f>
        <v>1245593.0278397696</v>
      </c>
      <c r="F71" s="16"/>
      <c r="H71" s="66"/>
      <c r="J71" s="16"/>
      <c r="L71" s="66"/>
      <c r="P71" s="71"/>
    </row>
    <row r="72" spans="1:16" x14ac:dyDescent="0.2">
      <c r="B72" s="25">
        <f t="shared" si="8"/>
        <v>2.3466076122303982E-2</v>
      </c>
      <c r="C72" s="12" t="s">
        <v>899</v>
      </c>
      <c r="D72" s="57">
        <f>SUMIFS(BBDD_GASTOS_FINAL!$Z:$Z,BBDD_GASTOS_FINAL!$V:$V,$B$1,BBDD_GASTOS_FINAL!$W:$W,$B$67,BBDD_GASTOS_FINAL!$AC:$AC,lote_II!$C72)*-1</f>
        <v>2790743.9999999995</v>
      </c>
      <c r="F72" s="113"/>
      <c r="H72" s="66"/>
      <c r="L72" s="71"/>
      <c r="P72" s="71"/>
    </row>
    <row r="73" spans="1:16" x14ac:dyDescent="0.2">
      <c r="B73" s="25">
        <f t="shared" si="8"/>
        <v>2.8613608735021338E-2</v>
      </c>
      <c r="C73" s="12" t="s">
        <v>900</v>
      </c>
      <c r="D73" s="57">
        <f>SUMIFS(BBDD_GASTOS_FINAL!$Z:$Z,BBDD_GASTOS_FINAL!$V:$V,$B$1,BBDD_GASTOS_FINAL!$W:$W,$B$67,BBDD_GASTOS_FINAL!$AC:$AC,lote_II!$C73)*-1</f>
        <v>3402923.2871920001</v>
      </c>
      <c r="F73" s="113"/>
      <c r="H73" s="66"/>
      <c r="L73" s="71"/>
      <c r="P73" s="71"/>
    </row>
    <row r="74" spans="1:16" x14ac:dyDescent="0.2">
      <c r="B74" s="25">
        <f t="shared" si="8"/>
        <v>5.078465605065681E-2</v>
      </c>
      <c r="C74" s="12" t="s">
        <v>901</v>
      </c>
      <c r="D74" s="57">
        <f>SUMIFS(BBDD_GASTOS_FINAL!$Z:$Z,BBDD_GASTOS_FINAL!$V:$V,$B$1,BBDD_GASTOS_FINAL!$W:$W,$B$67,BBDD_GASTOS_FINAL!$AC:$AC,lote_II!$C74)*-1</f>
        <v>6039653.7293563886</v>
      </c>
      <c r="F74" s="114"/>
      <c r="H74" s="66"/>
      <c r="L74" s="71"/>
      <c r="P74" s="71"/>
    </row>
    <row r="75" spans="1:16" x14ac:dyDescent="0.2">
      <c r="B75" s="25">
        <f t="shared" si="8"/>
        <v>0</v>
      </c>
      <c r="C75" s="12" t="s">
        <v>902</v>
      </c>
      <c r="D75" s="57">
        <f>SUMIFS(BBDD_GASTOS_FINAL!$Z:$Z,BBDD_GASTOS_FINAL!$V:$V,$B$1,BBDD_GASTOS_FINAL!$W:$W,$B$67,BBDD_GASTOS_FINAL!$AC:$AC,lote_II!$C75)*-1</f>
        <v>0</v>
      </c>
    </row>
    <row r="76" spans="1:16" x14ac:dyDescent="0.2">
      <c r="B76" s="25">
        <f t="shared" si="8"/>
        <v>8.6836696900526616E-2</v>
      </c>
      <c r="C76" s="12" t="s">
        <v>903</v>
      </c>
      <c r="D76" s="57">
        <f>SUMIFS(BBDD_GASTOS_FINAL!$Z:$Z,BBDD_GASTOS_FINAL!$V:$V,$B$1,BBDD_GASTOS_FINAL!$W:$W,$B$67,BBDD_GASTOS_FINAL!$AC:$AC,lote_II!$C76)*-1</f>
        <v>10327205.519657604</v>
      </c>
    </row>
    <row r="77" spans="1:16" x14ac:dyDescent="0.2">
      <c r="B77" s="25">
        <f t="shared" si="8"/>
        <v>3.9371234976708844E-2</v>
      </c>
      <c r="C77" s="12" t="s">
        <v>66</v>
      </c>
      <c r="D77" s="57">
        <f>SUMIFS(BBDD_GASTOS_FINAL!$Z:$Z,BBDD_GASTOS_FINAL!$V:$V,$B$1,BBDD_GASTOS_FINAL!$W:$W,$B$67,BBDD_GASTOS_FINAL!$AC:$AC,lote_II!$C77)*-1</f>
        <v>4682292.7365946174</v>
      </c>
    </row>
    <row r="78" spans="1:16" x14ac:dyDescent="0.2">
      <c r="B78" s="25">
        <f t="shared" si="8"/>
        <v>1.0636212587827012E-2</v>
      </c>
      <c r="C78" s="12" t="s">
        <v>729</v>
      </c>
      <c r="D78" s="57">
        <f>SUMIFS(BBDD_GASTOS_FINAL!$Z:$Z,BBDD_GASTOS_FINAL!$V:$V,$B$1,BBDD_GASTOS_FINAL!$W:$W,$B$67,BBDD_GASTOS_FINAL!$AC:$AC,lote_II!$C78)*-1</f>
        <v>1264930.1190150713</v>
      </c>
    </row>
    <row r="79" spans="1:16" x14ac:dyDescent="0.2">
      <c r="B79" s="25">
        <f t="shared" si="8"/>
        <v>0</v>
      </c>
      <c r="C79" s="12" t="s">
        <v>1039</v>
      </c>
      <c r="D79" s="57">
        <f>SUMIFS(BBDD_GASTOS_FINAL!$Z:$Z,BBDD_GASTOS_FINAL!$V:$V,$B$1,BBDD_GASTOS_FINAL!$W:$W,$B$67,BBDD_GASTOS_FINAL!$AC:$AC,lote_II!$C79)*-1</f>
        <v>0</v>
      </c>
    </row>
    <row r="80" spans="1:16" x14ac:dyDescent="0.2">
      <c r="B80" s="25"/>
      <c r="D80" s="57"/>
    </row>
    <row r="81" spans="1:17" x14ac:dyDescent="0.2">
      <c r="B81" s="23" t="s">
        <v>179</v>
      </c>
      <c r="C81" s="14"/>
      <c r="D81" s="70">
        <f>C6</f>
        <v>147562335.79874998</v>
      </c>
      <c r="F81" s="113"/>
    </row>
    <row r="82" spans="1:17" x14ac:dyDescent="0.2">
      <c r="B82" s="29"/>
      <c r="C82" s="30"/>
      <c r="D82" s="70"/>
    </row>
    <row r="83" spans="1:17" s="36" customFormat="1" x14ac:dyDescent="0.2">
      <c r="A83" s="10"/>
      <c r="B83" s="31" t="s">
        <v>183</v>
      </c>
      <c r="C83" s="32"/>
      <c r="D83" s="33">
        <f>D81-D68</f>
        <v>28635592.978400081</v>
      </c>
      <c r="E83" s="10"/>
      <c r="F83" s="113"/>
      <c r="G83" s="12"/>
      <c r="I83" s="10"/>
      <c r="J83" s="12"/>
      <c r="K83" s="12"/>
      <c r="L83" s="18"/>
      <c r="M83" s="10"/>
      <c r="N83" s="12"/>
      <c r="O83" s="12"/>
      <c r="P83" s="18"/>
      <c r="Q83" s="12"/>
    </row>
    <row r="84" spans="1:17" s="36" customFormat="1" ht="12" hidden="1" customHeight="1" outlineLevel="1" x14ac:dyDescent="0.2">
      <c r="A84" s="10"/>
      <c r="B84" s="28"/>
      <c r="C84" s="12"/>
      <c r="D84" s="57"/>
      <c r="E84" s="10"/>
      <c r="F84" s="13"/>
      <c r="G84" s="10"/>
      <c r="I84" s="10"/>
      <c r="J84" s="12"/>
      <c r="K84" s="12"/>
      <c r="L84" s="18"/>
      <c r="M84" s="10"/>
      <c r="N84" s="12"/>
      <c r="O84" s="12"/>
      <c r="P84" s="18"/>
      <c r="Q84" s="12"/>
    </row>
    <row r="85" spans="1:17" s="36" customFormat="1" hidden="1" outlineLevel="1" x14ac:dyDescent="0.2">
      <c r="A85" s="10"/>
      <c r="B85" s="23" t="s">
        <v>182</v>
      </c>
      <c r="C85" s="14"/>
      <c r="D85" s="70">
        <f>SUMIFS(BBDD_GASTOS_FINAL!$Y:$Y,BBDD_GASTOS_FINAL!$J:$J,"Capex",BBDD_GASTOS_FINAL!$Z:$Z,$B$39)</f>
        <v>0</v>
      </c>
      <c r="E85" s="10"/>
      <c r="F85" s="13"/>
      <c r="G85" s="10"/>
      <c r="I85" s="10"/>
      <c r="J85" s="12"/>
      <c r="K85" s="12"/>
      <c r="L85" s="18"/>
      <c r="M85" s="10"/>
      <c r="N85" s="12"/>
      <c r="O85" s="12"/>
      <c r="P85" s="18"/>
      <c r="Q85" s="12"/>
    </row>
    <row r="86" spans="1:17" s="36" customFormat="1" ht="12" hidden="1" customHeight="1" outlineLevel="1" x14ac:dyDescent="0.2">
      <c r="A86" s="10"/>
      <c r="B86" s="27"/>
      <c r="C86" s="12"/>
      <c r="D86" s="18"/>
      <c r="E86" s="10"/>
      <c r="F86" s="37"/>
      <c r="G86" s="38"/>
      <c r="I86" s="10"/>
      <c r="J86" s="12"/>
      <c r="K86" s="12"/>
      <c r="L86" s="18"/>
      <c r="M86" s="10"/>
      <c r="N86" s="12"/>
      <c r="O86" s="12"/>
      <c r="P86" s="18"/>
      <c r="Q86" s="12"/>
    </row>
    <row r="87" spans="1:17" s="36" customFormat="1" hidden="1" outlineLevel="1" x14ac:dyDescent="0.2">
      <c r="A87" s="10"/>
      <c r="B87" s="23" t="s">
        <v>346</v>
      </c>
      <c r="C87" s="12"/>
      <c r="D87" s="70">
        <f>SUMIFS(BBDD_GASTOS_FINAL!$Y:$Y,BBDD_GASTOS_FINAL!$J:$J,"deuda",BBDD_GASTOS_FINAL!$V:$V,B67)</f>
        <v>2</v>
      </c>
      <c r="E87" s="10"/>
      <c r="F87" s="37"/>
      <c r="G87" s="38"/>
      <c r="I87" s="10"/>
      <c r="J87" s="12"/>
      <c r="K87" s="12"/>
      <c r="L87" s="18"/>
      <c r="M87" s="10"/>
      <c r="N87" s="12"/>
      <c r="O87" s="12"/>
      <c r="P87" s="18"/>
      <c r="Q87" s="12"/>
    </row>
    <row r="88" spans="1:17" s="36" customFormat="1" hidden="1" outlineLevel="1" x14ac:dyDescent="0.2">
      <c r="A88" s="10"/>
      <c r="B88" s="28"/>
      <c r="C88" s="12"/>
      <c r="D88" s="57"/>
      <c r="E88" s="10"/>
      <c r="F88" s="13"/>
      <c r="G88" s="10"/>
      <c r="I88" s="10"/>
      <c r="J88" s="12"/>
      <c r="K88" s="12"/>
      <c r="L88" s="18"/>
      <c r="M88" s="10"/>
      <c r="N88" s="12"/>
      <c r="O88" s="12"/>
      <c r="P88" s="18"/>
      <c r="Q88" s="12"/>
    </row>
    <row r="89" spans="1:17" s="36" customFormat="1" hidden="1" outlineLevel="1" x14ac:dyDescent="0.2">
      <c r="A89" s="10"/>
      <c r="B89" s="31" t="s">
        <v>347</v>
      </c>
      <c r="C89" s="32"/>
      <c r="D89" s="33">
        <f>D83-D87-D85</f>
        <v>28635590.978400081</v>
      </c>
      <c r="E89" s="10"/>
      <c r="F89" s="13"/>
      <c r="G89" s="10"/>
      <c r="I89" s="10"/>
      <c r="J89" s="12"/>
      <c r="K89" s="12"/>
      <c r="L89" s="18"/>
      <c r="M89" s="10"/>
      <c r="N89" s="12"/>
      <c r="O89" s="12"/>
      <c r="P89" s="18"/>
      <c r="Q89" s="12"/>
    </row>
    <row r="90" spans="1:17" s="36" customFormat="1" hidden="1" outlineLevel="1" x14ac:dyDescent="0.2">
      <c r="A90" s="10"/>
      <c r="B90" s="15" t="s">
        <v>348</v>
      </c>
      <c r="C90" s="35" t="e">
        <f>D15+H15+L15+P15+P41+L41+H41+D41+#REF!+#REF!+#REF!</f>
        <v>#REF!</v>
      </c>
      <c r="D90" s="18"/>
      <c r="E90" s="10"/>
      <c r="F90" s="13"/>
      <c r="G90" s="10"/>
      <c r="I90" s="10"/>
      <c r="J90" s="12"/>
      <c r="K90" s="12"/>
      <c r="L90" s="18"/>
      <c r="M90" s="10"/>
      <c r="N90" s="12"/>
      <c r="O90" s="12"/>
      <c r="P90" s="18"/>
      <c r="Q90" s="12"/>
    </row>
    <row r="91" spans="1:17" s="36" customFormat="1" hidden="1" outlineLevel="1" x14ac:dyDescent="0.2">
      <c r="A91" s="10"/>
      <c r="B91" s="15" t="s">
        <v>349</v>
      </c>
      <c r="C91" s="35">
        <f>C7</f>
        <v>121641784.97920242</v>
      </c>
      <c r="D91" s="18"/>
      <c r="E91" s="10"/>
      <c r="F91" s="13"/>
      <c r="G91" s="38"/>
      <c r="I91" s="10"/>
      <c r="J91" s="12"/>
      <c r="K91" s="12"/>
      <c r="L91" s="18"/>
      <c r="M91" s="10"/>
      <c r="N91" s="12"/>
      <c r="O91" s="12"/>
      <c r="P91" s="18"/>
      <c r="Q91" s="12"/>
    </row>
    <row r="92" spans="1:17" s="36" customFormat="1" ht="41.25" hidden="1" customHeight="1" outlineLevel="1" x14ac:dyDescent="0.2">
      <c r="A92" s="10"/>
      <c r="B92" s="16"/>
      <c r="C92" s="35" t="e">
        <f>MROUND(C91,10000)=MROUND(C90,10000)</f>
        <v>#REF!</v>
      </c>
      <c r="D92" s="71"/>
      <c r="E92" s="10"/>
      <c r="F92" s="48"/>
      <c r="G92" s="49"/>
      <c r="I92" s="10"/>
      <c r="J92" s="12"/>
      <c r="K92" s="12"/>
      <c r="L92" s="18"/>
      <c r="M92" s="10"/>
      <c r="N92" s="12"/>
      <c r="O92" s="12"/>
      <c r="P92" s="18"/>
      <c r="Q92" s="12"/>
    </row>
    <row r="93" spans="1:17" s="36" customFormat="1" hidden="1" outlineLevel="1" x14ac:dyDescent="0.2">
      <c r="A93" s="10"/>
      <c r="B93" s="16"/>
      <c r="C93" s="35"/>
      <c r="D93" s="71"/>
      <c r="E93" s="10"/>
      <c r="F93" s="48"/>
      <c r="G93" s="49"/>
      <c r="I93" s="10"/>
      <c r="J93" s="12"/>
      <c r="K93" s="12"/>
      <c r="L93" s="18"/>
      <c r="M93" s="10"/>
      <c r="N93" s="12"/>
      <c r="O93" s="12"/>
      <c r="P93" s="18"/>
      <c r="Q93" s="12"/>
    </row>
    <row r="94" spans="1:17" s="36" customFormat="1" hidden="1" outlineLevel="1" x14ac:dyDescent="0.2">
      <c r="A94" s="10"/>
      <c r="B94" s="50" t="s">
        <v>508</v>
      </c>
      <c r="C94" s="35">
        <f>D33+H33+L33+P33+P59+L59+H59+D59+D67+H67+L67</f>
        <v>0</v>
      </c>
      <c r="D94" s="71"/>
      <c r="E94" s="10"/>
      <c r="F94" s="48"/>
      <c r="G94" s="49"/>
      <c r="I94" s="10"/>
      <c r="J94" s="12"/>
      <c r="K94" s="12"/>
      <c r="L94" s="18"/>
      <c r="M94" s="10"/>
      <c r="N94" s="12"/>
      <c r="O94" s="12"/>
      <c r="P94" s="18"/>
      <c r="Q94" s="12"/>
    </row>
    <row r="95" spans="1:17" s="36" customFormat="1" hidden="1" outlineLevel="1" x14ac:dyDescent="0.2">
      <c r="A95" s="10"/>
      <c r="B95" s="51" t="s">
        <v>509</v>
      </c>
      <c r="C95" s="35">
        <f>C9</f>
        <v>0</v>
      </c>
      <c r="D95" s="35" t="b">
        <f>C94=C95</f>
        <v>1</v>
      </c>
      <c r="E95" s="10"/>
      <c r="F95" s="48"/>
      <c r="G95" s="49"/>
      <c r="I95" s="10"/>
      <c r="J95" s="12"/>
      <c r="K95" s="12"/>
      <c r="L95" s="18"/>
      <c r="M95" s="10"/>
      <c r="N95" s="12"/>
      <c r="O95" s="12"/>
      <c r="P95" s="18"/>
      <c r="Q95" s="12"/>
    </row>
    <row r="96" spans="1:17" s="36" customFormat="1" hidden="1" outlineLevel="1" x14ac:dyDescent="0.2">
      <c r="A96" s="10"/>
      <c r="B96" s="52" t="s">
        <v>510</v>
      </c>
      <c r="C96" s="35">
        <f>D35+H35+L35+P35+P61+L61+H61+D61+D69+H69+L69</f>
        <v>62717945.907999985</v>
      </c>
      <c r="D96" s="71"/>
      <c r="E96" s="10"/>
      <c r="F96" s="48"/>
      <c r="G96" s="49"/>
      <c r="I96" s="10"/>
      <c r="J96" s="12"/>
      <c r="K96" s="12"/>
      <c r="L96" s="18"/>
      <c r="M96" s="10"/>
      <c r="N96" s="12"/>
      <c r="O96" s="12"/>
      <c r="P96" s="18"/>
      <c r="Q96" s="12"/>
    </row>
    <row r="97" spans="1:17" s="36" customFormat="1" hidden="1" outlineLevel="1" x14ac:dyDescent="0.2">
      <c r="A97" s="10"/>
      <c r="B97" s="52" t="s">
        <v>511</v>
      </c>
      <c r="C97" s="74">
        <f>C10</f>
        <v>110979.67207852419</v>
      </c>
      <c r="D97" s="71" t="b">
        <f>C96=C97</f>
        <v>0</v>
      </c>
      <c r="E97" s="10"/>
      <c r="F97" s="48"/>
      <c r="G97" s="49"/>
      <c r="I97" s="10"/>
      <c r="J97" s="12"/>
      <c r="K97" s="12"/>
      <c r="L97" s="18"/>
      <c r="M97" s="10"/>
      <c r="N97" s="12"/>
      <c r="O97" s="12"/>
      <c r="P97" s="18"/>
      <c r="Q97" s="12"/>
    </row>
    <row r="98" spans="1:17" s="36" customFormat="1" hidden="1" outlineLevel="1" x14ac:dyDescent="0.2">
      <c r="A98" s="10"/>
      <c r="B98" s="52"/>
      <c r="C98" s="35"/>
      <c r="D98" s="71"/>
      <c r="E98" s="10"/>
      <c r="F98" s="48"/>
      <c r="G98" s="49"/>
      <c r="I98" s="10"/>
      <c r="J98" s="12"/>
      <c r="K98" s="12"/>
      <c r="L98" s="18"/>
      <c r="M98" s="10"/>
      <c r="N98" s="12"/>
      <c r="O98" s="12"/>
      <c r="P98" s="18"/>
      <c r="Q98" s="12"/>
    </row>
    <row r="99" spans="1:17" s="36" customFormat="1" hidden="1" outlineLevel="1" x14ac:dyDescent="0.2">
      <c r="A99" s="10"/>
      <c r="B99" s="15"/>
      <c r="C99" s="35"/>
      <c r="D99" s="71"/>
      <c r="E99" s="10"/>
      <c r="F99" s="48"/>
      <c r="G99" s="49"/>
      <c r="I99" s="10"/>
      <c r="J99" s="12"/>
      <c r="K99" s="12"/>
      <c r="L99" s="18"/>
      <c r="M99" s="10"/>
      <c r="N99" s="12"/>
      <c r="O99" s="12"/>
      <c r="P99" s="18"/>
      <c r="Q99" s="12"/>
    </row>
    <row r="100" spans="1:17" s="36" customFormat="1" hidden="1" outlineLevel="1" x14ac:dyDescent="0.2">
      <c r="A100" s="10"/>
      <c r="B100" s="52"/>
      <c r="C100" s="35"/>
      <c r="D100" s="71"/>
      <c r="E100" s="10"/>
      <c r="F100" s="48"/>
      <c r="G100" s="49"/>
      <c r="I100" s="10"/>
      <c r="J100" s="12"/>
      <c r="K100" s="12"/>
      <c r="L100" s="18"/>
      <c r="M100" s="10"/>
      <c r="N100" s="12"/>
      <c r="O100" s="12"/>
      <c r="P100" s="18"/>
      <c r="Q100" s="12"/>
    </row>
    <row r="101" spans="1:17" s="36" customFormat="1" hidden="1" outlineLevel="1" x14ac:dyDescent="0.2">
      <c r="A101" s="10"/>
      <c r="B101" s="15" t="s">
        <v>512</v>
      </c>
      <c r="C101" s="35">
        <f>C8</f>
        <v>25920550.819547564</v>
      </c>
      <c r="D101" s="18"/>
      <c r="E101" s="10"/>
      <c r="F101" s="13"/>
      <c r="G101" s="38"/>
      <c r="I101" s="10"/>
      <c r="J101" s="12"/>
      <c r="K101" s="12"/>
      <c r="L101" s="18"/>
      <c r="M101" s="10"/>
      <c r="N101" s="12"/>
      <c r="O101" s="12"/>
      <c r="P101" s="18"/>
      <c r="Q101" s="12"/>
    </row>
    <row r="102" spans="1:17" s="36" customFormat="1" hidden="1" outlineLevel="1" x14ac:dyDescent="0.2">
      <c r="A102" s="10"/>
      <c r="B102" s="15" t="s">
        <v>513</v>
      </c>
      <c r="C102" s="35" t="e">
        <f>D31+H31+L31+P31+P57+L57+H57+D57+#REF!+#REF!+#REF!</f>
        <v>#REF!</v>
      </c>
      <c r="D102" s="18" t="e">
        <f>MROUND(C102,10000)=MROUND(C101,10000)</f>
        <v>#REF!</v>
      </c>
      <c r="E102" s="10"/>
      <c r="F102" s="13"/>
      <c r="G102" s="38"/>
      <c r="I102" s="10"/>
      <c r="J102" s="12"/>
      <c r="K102" s="12"/>
      <c r="L102" s="18"/>
      <c r="M102" s="10"/>
      <c r="N102" s="12"/>
      <c r="O102" s="12"/>
      <c r="P102" s="18"/>
      <c r="Q102" s="12"/>
    </row>
    <row r="103" spans="1:17" s="36" customFormat="1" hidden="1" outlineLevel="1" x14ac:dyDescent="0.2">
      <c r="A103" s="10"/>
      <c r="B103" s="15"/>
      <c r="C103" s="35"/>
      <c r="D103" s="18"/>
      <c r="E103" s="10"/>
      <c r="F103" s="13"/>
      <c r="G103" s="10"/>
      <c r="I103" s="10"/>
      <c r="J103" s="12"/>
      <c r="K103" s="12"/>
      <c r="L103" s="18"/>
      <c r="M103" s="10"/>
      <c r="N103" s="12"/>
      <c r="O103" s="12"/>
      <c r="P103" s="18"/>
      <c r="Q103" s="12"/>
    </row>
    <row r="104" spans="1:17" s="36" customFormat="1" hidden="1" outlineLevel="1" x14ac:dyDescent="0.2">
      <c r="A104" s="10"/>
      <c r="B104" s="15"/>
      <c r="C104" s="35"/>
      <c r="D104" s="18"/>
      <c r="E104" s="10"/>
      <c r="F104" s="13"/>
      <c r="G104" s="10"/>
      <c r="I104" s="10"/>
      <c r="J104" s="12"/>
      <c r="K104" s="12"/>
      <c r="L104" s="18"/>
      <c r="M104" s="10"/>
      <c r="N104" s="12"/>
      <c r="O104" s="12"/>
      <c r="P104" s="18"/>
      <c r="Q104" s="12"/>
    </row>
    <row r="105" spans="1:17" s="36" customFormat="1" hidden="1" outlineLevel="1" x14ac:dyDescent="0.2">
      <c r="A105" s="10"/>
      <c r="B105" s="15" t="s">
        <v>514</v>
      </c>
      <c r="C105" s="35">
        <f>C11</f>
        <v>25809571.14746904</v>
      </c>
      <c r="D105" s="18"/>
      <c r="E105" s="10"/>
      <c r="F105" s="13"/>
      <c r="G105" s="10"/>
      <c r="I105" s="10"/>
      <c r="J105" s="12"/>
      <c r="K105" s="12"/>
      <c r="L105" s="18"/>
      <c r="M105" s="10"/>
      <c r="N105" s="12"/>
      <c r="O105" s="12"/>
      <c r="P105" s="18"/>
      <c r="Q105" s="12"/>
    </row>
    <row r="106" spans="1:17" s="36" customFormat="1" hidden="1" outlineLevel="1" x14ac:dyDescent="0.2">
      <c r="A106" s="10"/>
      <c r="B106" s="15" t="s">
        <v>515</v>
      </c>
      <c r="C106" s="35">
        <f>D37+H37+L37+P37+P63+L63+H63+D63+D71+H71+L71</f>
        <v>11381523.250257533</v>
      </c>
      <c r="D106" s="18" t="b">
        <f>MROUND(C106,10000)=MROUND(C105,10000)</f>
        <v>0</v>
      </c>
      <c r="E106" s="10"/>
      <c r="F106" s="13"/>
      <c r="G106" s="38"/>
      <c r="I106" s="10"/>
      <c r="J106" s="12"/>
      <c r="K106" s="12"/>
      <c r="L106" s="18"/>
      <c r="M106" s="10"/>
      <c r="N106" s="12"/>
      <c r="O106" s="12"/>
      <c r="P106" s="18"/>
      <c r="Q106" s="12"/>
    </row>
    <row r="107" spans="1:17" s="36" customFormat="1" collapsed="1" x14ac:dyDescent="0.2">
      <c r="A107" s="10"/>
      <c r="B107" s="31" t="s">
        <v>1040</v>
      </c>
      <c r="C107" s="32"/>
      <c r="D107" s="128">
        <f>D83/D81</f>
        <v>0.1940576016460879</v>
      </c>
      <c r="E107" s="10"/>
      <c r="F107" s="13"/>
      <c r="G107" s="38"/>
      <c r="I107" s="10"/>
      <c r="J107" s="12"/>
      <c r="K107" s="12"/>
      <c r="L107" s="18"/>
      <c r="M107" s="10"/>
      <c r="N107" s="12"/>
      <c r="O107" s="12"/>
      <c r="P107" s="18"/>
      <c r="Q107" s="12"/>
    </row>
    <row r="108" spans="1:17" s="36" customFormat="1" x14ac:dyDescent="0.2">
      <c r="A108" s="10"/>
      <c r="B108" s="15"/>
      <c r="C108" s="35"/>
      <c r="D108" s="18"/>
      <c r="E108" s="13"/>
      <c r="F108" s="10"/>
      <c r="G108" s="12"/>
      <c r="I108" s="10"/>
      <c r="J108" s="12"/>
      <c r="K108" s="12"/>
      <c r="L108" s="18"/>
      <c r="M108" s="10"/>
      <c r="N108" s="12"/>
      <c r="O108" s="12"/>
      <c r="P108" s="18"/>
      <c r="Q108" s="12"/>
    </row>
    <row r="109" spans="1:17" s="36" customFormat="1" x14ac:dyDescent="0.2">
      <c r="A109" s="10"/>
      <c r="B109" s="15"/>
      <c r="C109" s="35"/>
      <c r="D109" s="18"/>
      <c r="E109" s="10"/>
      <c r="F109" s="12"/>
      <c r="G109" s="12"/>
      <c r="I109" s="10"/>
      <c r="J109" s="12"/>
      <c r="K109" s="12"/>
      <c r="L109" s="18"/>
      <c r="M109" s="10"/>
      <c r="N109" s="12"/>
      <c r="O109" s="12"/>
      <c r="P109" s="18"/>
      <c r="Q109" s="12"/>
    </row>
  </sheetData>
  <mergeCells count="3">
    <mergeCell ref="B5:C5"/>
    <mergeCell ref="F5:G5"/>
    <mergeCell ref="J5:K5"/>
  </mergeCells>
  <conditionalFormatting sqref="C8">
    <cfRule type="cellIs" dxfId="45" priority="33" operator="lessThan">
      <formula>0</formula>
    </cfRule>
    <cfRule type="cellIs" dxfId="44" priority="34" operator="greaterThan">
      <formula>0</formula>
    </cfRule>
  </conditionalFormatting>
  <conditionalFormatting sqref="C11:C12">
    <cfRule type="cellIs" dxfId="43" priority="49" operator="lessThan">
      <formula>0</formula>
    </cfRule>
    <cfRule type="cellIs" dxfId="42" priority="50" operator="greaterThan">
      <formula>0</formula>
    </cfRule>
  </conditionalFormatting>
  <conditionalFormatting sqref="D31">
    <cfRule type="cellIs" dxfId="41" priority="5" operator="lessThan">
      <formula>0</formula>
    </cfRule>
    <cfRule type="cellIs" dxfId="40" priority="6" operator="greaterThan">
      <formula>0</formula>
    </cfRule>
  </conditionalFormatting>
  <conditionalFormatting sqref="D37:D38">
    <cfRule type="cellIs" dxfId="39" priority="25" operator="lessThan">
      <formula>0</formula>
    </cfRule>
    <cfRule type="cellIs" dxfId="38" priority="26" operator="greaterThan">
      <formula>0</formula>
    </cfRule>
  </conditionalFormatting>
  <conditionalFormatting sqref="D57">
    <cfRule type="cellIs" dxfId="37" priority="47" operator="lessThan">
      <formula>0</formula>
    </cfRule>
    <cfRule type="cellIs" dxfId="36" priority="48" operator="greaterThan">
      <formula>0</formula>
    </cfRule>
  </conditionalFormatting>
  <conditionalFormatting sqref="D63:D64">
    <cfRule type="cellIs" dxfId="35" priority="11" operator="lessThan">
      <formula>0</formula>
    </cfRule>
    <cfRule type="cellIs" dxfId="34" priority="12" operator="greaterThan">
      <formula>0</formula>
    </cfRule>
  </conditionalFormatting>
  <conditionalFormatting sqref="D83">
    <cfRule type="cellIs" dxfId="33" priority="17" operator="lessThan">
      <formula>0</formula>
    </cfRule>
    <cfRule type="cellIs" dxfId="32" priority="18" operator="greaterThan">
      <formula>0</formula>
    </cfRule>
  </conditionalFormatting>
  <conditionalFormatting sqref="D89">
    <cfRule type="cellIs" dxfId="31" priority="15" operator="lessThan">
      <formula>0</formula>
    </cfRule>
    <cfRule type="cellIs" dxfId="30" priority="16" operator="greaterThan">
      <formula>0</formula>
    </cfRule>
  </conditionalFormatting>
  <conditionalFormatting sqref="D107">
    <cfRule type="cellIs" dxfId="29" priority="13" operator="lessThan">
      <formula>0</formula>
    </cfRule>
    <cfRule type="cellIs" dxfId="28" priority="14" operator="greaterThan">
      <formula>0</formula>
    </cfRule>
  </conditionalFormatting>
  <conditionalFormatting sqref="G11:G12">
    <cfRule type="cellIs" dxfId="27" priority="39" operator="lessThan">
      <formula>0</formula>
    </cfRule>
    <cfRule type="cellIs" dxfId="26" priority="40" operator="greaterThan">
      <formula>0</formula>
    </cfRule>
  </conditionalFormatting>
  <conditionalFormatting sqref="H31">
    <cfRule type="cellIs" dxfId="25" priority="7" operator="lessThan">
      <formula>0</formula>
    </cfRule>
    <cfRule type="cellIs" dxfId="24" priority="8" operator="greaterThan">
      <formula>0</formula>
    </cfRule>
  </conditionalFormatting>
  <conditionalFormatting sqref="H37:H38">
    <cfRule type="cellIs" dxfId="23" priority="3" operator="lessThan">
      <formula>0</formula>
    </cfRule>
    <cfRule type="cellIs" dxfId="22" priority="4" operator="greaterThan">
      <formula>0</formula>
    </cfRule>
  </conditionalFormatting>
  <conditionalFormatting sqref="H57">
    <cfRule type="cellIs" dxfId="21" priority="45" operator="lessThan">
      <formula>0</formula>
    </cfRule>
    <cfRule type="cellIs" dxfId="20" priority="46" operator="greaterThan">
      <formula>0</formula>
    </cfRule>
  </conditionalFormatting>
  <conditionalFormatting sqref="H63 L63 P63">
    <cfRule type="cellIs" dxfId="19" priority="31" operator="lessThan">
      <formula>0</formula>
    </cfRule>
    <cfRule type="cellIs" dxfId="18" priority="32" operator="greaterThan">
      <formula>0</formula>
    </cfRule>
  </conditionalFormatting>
  <conditionalFormatting sqref="H71">
    <cfRule type="cellIs" dxfId="17" priority="29" operator="lessThan">
      <formula>0</formula>
    </cfRule>
    <cfRule type="cellIs" dxfId="16" priority="30" operator="greaterThan">
      <formula>0</formula>
    </cfRule>
  </conditionalFormatting>
  <conditionalFormatting sqref="K11 J12:K12">
    <cfRule type="cellIs" dxfId="15" priority="37" operator="lessThan">
      <formula>0</formula>
    </cfRule>
    <cfRule type="cellIs" dxfId="14" priority="38" operator="greaterThan">
      <formula>0</formula>
    </cfRule>
  </conditionalFormatting>
  <conditionalFormatting sqref="L31">
    <cfRule type="cellIs" dxfId="13" priority="9" operator="lessThan">
      <formula>0</formula>
    </cfRule>
    <cfRule type="cellIs" dxfId="12" priority="10" operator="greaterThan">
      <formula>0</formula>
    </cfRule>
  </conditionalFormatting>
  <conditionalFormatting sqref="L37:L39">
    <cfRule type="cellIs" dxfId="11" priority="1" operator="lessThan">
      <formula>0</formula>
    </cfRule>
    <cfRule type="cellIs" dxfId="10" priority="2" operator="greaterThan">
      <formula>0</formula>
    </cfRule>
  </conditionalFormatting>
  <conditionalFormatting sqref="L57">
    <cfRule type="cellIs" dxfId="9" priority="43" operator="lessThan">
      <formula>0</formula>
    </cfRule>
    <cfRule type="cellIs" dxfId="8" priority="44" operator="greaterThan">
      <formula>0</formula>
    </cfRule>
  </conditionalFormatting>
  <conditionalFormatting sqref="L71">
    <cfRule type="cellIs" dxfId="7" priority="27" operator="lessThan">
      <formula>0</formula>
    </cfRule>
    <cfRule type="cellIs" dxfId="6" priority="28" operator="greaterThan">
      <formula>0</formula>
    </cfRule>
  </conditionalFormatting>
  <conditionalFormatting sqref="P31">
    <cfRule type="cellIs" dxfId="5" priority="35" operator="lessThan">
      <formula>0</formula>
    </cfRule>
    <cfRule type="cellIs" dxfId="4" priority="36" operator="greaterThan">
      <formula>0</formula>
    </cfRule>
  </conditionalFormatting>
  <conditionalFormatting sqref="P37:P38">
    <cfRule type="cellIs" dxfId="3" priority="19" operator="lessThan">
      <formula>0</formula>
    </cfRule>
    <cfRule type="cellIs" dxfId="2" priority="20" operator="greaterThan">
      <formula>0</formula>
    </cfRule>
  </conditionalFormatting>
  <conditionalFormatting sqref="P57">
    <cfRule type="cellIs" dxfId="1" priority="41" operator="lessThan">
      <formula>0</formula>
    </cfRule>
    <cfRule type="cellIs" dxfId="0" priority="42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045C-0860-48CA-83F4-9AF10918953A}">
  <sheetPr codeName="Sheet6"/>
  <dimension ref="A1:E21"/>
  <sheetViews>
    <sheetView workbookViewId="0">
      <selection activeCell="E2" sqref="E2:E21"/>
    </sheetView>
  </sheetViews>
  <sheetFormatPr defaultColWidth="8.85546875" defaultRowHeight="15" x14ac:dyDescent="0.25"/>
  <cols>
    <col min="1" max="2" width="54.28515625" customWidth="1"/>
    <col min="3" max="3" width="37.42578125" style="40" customWidth="1"/>
    <col min="4" max="4" width="87.140625" customWidth="1"/>
  </cols>
  <sheetData>
    <row r="1" spans="1:5" x14ac:dyDescent="0.25">
      <c r="C1" s="40" t="s">
        <v>184</v>
      </c>
      <c r="D1" t="s">
        <v>185</v>
      </c>
    </row>
    <row r="2" spans="1:5" x14ac:dyDescent="0.25">
      <c r="A2" t="s">
        <v>186</v>
      </c>
      <c r="B2" t="str">
        <f>_xlfn.CONCAT("RRHH-",A2)</f>
        <v>RRHH-ADMINISTRACION</v>
      </c>
      <c r="C2" s="40">
        <v>67124149</v>
      </c>
      <c r="D2" t="s">
        <v>187</v>
      </c>
      <c r="E2" t="s">
        <v>94</v>
      </c>
    </row>
    <row r="3" spans="1:5" x14ac:dyDescent="0.25">
      <c r="A3" t="s">
        <v>188</v>
      </c>
      <c r="B3" t="str">
        <f t="shared" ref="B3:B21" si="0">_xlfn.CONCAT("RRHH-",A3)</f>
        <v>RRHH-INTENDENCIA</v>
      </c>
      <c r="C3" s="40">
        <v>9375237.7248999998</v>
      </c>
      <c r="D3" t="s">
        <v>189</v>
      </c>
      <c r="E3" t="s">
        <v>94</v>
      </c>
    </row>
    <row r="4" spans="1:5" x14ac:dyDescent="0.25">
      <c r="A4" t="s">
        <v>190</v>
      </c>
      <c r="B4" t="str">
        <f t="shared" si="0"/>
        <v>RRHH-LABORATORIO</v>
      </c>
      <c r="C4" s="40">
        <v>12249965.7249</v>
      </c>
      <c r="D4" t="s">
        <v>191</v>
      </c>
      <c r="E4" t="s">
        <v>94</v>
      </c>
    </row>
    <row r="5" spans="1:5" x14ac:dyDescent="0.25">
      <c r="A5" t="s">
        <v>17</v>
      </c>
      <c r="B5" t="str">
        <f t="shared" si="0"/>
        <v>RRHH-LOGISTICA</v>
      </c>
      <c r="C5" s="40">
        <v>6459899.7248999998</v>
      </c>
      <c r="D5" t="s">
        <v>192</v>
      </c>
      <c r="E5" t="s">
        <v>94</v>
      </c>
    </row>
    <row r="6" spans="1:5" x14ac:dyDescent="0.25">
      <c r="A6" t="s">
        <v>101</v>
      </c>
      <c r="B6" t="str">
        <f t="shared" si="0"/>
        <v>RRHH-MANTENIMIENTO</v>
      </c>
      <c r="C6" s="40">
        <v>7742399.7248999998</v>
      </c>
      <c r="D6" t="s">
        <v>193</v>
      </c>
      <c r="E6" t="s">
        <v>94</v>
      </c>
    </row>
    <row r="7" spans="1:5" x14ac:dyDescent="0.25">
      <c r="A7" t="s">
        <v>108</v>
      </c>
      <c r="B7" t="str">
        <f t="shared" si="0"/>
        <v>RRHH-NFU</v>
      </c>
      <c r="C7" s="40">
        <v>29572095.424899999</v>
      </c>
      <c r="D7" t="s">
        <v>194</v>
      </c>
      <c r="E7" t="s">
        <v>98</v>
      </c>
    </row>
    <row r="8" spans="1:5" x14ac:dyDescent="0.25">
      <c r="A8" t="s">
        <v>195</v>
      </c>
      <c r="B8" t="str">
        <f t="shared" si="0"/>
        <v>RRHH-PORTERIA</v>
      </c>
      <c r="C8" s="40">
        <v>10797310.7249</v>
      </c>
      <c r="D8" t="s">
        <v>196</v>
      </c>
      <c r="E8" t="s">
        <v>94</v>
      </c>
    </row>
    <row r="9" spans="1:5" x14ac:dyDescent="0.25">
      <c r="A9" t="s">
        <v>197</v>
      </c>
      <c r="B9" t="str">
        <f t="shared" si="0"/>
        <v>RRHH-COMPOST Y FERTILIZANTES</v>
      </c>
      <c r="C9" s="40">
        <v>1833599.1248999999</v>
      </c>
      <c r="D9" t="s">
        <v>198</v>
      </c>
      <c r="E9" t="s">
        <v>97</v>
      </c>
    </row>
    <row r="10" spans="1:5" x14ac:dyDescent="0.25">
      <c r="A10" t="s">
        <v>199</v>
      </c>
      <c r="B10" t="str">
        <f t="shared" si="0"/>
        <v>RRHH-CEREAL Y POLVILLO</v>
      </c>
      <c r="C10" s="40">
        <v>0</v>
      </c>
      <c r="D10" t="s">
        <v>200</v>
      </c>
      <c r="E10" t="s">
        <v>100</v>
      </c>
    </row>
    <row r="11" spans="1:5" x14ac:dyDescent="0.25">
      <c r="A11" t="s">
        <v>201</v>
      </c>
      <c r="B11" t="str">
        <f t="shared" si="0"/>
        <v>RRHH-TALLER MECANICO</v>
      </c>
      <c r="C11" s="40">
        <v>6300478.7248999998</v>
      </c>
      <c r="D11" t="s">
        <v>202</v>
      </c>
      <c r="E11" t="s">
        <v>94</v>
      </c>
    </row>
    <row r="12" spans="1:5" x14ac:dyDescent="0.25">
      <c r="A12" t="s">
        <v>203</v>
      </c>
      <c r="B12" t="str">
        <f t="shared" si="0"/>
        <v>RRHH-TIERRAS FILTRANTES</v>
      </c>
      <c r="C12" s="40">
        <v>0</v>
      </c>
      <c r="D12" t="s">
        <v>204</v>
      </c>
      <c r="E12" t="s">
        <v>100</v>
      </c>
    </row>
    <row r="13" spans="1:5" x14ac:dyDescent="0.25">
      <c r="A13" t="s">
        <v>205</v>
      </c>
      <c r="B13" t="str">
        <f t="shared" si="0"/>
        <v>RRHH-VIGILANCIA</v>
      </c>
      <c r="C13" s="40">
        <v>6294101.7248999998</v>
      </c>
      <c r="D13" t="s">
        <v>206</v>
      </c>
      <c r="E13" t="s">
        <v>94</v>
      </c>
    </row>
    <row r="14" spans="1:5" x14ac:dyDescent="0.25">
      <c r="A14" t="s">
        <v>207</v>
      </c>
      <c r="B14" t="str">
        <f t="shared" si="0"/>
        <v>RRHH-RECEP. DESPACHO Y FORM</v>
      </c>
      <c r="C14" s="40">
        <v>22159762.9749</v>
      </c>
      <c r="D14" t="s">
        <v>208</v>
      </c>
      <c r="E14" t="s">
        <v>123</v>
      </c>
    </row>
    <row r="15" spans="1:5" x14ac:dyDescent="0.25">
      <c r="A15" t="s">
        <v>209</v>
      </c>
      <c r="B15" t="str">
        <f t="shared" si="0"/>
        <v>RRHH-REACTOR</v>
      </c>
      <c r="C15" s="40">
        <v>19090428.7249</v>
      </c>
      <c r="D15" t="s">
        <v>210</v>
      </c>
      <c r="E15" t="s">
        <v>104</v>
      </c>
    </row>
    <row r="16" spans="1:5" x14ac:dyDescent="0.25">
      <c r="A16" t="s">
        <v>119</v>
      </c>
      <c r="B16" t="str">
        <f t="shared" si="0"/>
        <v>RRHH-BACHAS</v>
      </c>
      <c r="C16" s="40">
        <v>3838234.7248999998</v>
      </c>
      <c r="D16" t="s">
        <v>211</v>
      </c>
      <c r="E16" t="s">
        <v>102</v>
      </c>
    </row>
    <row r="17" spans="1:5" x14ac:dyDescent="0.25">
      <c r="A17" t="s">
        <v>117</v>
      </c>
      <c r="B17" t="str">
        <f t="shared" si="0"/>
        <v>RRHH-PILETAS</v>
      </c>
      <c r="C17" s="40">
        <v>14217670.7249</v>
      </c>
      <c r="D17" t="s">
        <v>212</v>
      </c>
      <c r="E17" t="s">
        <v>99</v>
      </c>
    </row>
    <row r="18" spans="1:5" x14ac:dyDescent="0.25">
      <c r="A18" t="s">
        <v>213</v>
      </c>
      <c r="B18" t="str">
        <f t="shared" si="0"/>
        <v>RRHH-DISPOSICION FINAL DE R. SOLIDOS</v>
      </c>
      <c r="C18" s="40">
        <v>4563053.6249000002</v>
      </c>
      <c r="D18" t="s">
        <v>214</v>
      </c>
      <c r="E18" t="s">
        <v>105</v>
      </c>
    </row>
    <row r="19" spans="1:5" x14ac:dyDescent="0.25">
      <c r="A19" t="s">
        <v>215</v>
      </c>
      <c r="B19" t="str">
        <f t="shared" si="0"/>
        <v>RRHH-DISPOSICION FINAL DE R. LIQUIDOS</v>
      </c>
      <c r="C19" s="40">
        <v>8128522.4748999998</v>
      </c>
      <c r="D19" t="s">
        <v>216</v>
      </c>
      <c r="E19" s="39" t="s">
        <v>123</v>
      </c>
    </row>
    <row r="20" spans="1:5" x14ac:dyDescent="0.25">
      <c r="A20" t="s">
        <v>217</v>
      </c>
      <c r="B20" t="str">
        <f t="shared" si="0"/>
        <v>RRHH-SECADO</v>
      </c>
      <c r="C20" s="40">
        <v>0</v>
      </c>
      <c r="D20" t="s">
        <v>218</v>
      </c>
      <c r="E20" t="s">
        <v>100</v>
      </c>
    </row>
    <row r="21" spans="1:5" x14ac:dyDescent="0.25">
      <c r="A21" t="s">
        <v>219</v>
      </c>
      <c r="B21" t="str">
        <f t="shared" si="0"/>
        <v>RRHH-SALES</v>
      </c>
      <c r="C21" s="40">
        <v>0</v>
      </c>
      <c r="D21" t="s">
        <v>220</v>
      </c>
      <c r="E21" t="s">
        <v>100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BA64-07EF-4589-A7AE-CFFFE8E29225}">
  <sheetPr codeName="Sheet8"/>
  <dimension ref="A1:C17"/>
  <sheetViews>
    <sheetView workbookViewId="0">
      <selection activeCell="C18" sqref="C18"/>
    </sheetView>
  </sheetViews>
  <sheetFormatPr defaultColWidth="8.85546875" defaultRowHeight="15" x14ac:dyDescent="0.25"/>
  <cols>
    <col min="1" max="1" width="30.28515625" customWidth="1"/>
  </cols>
  <sheetData>
    <row r="1" spans="1:3" x14ac:dyDescent="0.25">
      <c r="A1" t="s">
        <v>126</v>
      </c>
      <c r="B1" t="s">
        <v>457</v>
      </c>
      <c r="C1" t="s">
        <v>458</v>
      </c>
    </row>
    <row r="2" spans="1:3" x14ac:dyDescent="0.25">
      <c r="A2" s="53" t="s">
        <v>186</v>
      </c>
      <c r="B2" t="s">
        <v>89</v>
      </c>
      <c r="C2" t="s">
        <v>87</v>
      </c>
    </row>
    <row r="3" spans="1:3" x14ac:dyDescent="0.25">
      <c r="A3" s="53" t="s">
        <v>188</v>
      </c>
      <c r="B3" t="s">
        <v>89</v>
      </c>
      <c r="C3" t="s">
        <v>87</v>
      </c>
    </row>
    <row r="4" spans="1:3" x14ac:dyDescent="0.25">
      <c r="A4" s="53" t="s">
        <v>209</v>
      </c>
      <c r="B4" t="s">
        <v>86</v>
      </c>
      <c r="C4" t="s">
        <v>90</v>
      </c>
    </row>
    <row r="5" spans="1:3" x14ac:dyDescent="0.25">
      <c r="A5" s="53" t="s">
        <v>108</v>
      </c>
      <c r="B5" t="s">
        <v>86</v>
      </c>
      <c r="C5" t="s">
        <v>90</v>
      </c>
    </row>
    <row r="6" spans="1:3" x14ac:dyDescent="0.25">
      <c r="A6" s="53" t="s">
        <v>215</v>
      </c>
      <c r="B6" t="s">
        <v>86</v>
      </c>
      <c r="C6" t="s">
        <v>90</v>
      </c>
    </row>
    <row r="7" spans="1:3" x14ac:dyDescent="0.25">
      <c r="A7" s="53" t="s">
        <v>351</v>
      </c>
      <c r="B7" t="s">
        <v>89</v>
      </c>
      <c r="C7" t="s">
        <v>87</v>
      </c>
    </row>
    <row r="8" spans="1:3" x14ac:dyDescent="0.25">
      <c r="A8" s="53" t="s">
        <v>201</v>
      </c>
      <c r="B8" t="s">
        <v>89</v>
      </c>
      <c r="C8" t="s">
        <v>87</v>
      </c>
    </row>
    <row r="9" spans="1:3" x14ac:dyDescent="0.25">
      <c r="A9" s="53" t="s">
        <v>364</v>
      </c>
      <c r="B9" t="s">
        <v>86</v>
      </c>
      <c r="C9" t="s">
        <v>90</v>
      </c>
    </row>
    <row r="10" spans="1:3" x14ac:dyDescent="0.25">
      <c r="A10" s="53" t="s">
        <v>456</v>
      </c>
      <c r="B10" t="s">
        <v>86</v>
      </c>
      <c r="C10" t="s">
        <v>90</v>
      </c>
    </row>
    <row r="11" spans="1:3" x14ac:dyDescent="0.25">
      <c r="A11" s="53" t="s">
        <v>101</v>
      </c>
      <c r="B11" t="s">
        <v>89</v>
      </c>
      <c r="C11" t="s">
        <v>87</v>
      </c>
    </row>
    <row r="12" spans="1:3" x14ac:dyDescent="0.25">
      <c r="A12" s="53" t="s">
        <v>195</v>
      </c>
      <c r="B12" t="s">
        <v>89</v>
      </c>
      <c r="C12" t="s">
        <v>87</v>
      </c>
    </row>
    <row r="13" spans="1:3" x14ac:dyDescent="0.25">
      <c r="A13" s="53" t="s">
        <v>190</v>
      </c>
      <c r="B13" t="s">
        <v>89</v>
      </c>
      <c r="C13" t="s">
        <v>87</v>
      </c>
    </row>
    <row r="14" spans="1:3" x14ac:dyDescent="0.25">
      <c r="A14" s="53" t="s">
        <v>117</v>
      </c>
      <c r="B14" t="s">
        <v>86</v>
      </c>
      <c r="C14" t="s">
        <v>90</v>
      </c>
    </row>
    <row r="15" spans="1:3" x14ac:dyDescent="0.25">
      <c r="A15" s="53" t="s">
        <v>205</v>
      </c>
      <c r="B15" t="s">
        <v>89</v>
      </c>
      <c r="C15" t="s">
        <v>87</v>
      </c>
    </row>
    <row r="16" spans="1:3" x14ac:dyDescent="0.25">
      <c r="A16" s="53" t="s">
        <v>17</v>
      </c>
      <c r="B16" t="s">
        <v>86</v>
      </c>
      <c r="C16" t="s">
        <v>90</v>
      </c>
    </row>
    <row r="17" spans="1:3" x14ac:dyDescent="0.25">
      <c r="A17" s="53" t="s">
        <v>197</v>
      </c>
      <c r="B17" t="s">
        <v>86</v>
      </c>
      <c r="C17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917B-8583-40FD-9BC1-64EC254FF4C3}">
  <sheetPr codeName="Sheet9"/>
  <dimension ref="A1:S279"/>
  <sheetViews>
    <sheetView topLeftCell="D277" zoomScaleNormal="100" workbookViewId="0">
      <selection activeCell="E11" sqref="E10:E11"/>
    </sheetView>
  </sheetViews>
  <sheetFormatPr defaultColWidth="8.85546875" defaultRowHeight="15" x14ac:dyDescent="0.25"/>
  <cols>
    <col min="1" max="1" width="18.7109375" customWidth="1"/>
    <col min="17" max="17" width="28" customWidth="1"/>
    <col min="19" max="19" width="15.28515625" bestFit="1" customWidth="1"/>
    <col min="21" max="21" width="29" customWidth="1"/>
  </cols>
  <sheetData>
    <row r="1" spans="1:19" x14ac:dyDescent="0.25">
      <c r="A1" t="e" cm="1">
        <f t="array" ref="A1">_xlfn._xlws.PY(0,0,#REF!)</f>
        <v>#REF!</v>
      </c>
    </row>
    <row r="2" spans="1:19" x14ac:dyDescent="0.25">
      <c r="S2" s="2"/>
    </row>
    <row r="3" spans="1:19" x14ac:dyDescent="0.25">
      <c r="S3" s="2"/>
    </row>
    <row r="4" spans="1:19" x14ac:dyDescent="0.25">
      <c r="S4" s="2"/>
    </row>
    <row r="5" spans="1:19" x14ac:dyDescent="0.25">
      <c r="S5" s="2"/>
    </row>
    <row r="6" spans="1:19" x14ac:dyDescent="0.25">
      <c r="S6" s="2"/>
    </row>
    <row r="7" spans="1:19" x14ac:dyDescent="0.25">
      <c r="S7" s="2"/>
    </row>
    <row r="8" spans="1:19" x14ac:dyDescent="0.25">
      <c r="S8" s="2"/>
    </row>
    <row r="9" spans="1:19" x14ac:dyDescent="0.25">
      <c r="S9" s="2"/>
    </row>
    <row r="10" spans="1:19" x14ac:dyDescent="0.25">
      <c r="S10" s="2"/>
    </row>
    <row r="11" spans="1:19" x14ac:dyDescent="0.25">
      <c r="S11" s="2"/>
    </row>
    <row r="12" spans="1:19" x14ac:dyDescent="0.25">
      <c r="S12" s="2"/>
    </row>
    <row r="13" spans="1:19" x14ac:dyDescent="0.25">
      <c r="S13" s="2"/>
    </row>
    <row r="14" spans="1:19" x14ac:dyDescent="0.25">
      <c r="S14" s="2"/>
    </row>
    <row r="15" spans="1:19" x14ac:dyDescent="0.25">
      <c r="S15" s="2"/>
    </row>
    <row r="16" spans="1:19" x14ac:dyDescent="0.25">
      <c r="S16" s="2"/>
    </row>
    <row r="17" spans="19:19" x14ac:dyDescent="0.25">
      <c r="S17" s="2"/>
    </row>
    <row r="18" spans="19:19" x14ac:dyDescent="0.25">
      <c r="S18" s="2"/>
    </row>
    <row r="19" spans="19:19" x14ac:dyDescent="0.25">
      <c r="S19" s="2"/>
    </row>
    <row r="20" spans="19:19" x14ac:dyDescent="0.25">
      <c r="S20" s="2"/>
    </row>
    <row r="21" spans="19:19" x14ac:dyDescent="0.25">
      <c r="S21" s="2"/>
    </row>
    <row r="22" spans="19:19" x14ac:dyDescent="0.25">
      <c r="S22" s="2"/>
    </row>
    <row r="23" spans="19:19" x14ac:dyDescent="0.25">
      <c r="S23" s="2"/>
    </row>
    <row r="24" spans="19:19" x14ac:dyDescent="0.25">
      <c r="S24" s="2"/>
    </row>
    <row r="25" spans="19:19" x14ac:dyDescent="0.25">
      <c r="S25" s="2"/>
    </row>
    <row r="26" spans="19:19" x14ac:dyDescent="0.25">
      <c r="S26" s="2"/>
    </row>
    <row r="27" spans="19:19" x14ac:dyDescent="0.25">
      <c r="S27" s="2"/>
    </row>
    <row r="28" spans="19:19" x14ac:dyDescent="0.25">
      <c r="S28" s="2"/>
    </row>
    <row r="29" spans="19:19" x14ac:dyDescent="0.25">
      <c r="S29" s="2"/>
    </row>
    <row r="30" spans="19:19" x14ac:dyDescent="0.25">
      <c r="S30" s="2"/>
    </row>
    <row r="31" spans="19:19" x14ac:dyDescent="0.25">
      <c r="S31" s="2"/>
    </row>
    <row r="32" spans="19:19" x14ac:dyDescent="0.25">
      <c r="S32" s="2"/>
    </row>
    <row r="33" spans="19:19" x14ac:dyDescent="0.25">
      <c r="S33" s="2"/>
    </row>
    <row r="34" spans="19:19" x14ac:dyDescent="0.25">
      <c r="S34" s="2"/>
    </row>
    <row r="35" spans="19:19" x14ac:dyDescent="0.25">
      <c r="S35" s="2"/>
    </row>
    <row r="36" spans="19:19" x14ac:dyDescent="0.25">
      <c r="S36" s="2"/>
    </row>
    <row r="37" spans="19:19" x14ac:dyDescent="0.25">
      <c r="S37" s="2"/>
    </row>
    <row r="38" spans="19:19" x14ac:dyDescent="0.25">
      <c r="S38" s="2"/>
    </row>
    <row r="39" spans="19:19" x14ac:dyDescent="0.25">
      <c r="S39" s="2"/>
    </row>
    <row r="40" spans="19:19" x14ac:dyDescent="0.25">
      <c r="S40" s="2"/>
    </row>
    <row r="41" spans="19:19" x14ac:dyDescent="0.25">
      <c r="S41" s="2"/>
    </row>
    <row r="42" spans="19:19" x14ac:dyDescent="0.25">
      <c r="S42" s="2"/>
    </row>
    <row r="43" spans="19:19" x14ac:dyDescent="0.25">
      <c r="S43" s="2"/>
    </row>
    <row r="44" spans="19:19" x14ac:dyDescent="0.25">
      <c r="S44" s="2"/>
    </row>
    <row r="45" spans="19:19" x14ac:dyDescent="0.25">
      <c r="S45" s="2"/>
    </row>
    <row r="46" spans="19:19" x14ac:dyDescent="0.25">
      <c r="S46" s="2"/>
    </row>
    <row r="47" spans="19:19" x14ac:dyDescent="0.25">
      <c r="S47" s="2"/>
    </row>
    <row r="48" spans="19:19" x14ac:dyDescent="0.25">
      <c r="S48" s="2"/>
    </row>
    <row r="49" spans="19:19" x14ac:dyDescent="0.25">
      <c r="S49" s="2"/>
    </row>
    <row r="50" spans="19:19" x14ac:dyDescent="0.25">
      <c r="S50" s="2"/>
    </row>
    <row r="51" spans="19:19" x14ac:dyDescent="0.25">
      <c r="S51" s="2"/>
    </row>
    <row r="52" spans="19:19" x14ac:dyDescent="0.25">
      <c r="S52" s="2"/>
    </row>
    <row r="53" spans="19:19" x14ac:dyDescent="0.25">
      <c r="S53" s="2"/>
    </row>
    <row r="54" spans="19:19" x14ac:dyDescent="0.25">
      <c r="S54" s="2"/>
    </row>
    <row r="55" spans="19:19" x14ac:dyDescent="0.25">
      <c r="S55" s="2"/>
    </row>
    <row r="56" spans="19:19" x14ac:dyDescent="0.25">
      <c r="S56" s="2"/>
    </row>
    <row r="57" spans="19:19" x14ac:dyDescent="0.25">
      <c r="S57" s="2"/>
    </row>
    <row r="58" spans="19:19" x14ac:dyDescent="0.25">
      <c r="S58" s="2"/>
    </row>
    <row r="59" spans="19:19" x14ac:dyDescent="0.25">
      <c r="S59" s="2"/>
    </row>
    <row r="60" spans="19:19" x14ac:dyDescent="0.25">
      <c r="S60" s="2"/>
    </row>
    <row r="61" spans="19:19" x14ac:dyDescent="0.25">
      <c r="S61" s="2"/>
    </row>
    <row r="62" spans="19:19" x14ac:dyDescent="0.25">
      <c r="S62" s="2"/>
    </row>
    <row r="63" spans="19:19" x14ac:dyDescent="0.25">
      <c r="S63" s="2"/>
    </row>
    <row r="64" spans="19:19" x14ac:dyDescent="0.25">
      <c r="S64" s="2"/>
    </row>
    <row r="65" spans="19:19" x14ac:dyDescent="0.25">
      <c r="S65" s="2"/>
    </row>
    <row r="66" spans="19:19" x14ac:dyDescent="0.25">
      <c r="S66" s="2"/>
    </row>
    <row r="67" spans="19:19" x14ac:dyDescent="0.25">
      <c r="S67" s="2"/>
    </row>
    <row r="68" spans="19:19" x14ac:dyDescent="0.25">
      <c r="S68" s="2"/>
    </row>
    <row r="69" spans="19:19" x14ac:dyDescent="0.25">
      <c r="S69" s="2"/>
    </row>
    <row r="70" spans="19:19" x14ac:dyDescent="0.25">
      <c r="S70" s="2"/>
    </row>
    <row r="71" spans="19:19" x14ac:dyDescent="0.25">
      <c r="S71" s="2"/>
    </row>
    <row r="72" spans="19:19" x14ac:dyDescent="0.25">
      <c r="S72" s="2"/>
    </row>
    <row r="73" spans="19:19" x14ac:dyDescent="0.25">
      <c r="S73" s="2"/>
    </row>
    <row r="74" spans="19:19" x14ac:dyDescent="0.25">
      <c r="S74" s="2"/>
    </row>
    <row r="75" spans="19:19" x14ac:dyDescent="0.25">
      <c r="S75" s="2"/>
    </row>
    <row r="76" spans="19:19" x14ac:dyDescent="0.25">
      <c r="S76" s="2"/>
    </row>
    <row r="77" spans="19:19" x14ac:dyDescent="0.25">
      <c r="S77" s="2"/>
    </row>
    <row r="78" spans="19:19" x14ac:dyDescent="0.25">
      <c r="S78" s="2"/>
    </row>
    <row r="79" spans="19:19" x14ac:dyDescent="0.25">
      <c r="S79" s="2"/>
    </row>
    <row r="80" spans="19:19" x14ac:dyDescent="0.25">
      <c r="S80" s="2"/>
    </row>
    <row r="81" spans="19:19" x14ac:dyDescent="0.25">
      <c r="S81" s="2"/>
    </row>
    <row r="82" spans="19:19" x14ac:dyDescent="0.25">
      <c r="S82" s="2"/>
    </row>
    <row r="83" spans="19:19" x14ac:dyDescent="0.25">
      <c r="S83" s="2"/>
    </row>
    <row r="84" spans="19:19" x14ac:dyDescent="0.25">
      <c r="S84" s="2"/>
    </row>
    <row r="85" spans="19:19" x14ac:dyDescent="0.25">
      <c r="S85" s="2"/>
    </row>
    <row r="86" spans="19:19" x14ac:dyDescent="0.25">
      <c r="S86" s="2"/>
    </row>
    <row r="87" spans="19:19" x14ac:dyDescent="0.25">
      <c r="S87" s="2"/>
    </row>
    <row r="88" spans="19:19" x14ac:dyDescent="0.25">
      <c r="S88" s="2"/>
    </row>
    <row r="89" spans="19:19" x14ac:dyDescent="0.25">
      <c r="S89" s="2"/>
    </row>
    <row r="90" spans="19:19" x14ac:dyDescent="0.25">
      <c r="S90" s="2"/>
    </row>
    <row r="91" spans="19:19" x14ac:dyDescent="0.25">
      <c r="S91" s="2"/>
    </row>
    <row r="92" spans="19:19" x14ac:dyDescent="0.25">
      <c r="S92" s="2"/>
    </row>
    <row r="93" spans="19:19" x14ac:dyDescent="0.25">
      <c r="S93" s="2"/>
    </row>
    <row r="94" spans="19:19" x14ac:dyDescent="0.25">
      <c r="S94" s="2"/>
    </row>
    <row r="95" spans="19:19" x14ac:dyDescent="0.25">
      <c r="S95" s="2"/>
    </row>
    <row r="96" spans="19:19" x14ac:dyDescent="0.25">
      <c r="S96" s="2"/>
    </row>
    <row r="97" spans="19:19" x14ac:dyDescent="0.25">
      <c r="S97" s="2"/>
    </row>
    <row r="98" spans="19:19" x14ac:dyDescent="0.25">
      <c r="S98" s="2"/>
    </row>
    <row r="99" spans="19:19" x14ac:dyDescent="0.25">
      <c r="S99" s="2"/>
    </row>
    <row r="100" spans="19:19" x14ac:dyDescent="0.25">
      <c r="S100" s="2"/>
    </row>
    <row r="101" spans="19:19" x14ac:dyDescent="0.25">
      <c r="S101" s="2"/>
    </row>
    <row r="102" spans="19:19" x14ac:dyDescent="0.25">
      <c r="S102" s="2"/>
    </row>
    <row r="103" spans="19:19" x14ac:dyDescent="0.25">
      <c r="S103" s="2"/>
    </row>
    <row r="104" spans="19:19" x14ac:dyDescent="0.25">
      <c r="S104" s="2"/>
    </row>
    <row r="105" spans="19:19" x14ac:dyDescent="0.25">
      <c r="S105" s="2"/>
    </row>
    <row r="106" spans="19:19" x14ac:dyDescent="0.25">
      <c r="S106" s="2"/>
    </row>
    <row r="107" spans="19:19" x14ac:dyDescent="0.25">
      <c r="S107" s="2"/>
    </row>
    <row r="108" spans="19:19" x14ac:dyDescent="0.25">
      <c r="S108" s="2"/>
    </row>
    <row r="109" spans="19:19" x14ac:dyDescent="0.25">
      <c r="S109" s="2"/>
    </row>
    <row r="110" spans="19:19" x14ac:dyDescent="0.25">
      <c r="S110" s="2"/>
    </row>
    <row r="111" spans="19:19" x14ac:dyDescent="0.25">
      <c r="S111" s="2"/>
    </row>
    <row r="112" spans="19:19" x14ac:dyDescent="0.25">
      <c r="S112" s="2"/>
    </row>
    <row r="113" spans="19:19" x14ac:dyDescent="0.25">
      <c r="S113" s="2"/>
    </row>
    <row r="114" spans="19:19" x14ac:dyDescent="0.25">
      <c r="S114" s="2"/>
    </row>
    <row r="115" spans="19:19" x14ac:dyDescent="0.25">
      <c r="S115" s="2"/>
    </row>
    <row r="116" spans="19:19" x14ac:dyDescent="0.25">
      <c r="S116" s="2"/>
    </row>
    <row r="117" spans="19:19" x14ac:dyDescent="0.25">
      <c r="S117" s="2"/>
    </row>
    <row r="118" spans="19:19" x14ac:dyDescent="0.25">
      <c r="S118" s="2"/>
    </row>
    <row r="119" spans="19:19" x14ac:dyDescent="0.25">
      <c r="S119" s="2"/>
    </row>
    <row r="120" spans="19:19" x14ac:dyDescent="0.25">
      <c r="S120" s="2"/>
    </row>
    <row r="121" spans="19:19" x14ac:dyDescent="0.25">
      <c r="S121" s="2"/>
    </row>
    <row r="122" spans="19:19" x14ac:dyDescent="0.25">
      <c r="S122" s="2"/>
    </row>
    <row r="123" spans="19:19" x14ac:dyDescent="0.25">
      <c r="S123" s="2"/>
    </row>
    <row r="124" spans="19:19" x14ac:dyDescent="0.25">
      <c r="S124" s="2"/>
    </row>
    <row r="125" spans="19:19" x14ac:dyDescent="0.25">
      <c r="S125" s="2"/>
    </row>
    <row r="126" spans="19:19" x14ac:dyDescent="0.25">
      <c r="S126" s="2"/>
    </row>
    <row r="127" spans="19:19" x14ac:dyDescent="0.25">
      <c r="S127" s="2"/>
    </row>
    <row r="128" spans="19:19" x14ac:dyDescent="0.25">
      <c r="S128" s="2"/>
    </row>
    <row r="129" spans="19:19" x14ac:dyDescent="0.25">
      <c r="S129" s="2"/>
    </row>
    <row r="130" spans="19:19" x14ac:dyDescent="0.25">
      <c r="S130" s="2"/>
    </row>
    <row r="131" spans="19:19" x14ac:dyDescent="0.25">
      <c r="S131" s="2"/>
    </row>
    <row r="132" spans="19:19" x14ac:dyDescent="0.25">
      <c r="S132" s="2"/>
    </row>
    <row r="133" spans="19:19" x14ac:dyDescent="0.25">
      <c r="S133" s="2"/>
    </row>
    <row r="134" spans="19:19" x14ac:dyDescent="0.25">
      <c r="S134" s="2"/>
    </row>
    <row r="135" spans="19:19" x14ac:dyDescent="0.25">
      <c r="S135" s="2"/>
    </row>
    <row r="136" spans="19:19" x14ac:dyDescent="0.25">
      <c r="S136" s="2"/>
    </row>
    <row r="137" spans="19:19" x14ac:dyDescent="0.25">
      <c r="S137" s="2"/>
    </row>
    <row r="138" spans="19:19" x14ac:dyDescent="0.25">
      <c r="S138" s="2"/>
    </row>
    <row r="139" spans="19:19" x14ac:dyDescent="0.25">
      <c r="S139" s="2"/>
    </row>
    <row r="140" spans="19:19" x14ac:dyDescent="0.25">
      <c r="S140" s="2"/>
    </row>
    <row r="141" spans="19:19" x14ac:dyDescent="0.25">
      <c r="S141" s="2"/>
    </row>
    <row r="142" spans="19:19" x14ac:dyDescent="0.25">
      <c r="S142" s="2"/>
    </row>
    <row r="143" spans="19:19" x14ac:dyDescent="0.25">
      <c r="S143" s="2"/>
    </row>
    <row r="144" spans="19:19" x14ac:dyDescent="0.25">
      <c r="S144" s="2"/>
    </row>
    <row r="145" spans="19:19" x14ac:dyDescent="0.25">
      <c r="S145" s="2"/>
    </row>
    <row r="146" spans="19:19" x14ac:dyDescent="0.25">
      <c r="S146" s="2"/>
    </row>
    <row r="147" spans="19:19" x14ac:dyDescent="0.25">
      <c r="S147" s="2"/>
    </row>
    <row r="148" spans="19:19" x14ac:dyDescent="0.25">
      <c r="S148" s="2"/>
    </row>
    <row r="149" spans="19:19" x14ac:dyDescent="0.25">
      <c r="S149" s="2"/>
    </row>
    <row r="150" spans="19:19" x14ac:dyDescent="0.25">
      <c r="S150" s="2"/>
    </row>
    <row r="151" spans="19:19" x14ac:dyDescent="0.25">
      <c r="S151" s="2"/>
    </row>
    <row r="152" spans="19:19" x14ac:dyDescent="0.25">
      <c r="S152" s="2"/>
    </row>
    <row r="153" spans="19:19" x14ac:dyDescent="0.25">
      <c r="S153" s="2"/>
    </row>
    <row r="154" spans="19:19" x14ac:dyDescent="0.25">
      <c r="S154" s="2"/>
    </row>
    <row r="155" spans="19:19" x14ac:dyDescent="0.25">
      <c r="S155" s="2"/>
    </row>
    <row r="156" spans="19:19" x14ac:dyDescent="0.25">
      <c r="S156" s="2"/>
    </row>
    <row r="157" spans="19:19" x14ac:dyDescent="0.25">
      <c r="S157" s="2"/>
    </row>
    <row r="158" spans="19:19" x14ac:dyDescent="0.25">
      <c r="S158" s="2"/>
    </row>
    <row r="159" spans="19:19" x14ac:dyDescent="0.25">
      <c r="S159" s="2"/>
    </row>
    <row r="160" spans="19:19" x14ac:dyDescent="0.25">
      <c r="S160" s="2"/>
    </row>
    <row r="161" spans="19:19" x14ac:dyDescent="0.25">
      <c r="S161" s="2"/>
    </row>
    <row r="162" spans="19:19" x14ac:dyDescent="0.25">
      <c r="S162" s="2"/>
    </row>
    <row r="163" spans="19:19" x14ac:dyDescent="0.25">
      <c r="S163" s="2"/>
    </row>
    <row r="164" spans="19:19" x14ac:dyDescent="0.25">
      <c r="S164" s="2"/>
    </row>
    <row r="165" spans="19:19" x14ac:dyDescent="0.25">
      <c r="S165" s="2"/>
    </row>
    <row r="166" spans="19:19" x14ac:dyDescent="0.25">
      <c r="S166" s="2"/>
    </row>
    <row r="167" spans="19:19" x14ac:dyDescent="0.25">
      <c r="S167" s="2"/>
    </row>
    <row r="168" spans="19:19" x14ac:dyDescent="0.25">
      <c r="S168" s="2"/>
    </row>
    <row r="169" spans="19:19" x14ac:dyDescent="0.25">
      <c r="S169" s="2"/>
    </row>
    <row r="170" spans="19:19" x14ac:dyDescent="0.25">
      <c r="S170" s="2"/>
    </row>
    <row r="171" spans="19:19" x14ac:dyDescent="0.25">
      <c r="S171" s="2"/>
    </row>
    <row r="172" spans="19:19" x14ac:dyDescent="0.25">
      <c r="S172" s="2"/>
    </row>
    <row r="173" spans="19:19" x14ac:dyDescent="0.25">
      <c r="S173" s="2"/>
    </row>
    <row r="174" spans="19:19" x14ac:dyDescent="0.25">
      <c r="S174" s="2"/>
    </row>
    <row r="175" spans="19:19" x14ac:dyDescent="0.25">
      <c r="S175" s="2"/>
    </row>
    <row r="176" spans="19:19" x14ac:dyDescent="0.25">
      <c r="S176" s="2"/>
    </row>
    <row r="177" spans="19:19" x14ac:dyDescent="0.25">
      <c r="S177" s="2"/>
    </row>
    <row r="178" spans="19:19" x14ac:dyDescent="0.25">
      <c r="S178" s="2"/>
    </row>
    <row r="179" spans="19:19" x14ac:dyDescent="0.25">
      <c r="S179" s="2"/>
    </row>
    <row r="180" spans="19:19" x14ac:dyDescent="0.25">
      <c r="S180" s="2"/>
    </row>
    <row r="181" spans="19:19" x14ac:dyDescent="0.25">
      <c r="S181" s="2"/>
    </row>
    <row r="182" spans="19:19" x14ac:dyDescent="0.25">
      <c r="S182" s="2"/>
    </row>
    <row r="183" spans="19:19" x14ac:dyDescent="0.25">
      <c r="S183" s="2"/>
    </row>
    <row r="184" spans="19:19" x14ac:dyDescent="0.25">
      <c r="S184" s="2"/>
    </row>
    <row r="185" spans="19:19" x14ac:dyDescent="0.25">
      <c r="S185" s="2"/>
    </row>
    <row r="186" spans="19:19" x14ac:dyDescent="0.25">
      <c r="S186" s="2"/>
    </row>
    <row r="187" spans="19:19" x14ac:dyDescent="0.25">
      <c r="S187" s="2"/>
    </row>
    <row r="188" spans="19:19" x14ac:dyDescent="0.25">
      <c r="S188" s="2"/>
    </row>
    <row r="189" spans="19:19" x14ac:dyDescent="0.25">
      <c r="S189" s="2"/>
    </row>
    <row r="190" spans="19:19" x14ac:dyDescent="0.25">
      <c r="S190" s="2"/>
    </row>
    <row r="191" spans="19:19" x14ac:dyDescent="0.25">
      <c r="S191" s="2"/>
    </row>
    <row r="192" spans="19:19" x14ac:dyDescent="0.25">
      <c r="S192" s="2"/>
    </row>
    <row r="193" spans="19:19" x14ac:dyDescent="0.25">
      <c r="S193" s="2"/>
    </row>
    <row r="194" spans="19:19" x14ac:dyDescent="0.25">
      <c r="S194" s="2"/>
    </row>
    <row r="195" spans="19:19" x14ac:dyDescent="0.25">
      <c r="S195" s="2"/>
    </row>
    <row r="196" spans="19:19" x14ac:dyDescent="0.25">
      <c r="S196" s="2"/>
    </row>
    <row r="197" spans="19:19" x14ac:dyDescent="0.25">
      <c r="S197" s="2"/>
    </row>
    <row r="198" spans="19:19" x14ac:dyDescent="0.25">
      <c r="S198" s="2"/>
    </row>
    <row r="199" spans="19:19" x14ac:dyDescent="0.25">
      <c r="S199" s="2"/>
    </row>
    <row r="200" spans="19:19" x14ac:dyDescent="0.25">
      <c r="S200" s="2"/>
    </row>
    <row r="201" spans="19:19" x14ac:dyDescent="0.25">
      <c r="S201" s="2"/>
    </row>
    <row r="202" spans="19:19" x14ac:dyDescent="0.25">
      <c r="S202" s="2"/>
    </row>
    <row r="203" spans="19:19" x14ac:dyDescent="0.25">
      <c r="S203" s="2"/>
    </row>
    <row r="204" spans="19:19" x14ac:dyDescent="0.25">
      <c r="S204" s="2"/>
    </row>
    <row r="205" spans="19:19" x14ac:dyDescent="0.25">
      <c r="S205" s="2"/>
    </row>
    <row r="206" spans="19:19" x14ac:dyDescent="0.25">
      <c r="S206" s="2"/>
    </row>
    <row r="207" spans="19:19" x14ac:dyDescent="0.25">
      <c r="S207" s="2"/>
    </row>
    <row r="208" spans="19:19" x14ac:dyDescent="0.25">
      <c r="S208" s="2"/>
    </row>
    <row r="209" spans="19:19" x14ac:dyDescent="0.25">
      <c r="S209" s="2"/>
    </row>
    <row r="210" spans="19:19" x14ac:dyDescent="0.25">
      <c r="S210" s="2"/>
    </row>
    <row r="211" spans="19:19" x14ac:dyDescent="0.25">
      <c r="S211" s="2"/>
    </row>
    <row r="212" spans="19:19" x14ac:dyDescent="0.25">
      <c r="S212" s="2"/>
    </row>
    <row r="213" spans="19:19" x14ac:dyDescent="0.25">
      <c r="S213" s="2"/>
    </row>
    <row r="214" spans="19:19" x14ac:dyDescent="0.25">
      <c r="S214" s="2"/>
    </row>
    <row r="215" spans="19:19" x14ac:dyDescent="0.25">
      <c r="S215" s="2"/>
    </row>
    <row r="216" spans="19:19" x14ac:dyDescent="0.25">
      <c r="S216" s="2"/>
    </row>
    <row r="217" spans="19:19" x14ac:dyDescent="0.25">
      <c r="S217" s="2"/>
    </row>
    <row r="218" spans="19:19" x14ac:dyDescent="0.25">
      <c r="S218" s="2"/>
    </row>
    <row r="219" spans="19:19" x14ac:dyDescent="0.25">
      <c r="S219" s="2"/>
    </row>
    <row r="220" spans="19:19" x14ac:dyDescent="0.25">
      <c r="S220" s="2"/>
    </row>
    <row r="221" spans="19:19" x14ac:dyDescent="0.25">
      <c r="S221" s="2"/>
    </row>
    <row r="222" spans="19:19" x14ac:dyDescent="0.25">
      <c r="S222" s="2"/>
    </row>
    <row r="223" spans="19:19" x14ac:dyDescent="0.25">
      <c r="S223" s="2"/>
    </row>
    <row r="224" spans="19:19" x14ac:dyDescent="0.25">
      <c r="S224" s="2"/>
    </row>
    <row r="225" spans="19:19" x14ac:dyDescent="0.25">
      <c r="S225" s="2"/>
    </row>
    <row r="226" spans="19:19" x14ac:dyDescent="0.25">
      <c r="S226" s="2"/>
    </row>
    <row r="227" spans="19:19" x14ac:dyDescent="0.25">
      <c r="S227" s="2"/>
    </row>
    <row r="228" spans="19:19" x14ac:dyDescent="0.25">
      <c r="S228" s="2"/>
    </row>
    <row r="229" spans="19:19" x14ac:dyDescent="0.25">
      <c r="S229" s="2"/>
    </row>
    <row r="230" spans="19:19" x14ac:dyDescent="0.25">
      <c r="S230" s="2"/>
    </row>
    <row r="231" spans="19:19" x14ac:dyDescent="0.25">
      <c r="S231" s="2"/>
    </row>
    <row r="232" spans="19:19" x14ac:dyDescent="0.25">
      <c r="S232" s="2"/>
    </row>
    <row r="233" spans="19:19" x14ac:dyDescent="0.25">
      <c r="S233" s="2"/>
    </row>
    <row r="234" spans="19:19" x14ac:dyDescent="0.25">
      <c r="S234" s="2"/>
    </row>
    <row r="235" spans="19:19" x14ac:dyDescent="0.25">
      <c r="S235" s="2"/>
    </row>
    <row r="236" spans="19:19" x14ac:dyDescent="0.25">
      <c r="S236" s="2"/>
    </row>
    <row r="237" spans="19:19" x14ac:dyDescent="0.25">
      <c r="S237" s="2"/>
    </row>
    <row r="238" spans="19:19" x14ac:dyDescent="0.25">
      <c r="S238" s="2"/>
    </row>
    <row r="239" spans="19:19" x14ac:dyDescent="0.25">
      <c r="S239" s="2"/>
    </row>
    <row r="240" spans="19:19" x14ac:dyDescent="0.25">
      <c r="S240" s="2"/>
    </row>
    <row r="241" spans="19:19" x14ac:dyDescent="0.25">
      <c r="S241" s="2"/>
    </row>
    <row r="242" spans="19:19" x14ac:dyDescent="0.25">
      <c r="S242" s="2"/>
    </row>
    <row r="243" spans="19:19" x14ac:dyDescent="0.25">
      <c r="S243" s="2"/>
    </row>
    <row r="244" spans="19:19" x14ac:dyDescent="0.25">
      <c r="S244" s="2"/>
    </row>
    <row r="245" spans="19:19" x14ac:dyDescent="0.25">
      <c r="S245" s="2"/>
    </row>
    <row r="246" spans="19:19" x14ac:dyDescent="0.25">
      <c r="S246" s="2"/>
    </row>
    <row r="247" spans="19:19" x14ac:dyDescent="0.25">
      <c r="S247" s="2"/>
    </row>
    <row r="248" spans="19:19" x14ac:dyDescent="0.25">
      <c r="S248" s="2"/>
    </row>
    <row r="249" spans="19:19" x14ac:dyDescent="0.25">
      <c r="S249" s="2"/>
    </row>
    <row r="250" spans="19:19" x14ac:dyDescent="0.25">
      <c r="S250" s="2"/>
    </row>
    <row r="251" spans="19:19" x14ac:dyDescent="0.25">
      <c r="S251" s="2"/>
    </row>
    <row r="252" spans="19:19" x14ac:dyDescent="0.25">
      <c r="S252" s="2"/>
    </row>
    <row r="253" spans="19:19" x14ac:dyDescent="0.25">
      <c r="S253" s="2"/>
    </row>
    <row r="254" spans="19:19" x14ac:dyDescent="0.25">
      <c r="S254" s="2"/>
    </row>
    <row r="255" spans="19:19" x14ac:dyDescent="0.25">
      <c r="S255" s="2"/>
    </row>
    <row r="256" spans="19:19" x14ac:dyDescent="0.25">
      <c r="S256" s="2"/>
    </row>
    <row r="257" spans="19:19" x14ac:dyDescent="0.25">
      <c r="S257" s="2"/>
    </row>
    <row r="258" spans="19:19" x14ac:dyDescent="0.25">
      <c r="S258" s="2"/>
    </row>
    <row r="259" spans="19:19" x14ac:dyDescent="0.25">
      <c r="S259" s="2"/>
    </row>
    <row r="260" spans="19:19" x14ac:dyDescent="0.25">
      <c r="S260" s="2"/>
    </row>
    <row r="261" spans="19:19" x14ac:dyDescent="0.25">
      <c r="S261" s="2"/>
    </row>
    <row r="262" spans="19:19" x14ac:dyDescent="0.25">
      <c r="S262" s="2"/>
    </row>
    <row r="263" spans="19:19" x14ac:dyDescent="0.25">
      <c r="S263" s="2"/>
    </row>
    <row r="264" spans="19:19" x14ac:dyDescent="0.25">
      <c r="S264" s="2"/>
    </row>
    <row r="265" spans="19:19" x14ac:dyDescent="0.25">
      <c r="S265" s="2"/>
    </row>
    <row r="266" spans="19:19" x14ac:dyDescent="0.25">
      <c r="S266" s="2"/>
    </row>
    <row r="267" spans="19:19" x14ac:dyDescent="0.25">
      <c r="S267" s="2"/>
    </row>
    <row r="268" spans="19:19" x14ac:dyDescent="0.25">
      <c r="S268" s="2"/>
    </row>
    <row r="269" spans="19:19" x14ac:dyDescent="0.25">
      <c r="S269" s="2"/>
    </row>
    <row r="270" spans="19:19" x14ac:dyDescent="0.25">
      <c r="S270" s="2"/>
    </row>
    <row r="271" spans="19:19" x14ac:dyDescent="0.25">
      <c r="S271" s="2"/>
    </row>
    <row r="272" spans="19:19" x14ac:dyDescent="0.25">
      <c r="S272" s="2"/>
    </row>
    <row r="273" spans="19:19" x14ac:dyDescent="0.25">
      <c r="S273" s="2"/>
    </row>
    <row r="274" spans="19:19" x14ac:dyDescent="0.25">
      <c r="S274" s="2"/>
    </row>
    <row r="275" spans="19:19" x14ac:dyDescent="0.25">
      <c r="S275" s="2"/>
    </row>
    <row r="276" spans="19:19" x14ac:dyDescent="0.25">
      <c r="S276" s="2"/>
    </row>
    <row r="277" spans="19:19" x14ac:dyDescent="0.25">
      <c r="S277" s="2"/>
    </row>
    <row r="278" spans="19:19" x14ac:dyDescent="0.25">
      <c r="S278" s="2"/>
    </row>
    <row r="279" spans="19:19" x14ac:dyDescent="0.25">
      <c r="S279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B948-029F-4D17-AB2B-354E718F9615}">
  <sheetPr codeName="Sheet10"/>
  <dimension ref="A1:U302"/>
  <sheetViews>
    <sheetView topLeftCell="G1" workbookViewId="0">
      <selection activeCell="E11" sqref="E10:E11"/>
    </sheetView>
  </sheetViews>
  <sheetFormatPr defaultColWidth="8.85546875" defaultRowHeight="15" x14ac:dyDescent="0.25"/>
  <cols>
    <col min="1" max="2" width="19.7109375" customWidth="1"/>
    <col min="3" max="3" width="10" customWidth="1"/>
    <col min="4" max="4" width="17.140625" customWidth="1"/>
    <col min="5" max="5" width="25.42578125" customWidth="1"/>
    <col min="6" max="6" width="14.140625" customWidth="1"/>
    <col min="7" max="7" width="11.28515625" customWidth="1"/>
    <col min="8" max="8" width="20.7109375" customWidth="1"/>
    <col min="9" max="9" width="16.28515625" customWidth="1"/>
    <col min="10" max="10" width="11.140625" customWidth="1"/>
    <col min="11" max="11" width="10.28515625" customWidth="1"/>
    <col min="12" max="12" width="10.5703125" customWidth="1"/>
    <col min="13" max="13" width="11.42578125" customWidth="1"/>
    <col min="14" max="14" width="10.28515625" customWidth="1"/>
    <col min="15" max="15" width="15.85546875" customWidth="1"/>
    <col min="16" max="16" width="19.7109375" customWidth="1"/>
    <col min="17" max="17" width="22.5703125" customWidth="1"/>
    <col min="19" max="19" width="14.140625" customWidth="1"/>
  </cols>
  <sheetData>
    <row r="1" spans="1:21" x14ac:dyDescent="0.25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83</v>
      </c>
      <c r="K1" s="4" t="s">
        <v>84</v>
      </c>
      <c r="L1" s="4" t="s">
        <v>85</v>
      </c>
      <c r="M1" s="4" t="s">
        <v>95</v>
      </c>
      <c r="N1" s="4" t="s">
        <v>96</v>
      </c>
      <c r="O1" s="6" t="s">
        <v>127</v>
      </c>
      <c r="P1" s="7" t="s">
        <v>129</v>
      </c>
      <c r="Q1" s="7" t="s">
        <v>128</v>
      </c>
      <c r="R1" s="41" t="s">
        <v>240</v>
      </c>
      <c r="S1" s="41" t="s">
        <v>241</v>
      </c>
      <c r="T1" s="41" t="s">
        <v>242</v>
      </c>
      <c r="U1" s="41" t="s">
        <v>243</v>
      </c>
    </row>
    <row r="2" spans="1:21" x14ac:dyDescent="0.25">
      <c r="A2" vm="1">
        <v>45958</v>
      </c>
      <c r="B2" t="s">
        <v>552</v>
      </c>
      <c r="C2" t="s">
        <v>553</v>
      </c>
      <c r="D2">
        <v>-3315400</v>
      </c>
      <c r="E2" t="s">
        <v>554</v>
      </c>
      <c r="F2">
        <v>1</v>
      </c>
      <c r="G2">
        <v>2740000</v>
      </c>
      <c r="H2" t="s">
        <v>238</v>
      </c>
      <c r="I2" t="s">
        <v>10</v>
      </c>
      <c r="J2" t="s">
        <v>148</v>
      </c>
      <c r="K2" t="s">
        <v>469</v>
      </c>
      <c r="L2" t="s">
        <v>181</v>
      </c>
      <c r="M2" vm="2">
        <v>0</v>
      </c>
      <c r="N2" t="s">
        <v>94</v>
      </c>
      <c r="O2" t="e">
        <v>#NUM!</v>
      </c>
      <c r="P2">
        <v>10</v>
      </c>
      <c r="Q2" t="s">
        <v>461</v>
      </c>
      <c r="R2">
        <v>1</v>
      </c>
      <c r="S2">
        <v>-3315400</v>
      </c>
      <c r="T2">
        <v>1</v>
      </c>
      <c r="U2" t="s">
        <v>239</v>
      </c>
    </row>
    <row r="3" spans="1:21" x14ac:dyDescent="0.25">
      <c r="A3" vm="3">
        <v>45933</v>
      </c>
      <c r="B3" t="s">
        <v>891</v>
      </c>
      <c r="C3" t="s">
        <v>892</v>
      </c>
      <c r="D3">
        <v>-509644</v>
      </c>
      <c r="E3" t="s">
        <v>893</v>
      </c>
      <c r="F3">
        <v>1</v>
      </c>
      <c r="G3">
        <v>509644</v>
      </c>
      <c r="H3" t="s">
        <v>238</v>
      </c>
      <c r="I3" t="s">
        <v>13</v>
      </c>
      <c r="J3" t="s">
        <v>148</v>
      </c>
      <c r="K3" t="s">
        <v>506</v>
      </c>
      <c r="L3" t="s">
        <v>149</v>
      </c>
      <c r="M3" vm="2">
        <v>0</v>
      </c>
      <c r="N3" t="s">
        <v>94</v>
      </c>
      <c r="O3" t="e">
        <v>#NUM!</v>
      </c>
      <c r="P3">
        <v>10</v>
      </c>
      <c r="Q3" t="s">
        <v>461</v>
      </c>
      <c r="R3">
        <v>1</v>
      </c>
      <c r="S3">
        <v>-509644</v>
      </c>
      <c r="T3">
        <v>1</v>
      </c>
      <c r="U3" t="s">
        <v>239</v>
      </c>
    </row>
    <row r="4" spans="1:21" x14ac:dyDescent="0.25">
      <c r="A4" vm="4">
        <v>45931</v>
      </c>
      <c r="B4" t="s">
        <v>894</v>
      </c>
      <c r="C4" t="s">
        <v>895</v>
      </c>
      <c r="D4">
        <v>-2097200</v>
      </c>
      <c r="E4" t="s">
        <v>896</v>
      </c>
      <c r="F4">
        <v>1</v>
      </c>
      <c r="G4">
        <v>2097200</v>
      </c>
      <c r="H4" t="s">
        <v>238</v>
      </c>
      <c r="I4" t="s">
        <v>9</v>
      </c>
      <c r="J4" t="s">
        <v>148</v>
      </c>
      <c r="K4" t="s">
        <v>506</v>
      </c>
      <c r="L4" t="s">
        <v>181</v>
      </c>
      <c r="M4" vm="2">
        <v>0</v>
      </c>
      <c r="N4" t="s">
        <v>94</v>
      </c>
      <c r="O4" t="e">
        <v>#NUM!</v>
      </c>
      <c r="P4">
        <v>10</v>
      </c>
      <c r="Q4" t="s">
        <v>461</v>
      </c>
      <c r="R4">
        <v>1</v>
      </c>
      <c r="S4">
        <v>-2097200</v>
      </c>
      <c r="T4">
        <v>1</v>
      </c>
      <c r="U4" t="s">
        <v>239</v>
      </c>
    </row>
    <row r="5" spans="1:21" x14ac:dyDescent="0.25">
      <c r="A5" vm="5">
        <v>45947</v>
      </c>
      <c r="B5" t="s">
        <v>41</v>
      </c>
      <c r="C5" t="s">
        <v>555</v>
      </c>
      <c r="D5">
        <v>-180000</v>
      </c>
      <c r="E5" t="s">
        <v>556</v>
      </c>
      <c r="F5">
        <v>1</v>
      </c>
      <c r="G5">
        <v>180000</v>
      </c>
      <c r="H5" t="s">
        <v>238</v>
      </c>
      <c r="I5" t="s">
        <v>17</v>
      </c>
      <c r="J5" t="s">
        <v>148</v>
      </c>
      <c r="K5" t="s">
        <v>469</v>
      </c>
      <c r="L5" t="s">
        <v>149</v>
      </c>
      <c r="M5" vm="2">
        <v>0</v>
      </c>
      <c r="N5" t="s">
        <v>103</v>
      </c>
      <c r="O5" t="e">
        <v>#NUM!</v>
      </c>
      <c r="P5">
        <v>1</v>
      </c>
      <c r="Q5" t="s">
        <v>121</v>
      </c>
      <c r="R5">
        <v>1</v>
      </c>
      <c r="S5">
        <v>-180000</v>
      </c>
      <c r="T5">
        <v>1</v>
      </c>
      <c r="U5" t="s">
        <v>239</v>
      </c>
    </row>
    <row r="6" spans="1:21" x14ac:dyDescent="0.25">
      <c r="A6" vm="6">
        <v>45938</v>
      </c>
      <c r="B6" t="s">
        <v>41</v>
      </c>
      <c r="C6" t="s">
        <v>557</v>
      </c>
      <c r="D6">
        <v>-180000</v>
      </c>
      <c r="E6" t="s">
        <v>558</v>
      </c>
      <c r="F6">
        <v>1</v>
      </c>
      <c r="G6">
        <v>180000</v>
      </c>
      <c r="H6" t="s">
        <v>238</v>
      </c>
      <c r="I6" t="s">
        <v>17</v>
      </c>
      <c r="J6" t="s">
        <v>148</v>
      </c>
      <c r="K6" t="s">
        <v>469</v>
      </c>
      <c r="L6" t="s">
        <v>149</v>
      </c>
      <c r="M6" vm="2">
        <v>0</v>
      </c>
      <c r="N6" t="s">
        <v>103</v>
      </c>
      <c r="O6" t="e">
        <v>#NUM!</v>
      </c>
      <c r="P6">
        <v>1</v>
      </c>
      <c r="Q6" t="s">
        <v>121</v>
      </c>
      <c r="R6">
        <v>1</v>
      </c>
      <c r="S6">
        <v>-180000</v>
      </c>
      <c r="T6">
        <v>1</v>
      </c>
      <c r="U6" t="s">
        <v>239</v>
      </c>
    </row>
    <row r="7" spans="1:21" x14ac:dyDescent="0.25">
      <c r="A7" vm="4">
        <v>45931</v>
      </c>
      <c r="B7" t="s">
        <v>41</v>
      </c>
      <c r="C7" t="s">
        <v>559</v>
      </c>
      <c r="D7" s="42">
        <v>-156000</v>
      </c>
      <c r="E7" t="s">
        <v>560</v>
      </c>
      <c r="F7">
        <v>1</v>
      </c>
      <c r="G7">
        <v>156000</v>
      </c>
      <c r="H7" t="s">
        <v>238</v>
      </c>
      <c r="I7" t="s">
        <v>17</v>
      </c>
      <c r="J7" t="s">
        <v>148</v>
      </c>
      <c r="K7" t="s">
        <v>469</v>
      </c>
      <c r="L7" t="s">
        <v>149</v>
      </c>
      <c r="M7" vm="2">
        <v>0</v>
      </c>
      <c r="N7" t="s">
        <v>103</v>
      </c>
      <c r="O7" t="e">
        <v>#NUM!</v>
      </c>
      <c r="P7">
        <v>1</v>
      </c>
      <c r="Q7" t="s">
        <v>121</v>
      </c>
      <c r="R7">
        <v>1</v>
      </c>
      <c r="S7">
        <v>-156000</v>
      </c>
      <c r="T7">
        <v>1</v>
      </c>
      <c r="U7" t="s">
        <v>239</v>
      </c>
    </row>
    <row r="8" spans="1:21" x14ac:dyDescent="0.25">
      <c r="A8" vm="7">
        <v>45950</v>
      </c>
      <c r="B8" t="s">
        <v>62</v>
      </c>
      <c r="C8" t="s">
        <v>561</v>
      </c>
      <c r="D8" s="42">
        <v>-798367.68</v>
      </c>
      <c r="E8" t="s">
        <v>562</v>
      </c>
      <c r="F8">
        <v>1</v>
      </c>
      <c r="G8">
        <v>659808</v>
      </c>
      <c r="H8" t="s">
        <v>238</v>
      </c>
      <c r="I8" t="s">
        <v>24</v>
      </c>
      <c r="J8" t="s">
        <v>148</v>
      </c>
      <c r="K8" t="s">
        <v>469</v>
      </c>
      <c r="L8" t="s">
        <v>149</v>
      </c>
      <c r="M8" vm="2">
        <v>0</v>
      </c>
      <c r="N8" t="s">
        <v>98</v>
      </c>
      <c r="O8" t="e">
        <v>#NUM!</v>
      </c>
      <c r="P8">
        <v>2</v>
      </c>
      <c r="Q8" t="s">
        <v>108</v>
      </c>
      <c r="R8">
        <v>1</v>
      </c>
      <c r="S8">
        <v>-798367.68</v>
      </c>
      <c r="T8">
        <v>1</v>
      </c>
      <c r="U8" t="s">
        <v>239</v>
      </c>
    </row>
    <row r="9" spans="1:21" x14ac:dyDescent="0.25">
      <c r="A9" vm="1">
        <v>45958</v>
      </c>
      <c r="B9" t="s">
        <v>563</v>
      </c>
      <c r="C9" t="s">
        <v>564</v>
      </c>
      <c r="D9" s="42">
        <v>-968000</v>
      </c>
      <c r="E9" t="s">
        <v>565</v>
      </c>
      <c r="F9">
        <v>1</v>
      </c>
      <c r="G9">
        <v>800000</v>
      </c>
      <c r="H9" t="s">
        <v>238</v>
      </c>
      <c r="I9" t="s">
        <v>17</v>
      </c>
      <c r="J9" t="s">
        <v>148</v>
      </c>
      <c r="K9" t="s">
        <v>469</v>
      </c>
      <c r="L9" t="s">
        <v>149</v>
      </c>
      <c r="M9" vm="2">
        <v>0</v>
      </c>
      <c r="N9" t="s">
        <v>98</v>
      </c>
      <c r="O9" t="e">
        <v>#NUM!</v>
      </c>
      <c r="P9">
        <v>2</v>
      </c>
      <c r="Q9" t="s">
        <v>108</v>
      </c>
      <c r="R9">
        <v>1</v>
      </c>
      <c r="S9">
        <v>-968000</v>
      </c>
      <c r="T9">
        <v>1</v>
      </c>
      <c r="U9" t="s">
        <v>239</v>
      </c>
    </row>
    <row r="10" spans="1:21" x14ac:dyDescent="0.25">
      <c r="A10" vm="8">
        <v>45952</v>
      </c>
      <c r="B10" t="s">
        <v>563</v>
      </c>
      <c r="C10" t="s">
        <v>566</v>
      </c>
      <c r="D10" s="42">
        <v>-968000</v>
      </c>
      <c r="E10" t="s">
        <v>567</v>
      </c>
      <c r="F10">
        <v>1</v>
      </c>
      <c r="G10">
        <v>800000</v>
      </c>
      <c r="H10" t="s">
        <v>238</v>
      </c>
      <c r="I10" t="s">
        <v>17</v>
      </c>
      <c r="J10" t="s">
        <v>148</v>
      </c>
      <c r="K10" t="s">
        <v>469</v>
      </c>
      <c r="L10" t="s">
        <v>149</v>
      </c>
      <c r="M10" vm="2">
        <v>0</v>
      </c>
      <c r="N10" t="s">
        <v>98</v>
      </c>
      <c r="O10" t="e">
        <v>#NUM!</v>
      </c>
      <c r="P10">
        <v>2</v>
      </c>
      <c r="Q10" t="s">
        <v>108</v>
      </c>
      <c r="R10">
        <v>1</v>
      </c>
      <c r="S10">
        <v>-968000</v>
      </c>
      <c r="T10">
        <v>1</v>
      </c>
      <c r="U10" t="s">
        <v>239</v>
      </c>
    </row>
    <row r="11" spans="1:21" x14ac:dyDescent="0.25">
      <c r="A11" vm="9">
        <v>45939</v>
      </c>
      <c r="B11" t="s">
        <v>563</v>
      </c>
      <c r="C11" t="s">
        <v>568</v>
      </c>
      <c r="D11" s="42">
        <v>-302500</v>
      </c>
      <c r="E11" t="s">
        <v>569</v>
      </c>
      <c r="F11">
        <v>1</v>
      </c>
      <c r="G11">
        <v>250000</v>
      </c>
      <c r="H11" t="s">
        <v>238</v>
      </c>
      <c r="I11" t="s">
        <v>17</v>
      </c>
      <c r="J11" t="s">
        <v>148</v>
      </c>
      <c r="K11" t="s">
        <v>469</v>
      </c>
      <c r="L11" t="s">
        <v>149</v>
      </c>
      <c r="M11" vm="2">
        <v>0</v>
      </c>
      <c r="N11" t="s">
        <v>98</v>
      </c>
      <c r="O11" t="e">
        <v>#NUM!</v>
      </c>
      <c r="P11">
        <v>2</v>
      </c>
      <c r="Q11" t="s">
        <v>108</v>
      </c>
      <c r="R11">
        <v>1</v>
      </c>
      <c r="S11">
        <v>-302500</v>
      </c>
      <c r="T11">
        <v>1</v>
      </c>
      <c r="U11" t="s">
        <v>239</v>
      </c>
    </row>
    <row r="12" spans="1:21" x14ac:dyDescent="0.25">
      <c r="A12" vm="9">
        <v>45939</v>
      </c>
      <c r="B12" t="s">
        <v>563</v>
      </c>
      <c r="C12" t="s">
        <v>570</v>
      </c>
      <c r="D12" s="42">
        <v>-968000</v>
      </c>
      <c r="E12" t="s">
        <v>571</v>
      </c>
      <c r="F12">
        <v>1</v>
      </c>
      <c r="G12">
        <v>800000</v>
      </c>
      <c r="H12" t="s">
        <v>238</v>
      </c>
      <c r="I12" t="s">
        <v>17</v>
      </c>
      <c r="J12" t="s">
        <v>148</v>
      </c>
      <c r="K12" t="s">
        <v>469</v>
      </c>
      <c r="L12" t="s">
        <v>149</v>
      </c>
      <c r="M12" vm="2">
        <v>0</v>
      </c>
      <c r="N12" t="s">
        <v>98</v>
      </c>
      <c r="O12" t="e">
        <v>#NUM!</v>
      </c>
      <c r="P12">
        <v>2</v>
      </c>
      <c r="Q12" t="s">
        <v>108</v>
      </c>
      <c r="R12">
        <v>1</v>
      </c>
      <c r="S12">
        <v>-968000</v>
      </c>
      <c r="T12">
        <v>1</v>
      </c>
      <c r="U12" t="s">
        <v>239</v>
      </c>
    </row>
    <row r="13" spans="1:21" x14ac:dyDescent="0.25">
      <c r="A13" vm="1">
        <v>45958</v>
      </c>
      <c r="B13" t="s">
        <v>23</v>
      </c>
      <c r="C13" t="s">
        <v>572</v>
      </c>
      <c r="D13" s="42">
        <v>-66182.16</v>
      </c>
      <c r="E13" t="s">
        <v>573</v>
      </c>
      <c r="F13">
        <v>2</v>
      </c>
      <c r="G13">
        <v>19578.509999999998</v>
      </c>
      <c r="H13" t="s">
        <v>238</v>
      </c>
      <c r="I13" t="s">
        <v>24</v>
      </c>
      <c r="J13" t="s">
        <v>148</v>
      </c>
      <c r="K13" t="s">
        <v>469</v>
      </c>
      <c r="L13" t="s">
        <v>181</v>
      </c>
      <c r="M13" vm="2">
        <v>0</v>
      </c>
      <c r="N13" t="s">
        <v>98</v>
      </c>
      <c r="O13" t="e">
        <v>#NUM!</v>
      </c>
      <c r="P13">
        <v>2</v>
      </c>
      <c r="Q13" t="s">
        <v>108</v>
      </c>
      <c r="R13">
        <v>1</v>
      </c>
      <c r="S13">
        <v>-66182.16</v>
      </c>
      <c r="T13">
        <v>2</v>
      </c>
      <c r="U13" t="s">
        <v>239</v>
      </c>
    </row>
    <row r="14" spans="1:21" x14ac:dyDescent="0.25">
      <c r="A14" vm="10">
        <v>45946</v>
      </c>
      <c r="B14" t="s">
        <v>23</v>
      </c>
      <c r="C14" t="s">
        <v>574</v>
      </c>
      <c r="D14" s="42">
        <v>-260604.92</v>
      </c>
      <c r="E14" t="s">
        <v>575</v>
      </c>
      <c r="F14">
        <v>1</v>
      </c>
      <c r="G14">
        <v>215375.97</v>
      </c>
      <c r="H14" t="s">
        <v>238</v>
      </c>
      <c r="I14" t="s">
        <v>24</v>
      </c>
      <c r="J14" t="s">
        <v>148</v>
      </c>
      <c r="K14" t="s">
        <v>469</v>
      </c>
      <c r="L14" t="s">
        <v>181</v>
      </c>
      <c r="M14" vm="2">
        <v>0</v>
      </c>
      <c r="N14" t="s">
        <v>98</v>
      </c>
      <c r="O14" t="e">
        <v>#NUM!</v>
      </c>
      <c r="P14">
        <v>2</v>
      </c>
      <c r="Q14" t="s">
        <v>108</v>
      </c>
      <c r="R14">
        <v>1</v>
      </c>
      <c r="S14">
        <v>-260604.92</v>
      </c>
      <c r="T14">
        <v>1</v>
      </c>
      <c r="U14" t="s">
        <v>239</v>
      </c>
    </row>
    <row r="15" spans="1:21" x14ac:dyDescent="0.25">
      <c r="A15" vm="6">
        <v>45938</v>
      </c>
      <c r="B15" t="s">
        <v>23</v>
      </c>
      <c r="C15" t="s">
        <v>576</v>
      </c>
      <c r="D15" s="42">
        <v>-211254.88</v>
      </c>
      <c r="E15" t="s">
        <v>577</v>
      </c>
      <c r="F15">
        <v>1</v>
      </c>
      <c r="G15">
        <v>174590.81</v>
      </c>
      <c r="H15" t="s">
        <v>238</v>
      </c>
      <c r="I15" t="s">
        <v>32</v>
      </c>
      <c r="J15" t="s">
        <v>148</v>
      </c>
      <c r="K15" t="s">
        <v>469</v>
      </c>
      <c r="L15" t="s">
        <v>181</v>
      </c>
      <c r="M15" vm="2">
        <v>0</v>
      </c>
      <c r="N15" t="s">
        <v>98</v>
      </c>
      <c r="O15" t="e">
        <v>#NUM!</v>
      </c>
      <c r="P15">
        <v>2</v>
      </c>
      <c r="Q15" t="s">
        <v>108</v>
      </c>
      <c r="R15">
        <v>1</v>
      </c>
      <c r="S15">
        <v>-211254.88</v>
      </c>
      <c r="T15">
        <v>1</v>
      </c>
      <c r="U15" t="s">
        <v>239</v>
      </c>
    </row>
    <row r="16" spans="1:21" x14ac:dyDescent="0.25">
      <c r="A16" vm="3">
        <v>45933</v>
      </c>
      <c r="B16" t="s">
        <v>578</v>
      </c>
      <c r="C16" t="s">
        <v>579</v>
      </c>
      <c r="D16" s="42">
        <v>-80631.850000000006</v>
      </c>
      <c r="E16" t="s">
        <v>580</v>
      </c>
      <c r="F16">
        <v>3</v>
      </c>
      <c r="G16">
        <v>13224.3</v>
      </c>
      <c r="H16" t="s">
        <v>238</v>
      </c>
      <c r="I16" t="s">
        <v>24</v>
      </c>
      <c r="J16" t="s">
        <v>148</v>
      </c>
      <c r="K16" t="s">
        <v>469</v>
      </c>
      <c r="L16" t="s">
        <v>181</v>
      </c>
      <c r="M16" vm="2">
        <v>0</v>
      </c>
      <c r="N16" t="s">
        <v>98</v>
      </c>
      <c r="O16" t="e">
        <v>#NUM!</v>
      </c>
      <c r="P16">
        <v>2</v>
      </c>
      <c r="Q16" t="s">
        <v>108</v>
      </c>
      <c r="R16">
        <v>1</v>
      </c>
      <c r="S16">
        <v>-80631.850000000006</v>
      </c>
      <c r="T16">
        <v>3</v>
      </c>
      <c r="U16" t="s">
        <v>239</v>
      </c>
    </row>
    <row r="17" spans="1:21" x14ac:dyDescent="0.25">
      <c r="A17" vm="3">
        <v>45933</v>
      </c>
      <c r="B17" t="s">
        <v>82</v>
      </c>
      <c r="C17" t="s">
        <v>581</v>
      </c>
      <c r="D17" s="42">
        <v>-3283073.64</v>
      </c>
      <c r="E17" t="s">
        <v>582</v>
      </c>
      <c r="F17">
        <v>3841.2</v>
      </c>
      <c r="G17">
        <v>854.7</v>
      </c>
      <c r="H17" t="s">
        <v>238</v>
      </c>
      <c r="I17" t="s">
        <v>10</v>
      </c>
      <c r="J17" t="s">
        <v>148</v>
      </c>
      <c r="K17" t="s">
        <v>469</v>
      </c>
      <c r="L17" t="s">
        <v>149</v>
      </c>
      <c r="M17" vm="2">
        <v>0</v>
      </c>
      <c r="N17" t="s">
        <v>98</v>
      </c>
      <c r="O17" t="e">
        <v>#NUM!</v>
      </c>
      <c r="P17">
        <v>2</v>
      </c>
      <c r="Q17" t="s">
        <v>108</v>
      </c>
      <c r="R17">
        <v>1</v>
      </c>
      <c r="S17">
        <v>-3283073.64</v>
      </c>
      <c r="T17">
        <v>3841.2</v>
      </c>
      <c r="U17" t="s">
        <v>239</v>
      </c>
    </row>
    <row r="18" spans="1:21" x14ac:dyDescent="0.25">
      <c r="A18" vm="11">
        <v>45932</v>
      </c>
      <c r="B18" t="s">
        <v>30</v>
      </c>
      <c r="C18" t="s">
        <v>583</v>
      </c>
      <c r="D18" s="42">
        <v>-315000</v>
      </c>
      <c r="E18" t="s">
        <v>584</v>
      </c>
      <c r="F18">
        <v>1</v>
      </c>
      <c r="G18">
        <v>315000</v>
      </c>
      <c r="H18" t="s">
        <v>238</v>
      </c>
      <c r="I18" t="s">
        <v>24</v>
      </c>
      <c r="J18" t="s">
        <v>148</v>
      </c>
      <c r="K18" t="s">
        <v>469</v>
      </c>
      <c r="L18" t="s">
        <v>181</v>
      </c>
      <c r="M18" vm="2">
        <v>0</v>
      </c>
      <c r="N18" t="s">
        <v>98</v>
      </c>
      <c r="O18" t="e">
        <v>#NUM!</v>
      </c>
      <c r="P18">
        <v>2</v>
      </c>
      <c r="Q18" t="s">
        <v>108</v>
      </c>
      <c r="R18">
        <v>1</v>
      </c>
      <c r="S18">
        <v>-315000</v>
      </c>
      <c r="T18">
        <v>1</v>
      </c>
      <c r="U18" t="s">
        <v>239</v>
      </c>
    </row>
    <row r="19" spans="1:21" x14ac:dyDescent="0.25">
      <c r="A19" vm="4">
        <v>45931</v>
      </c>
      <c r="B19" t="s">
        <v>72</v>
      </c>
      <c r="C19" t="s">
        <v>585</v>
      </c>
      <c r="D19" s="42">
        <v>-2496960.0099999998</v>
      </c>
      <c r="E19" t="s">
        <v>586</v>
      </c>
      <c r="F19">
        <v>1</v>
      </c>
      <c r="G19">
        <v>2063603.31</v>
      </c>
      <c r="H19" t="s">
        <v>238</v>
      </c>
      <c r="I19" t="s">
        <v>73</v>
      </c>
      <c r="J19" t="s">
        <v>148</v>
      </c>
      <c r="K19" t="s">
        <v>469</v>
      </c>
      <c r="L19" t="s">
        <v>181</v>
      </c>
      <c r="M19" vm="2">
        <v>0</v>
      </c>
      <c r="N19" t="s">
        <v>98</v>
      </c>
      <c r="O19" t="e">
        <v>#NUM!</v>
      </c>
      <c r="P19">
        <v>2</v>
      </c>
      <c r="Q19" t="s">
        <v>108</v>
      </c>
      <c r="R19">
        <v>1</v>
      </c>
      <c r="S19">
        <v>-2496960.0099999998</v>
      </c>
      <c r="T19">
        <v>1</v>
      </c>
      <c r="U19" t="s">
        <v>239</v>
      </c>
    </row>
    <row r="20" spans="1:21" x14ac:dyDescent="0.25">
      <c r="A20" vm="12">
        <v>45957</v>
      </c>
      <c r="B20" t="s">
        <v>587</v>
      </c>
      <c r="C20" t="s">
        <v>588</v>
      </c>
      <c r="D20" s="42">
        <v>-2808353.93</v>
      </c>
      <c r="E20" t="s">
        <v>589</v>
      </c>
      <c r="F20">
        <v>1</v>
      </c>
      <c r="G20">
        <v>2320953.66</v>
      </c>
      <c r="H20" t="s">
        <v>238</v>
      </c>
      <c r="I20" t="s">
        <v>32</v>
      </c>
      <c r="J20" t="s">
        <v>148</v>
      </c>
      <c r="K20" t="s">
        <v>469</v>
      </c>
      <c r="L20" t="s">
        <v>149</v>
      </c>
      <c r="M20" vm="2">
        <v>0</v>
      </c>
      <c r="N20" t="s">
        <v>98</v>
      </c>
      <c r="O20" t="e">
        <v>#NUM!</v>
      </c>
      <c r="P20">
        <v>2</v>
      </c>
      <c r="Q20" t="s">
        <v>108</v>
      </c>
      <c r="R20">
        <v>1</v>
      </c>
      <c r="S20">
        <v>-2808353.93</v>
      </c>
      <c r="T20">
        <v>1</v>
      </c>
      <c r="U20" t="s">
        <v>239</v>
      </c>
    </row>
    <row r="21" spans="1:21" x14ac:dyDescent="0.25">
      <c r="A21" vm="13">
        <v>45960</v>
      </c>
      <c r="B21" t="s">
        <v>18</v>
      </c>
      <c r="C21" t="s">
        <v>590</v>
      </c>
      <c r="D21" s="42">
        <v>-150000</v>
      </c>
      <c r="E21" t="s">
        <v>591</v>
      </c>
      <c r="F21">
        <v>1</v>
      </c>
      <c r="G21">
        <v>150000</v>
      </c>
      <c r="H21" t="s">
        <v>238</v>
      </c>
      <c r="I21" t="s">
        <v>13</v>
      </c>
      <c r="J21" t="s">
        <v>148</v>
      </c>
      <c r="K21" t="s">
        <v>469</v>
      </c>
      <c r="L21" t="s">
        <v>181</v>
      </c>
      <c r="M21" vm="2">
        <v>0</v>
      </c>
      <c r="N21" t="s">
        <v>98</v>
      </c>
      <c r="O21" t="e">
        <v>#NUM!</v>
      </c>
      <c r="P21">
        <v>2</v>
      </c>
      <c r="Q21" t="s">
        <v>108</v>
      </c>
      <c r="R21">
        <v>1</v>
      </c>
      <c r="S21">
        <v>-150000</v>
      </c>
      <c r="T21">
        <v>1</v>
      </c>
      <c r="U21" t="s">
        <v>239</v>
      </c>
    </row>
    <row r="22" spans="1:21" x14ac:dyDescent="0.25">
      <c r="A22" vm="14">
        <v>45945</v>
      </c>
      <c r="B22" t="s">
        <v>58</v>
      </c>
      <c r="C22" t="s">
        <v>592</v>
      </c>
      <c r="D22" s="42">
        <v>-2117500</v>
      </c>
      <c r="E22" t="s">
        <v>593</v>
      </c>
      <c r="F22">
        <v>4</v>
      </c>
      <c r="G22">
        <v>350000</v>
      </c>
      <c r="H22" t="s">
        <v>238</v>
      </c>
      <c r="I22" t="s">
        <v>10</v>
      </c>
      <c r="J22" t="s">
        <v>148</v>
      </c>
      <c r="K22" t="s">
        <v>469</v>
      </c>
      <c r="L22" t="s">
        <v>181</v>
      </c>
      <c r="M22" vm="2">
        <v>0</v>
      </c>
      <c r="N22" t="s">
        <v>98</v>
      </c>
      <c r="O22" t="e">
        <v>#NUM!</v>
      </c>
      <c r="P22">
        <v>2</v>
      </c>
      <c r="Q22" t="s">
        <v>108</v>
      </c>
      <c r="R22">
        <v>1</v>
      </c>
      <c r="S22">
        <v>-2117500</v>
      </c>
      <c r="T22">
        <v>4</v>
      </c>
      <c r="U22" t="s">
        <v>239</v>
      </c>
    </row>
    <row r="23" spans="1:21" x14ac:dyDescent="0.25">
      <c r="A23" vm="15">
        <v>45951</v>
      </c>
      <c r="B23" t="s">
        <v>33</v>
      </c>
      <c r="C23" t="s">
        <v>594</v>
      </c>
      <c r="D23" s="42">
        <v>-229103.8</v>
      </c>
      <c r="E23" t="s">
        <v>595</v>
      </c>
      <c r="F23">
        <v>1</v>
      </c>
      <c r="G23">
        <v>189341.98</v>
      </c>
      <c r="H23" t="s">
        <v>238</v>
      </c>
      <c r="I23" t="s">
        <v>15</v>
      </c>
      <c r="J23" t="s">
        <v>148</v>
      </c>
      <c r="K23" t="s">
        <v>469</v>
      </c>
      <c r="L23" t="s">
        <v>181</v>
      </c>
      <c r="M23" vm="2">
        <v>0</v>
      </c>
      <c r="N23" t="s">
        <v>98</v>
      </c>
      <c r="O23" t="e">
        <v>#NUM!</v>
      </c>
      <c r="P23">
        <v>2</v>
      </c>
      <c r="Q23" t="s">
        <v>108</v>
      </c>
      <c r="R23">
        <v>1</v>
      </c>
      <c r="S23">
        <v>-229103.8</v>
      </c>
      <c r="T23">
        <v>1</v>
      </c>
      <c r="U23" t="s">
        <v>239</v>
      </c>
    </row>
    <row r="24" spans="1:21" x14ac:dyDescent="0.25">
      <c r="A24" vm="14">
        <v>45945</v>
      </c>
      <c r="B24" t="s">
        <v>596</v>
      </c>
      <c r="C24" t="s">
        <v>597</v>
      </c>
      <c r="D24" s="42">
        <v>-14000</v>
      </c>
      <c r="E24" t="s">
        <v>598</v>
      </c>
      <c r="F24">
        <v>5</v>
      </c>
      <c r="G24">
        <v>2314.0500000000002</v>
      </c>
      <c r="H24" t="s">
        <v>238</v>
      </c>
      <c r="I24" t="s">
        <v>21</v>
      </c>
      <c r="J24" t="s">
        <v>148</v>
      </c>
      <c r="K24" t="s">
        <v>469</v>
      </c>
      <c r="L24" t="s">
        <v>181</v>
      </c>
      <c r="M24" vm="2">
        <v>0</v>
      </c>
      <c r="N24" t="s">
        <v>98</v>
      </c>
      <c r="O24" t="e">
        <v>#NUM!</v>
      </c>
      <c r="P24">
        <v>2</v>
      </c>
      <c r="Q24" t="s">
        <v>108</v>
      </c>
      <c r="R24">
        <v>1</v>
      </c>
      <c r="S24">
        <v>-14000</v>
      </c>
      <c r="T24">
        <v>5</v>
      </c>
      <c r="U24" t="s">
        <v>239</v>
      </c>
    </row>
    <row r="25" spans="1:21" x14ac:dyDescent="0.25">
      <c r="A25" vm="16">
        <v>45954</v>
      </c>
      <c r="B25" t="s">
        <v>52</v>
      </c>
      <c r="C25" t="s">
        <v>599</v>
      </c>
      <c r="D25" s="42">
        <v>-169510</v>
      </c>
      <c r="E25" t="s">
        <v>600</v>
      </c>
      <c r="F25">
        <v>1</v>
      </c>
      <c r="G25">
        <v>140090.91</v>
      </c>
      <c r="H25" t="s">
        <v>238</v>
      </c>
      <c r="I25" t="s">
        <v>17</v>
      </c>
      <c r="J25" t="s">
        <v>148</v>
      </c>
      <c r="K25" t="s">
        <v>469</v>
      </c>
      <c r="L25" t="s">
        <v>149</v>
      </c>
      <c r="M25" vm="2">
        <v>0</v>
      </c>
      <c r="N25" t="s">
        <v>98</v>
      </c>
      <c r="O25" t="e">
        <v>#NUM!</v>
      </c>
      <c r="P25">
        <v>2</v>
      </c>
      <c r="Q25" t="s">
        <v>108</v>
      </c>
      <c r="R25">
        <v>1</v>
      </c>
      <c r="S25">
        <v>-169510</v>
      </c>
      <c r="T25">
        <v>1</v>
      </c>
      <c r="U25" t="s">
        <v>239</v>
      </c>
    </row>
    <row r="26" spans="1:21" x14ac:dyDescent="0.25">
      <c r="A26" vm="11">
        <v>45932</v>
      </c>
      <c r="B26" t="s">
        <v>60</v>
      </c>
      <c r="C26" t="s">
        <v>601</v>
      </c>
      <c r="D26" s="42">
        <v>-629200</v>
      </c>
      <c r="E26" t="s">
        <v>602</v>
      </c>
      <c r="F26">
        <v>1</v>
      </c>
      <c r="G26">
        <v>520000</v>
      </c>
      <c r="H26" t="s">
        <v>238</v>
      </c>
      <c r="I26" t="s">
        <v>10</v>
      </c>
      <c r="J26" t="s">
        <v>148</v>
      </c>
      <c r="K26" t="s">
        <v>469</v>
      </c>
      <c r="L26" t="s">
        <v>181</v>
      </c>
      <c r="M26" vm="2">
        <v>0</v>
      </c>
      <c r="N26" t="s">
        <v>98</v>
      </c>
      <c r="O26" t="e">
        <v>#NUM!</v>
      </c>
      <c r="P26">
        <v>2</v>
      </c>
      <c r="Q26" t="s">
        <v>108</v>
      </c>
      <c r="R26">
        <v>1</v>
      </c>
      <c r="S26">
        <v>-629200</v>
      </c>
      <c r="T26">
        <v>1</v>
      </c>
      <c r="U26" t="s">
        <v>239</v>
      </c>
    </row>
    <row r="27" spans="1:21" x14ac:dyDescent="0.25">
      <c r="A27" vm="17">
        <v>45953</v>
      </c>
      <c r="B27" t="s">
        <v>64</v>
      </c>
      <c r="C27" t="s">
        <v>603</v>
      </c>
      <c r="D27" s="42">
        <v>-122972.25</v>
      </c>
      <c r="E27" t="s">
        <v>604</v>
      </c>
      <c r="F27">
        <v>1</v>
      </c>
      <c r="G27">
        <v>101629.96</v>
      </c>
      <c r="H27" t="s">
        <v>238</v>
      </c>
      <c r="I27" t="s">
        <v>35</v>
      </c>
      <c r="J27" t="s">
        <v>182</v>
      </c>
      <c r="K27" t="s">
        <v>469</v>
      </c>
      <c r="L27" t="s">
        <v>181</v>
      </c>
      <c r="M27" vm="2">
        <v>0</v>
      </c>
      <c r="N27" t="s">
        <v>104</v>
      </c>
      <c r="O27" t="e">
        <v>#NUM!</v>
      </c>
      <c r="P27">
        <v>1</v>
      </c>
      <c r="Q27" t="s">
        <v>118</v>
      </c>
      <c r="R27">
        <v>1</v>
      </c>
      <c r="S27">
        <v>-122972.25</v>
      </c>
      <c r="T27">
        <v>1</v>
      </c>
      <c r="U27" t="s">
        <v>239</v>
      </c>
    </row>
    <row r="28" spans="1:21" x14ac:dyDescent="0.25">
      <c r="A28" vm="11">
        <v>45932</v>
      </c>
      <c r="B28" t="s">
        <v>67</v>
      </c>
      <c r="C28" t="s">
        <v>605</v>
      </c>
      <c r="D28" s="42">
        <v>-435000</v>
      </c>
      <c r="E28" t="s">
        <v>606</v>
      </c>
      <c r="F28">
        <v>1</v>
      </c>
      <c r="G28">
        <v>270000</v>
      </c>
      <c r="H28" t="s">
        <v>238</v>
      </c>
      <c r="I28" t="s">
        <v>15</v>
      </c>
      <c r="J28" t="s">
        <v>148</v>
      </c>
      <c r="K28" t="s">
        <v>469</v>
      </c>
      <c r="L28" t="s">
        <v>181</v>
      </c>
      <c r="M28" vm="2">
        <v>0</v>
      </c>
      <c r="N28" t="s">
        <v>104</v>
      </c>
      <c r="O28" t="e">
        <v>#NUM!</v>
      </c>
      <c r="P28">
        <v>1</v>
      </c>
      <c r="Q28" t="s">
        <v>118</v>
      </c>
      <c r="R28">
        <v>1</v>
      </c>
      <c r="S28">
        <v>-435000</v>
      </c>
      <c r="T28">
        <v>1</v>
      </c>
      <c r="U28" t="s">
        <v>239</v>
      </c>
    </row>
    <row r="29" spans="1:21" x14ac:dyDescent="0.25">
      <c r="A29" vm="17">
        <v>45953</v>
      </c>
      <c r="B29" t="s">
        <v>23</v>
      </c>
      <c r="C29" t="s">
        <v>607</v>
      </c>
      <c r="D29" s="42">
        <v>-393351.01</v>
      </c>
      <c r="E29" t="s">
        <v>608</v>
      </c>
      <c r="F29">
        <v>1</v>
      </c>
      <c r="G29">
        <v>142857.03</v>
      </c>
      <c r="H29" t="s">
        <v>238</v>
      </c>
      <c r="I29" t="s">
        <v>24</v>
      </c>
      <c r="J29" t="s">
        <v>148</v>
      </c>
      <c r="K29" t="s">
        <v>469</v>
      </c>
      <c r="L29" t="s">
        <v>181</v>
      </c>
      <c r="M29" vm="2">
        <v>0</v>
      </c>
      <c r="N29" t="s">
        <v>104</v>
      </c>
      <c r="O29" t="e">
        <v>#NUM!</v>
      </c>
      <c r="P29">
        <v>1</v>
      </c>
      <c r="Q29" t="s">
        <v>118</v>
      </c>
      <c r="R29">
        <v>1</v>
      </c>
      <c r="S29">
        <v>-393351.01</v>
      </c>
      <c r="T29">
        <v>1</v>
      </c>
      <c r="U29" t="s">
        <v>239</v>
      </c>
    </row>
    <row r="30" spans="1:21" x14ac:dyDescent="0.25">
      <c r="A30" vm="8">
        <v>45952</v>
      </c>
      <c r="B30" t="s">
        <v>609</v>
      </c>
      <c r="C30" t="s">
        <v>610</v>
      </c>
      <c r="D30" s="42">
        <v>-3236972.51</v>
      </c>
      <c r="E30" t="s">
        <v>611</v>
      </c>
      <c r="F30">
        <v>1800</v>
      </c>
      <c r="G30">
        <v>1450.26</v>
      </c>
      <c r="H30" t="s">
        <v>238</v>
      </c>
      <c r="I30" t="s">
        <v>35</v>
      </c>
      <c r="J30" t="s">
        <v>182</v>
      </c>
      <c r="K30" t="s">
        <v>469</v>
      </c>
      <c r="L30" t="s">
        <v>181</v>
      </c>
      <c r="M30" vm="2">
        <v>0</v>
      </c>
      <c r="N30" t="s">
        <v>104</v>
      </c>
      <c r="O30" t="e">
        <v>#NUM!</v>
      </c>
      <c r="P30">
        <v>1</v>
      </c>
      <c r="Q30" t="s">
        <v>118</v>
      </c>
      <c r="R30">
        <v>1</v>
      </c>
      <c r="S30">
        <v>-3236972.51</v>
      </c>
      <c r="T30">
        <v>1800</v>
      </c>
      <c r="U30" t="s">
        <v>239</v>
      </c>
    </row>
    <row r="31" spans="1:21" x14ac:dyDescent="0.25">
      <c r="A31" vm="17">
        <v>45953</v>
      </c>
      <c r="B31" t="s">
        <v>30</v>
      </c>
      <c r="C31" t="s">
        <v>612</v>
      </c>
      <c r="D31" s="42">
        <v>-3523300</v>
      </c>
      <c r="E31" t="s">
        <v>613</v>
      </c>
      <c r="F31">
        <v>1</v>
      </c>
      <c r="G31">
        <v>880825</v>
      </c>
      <c r="H31" t="s">
        <v>238</v>
      </c>
      <c r="I31" t="s">
        <v>24</v>
      </c>
      <c r="J31" t="s">
        <v>148</v>
      </c>
      <c r="K31" t="s">
        <v>469</v>
      </c>
      <c r="L31" t="s">
        <v>181</v>
      </c>
      <c r="M31" vm="2">
        <v>0</v>
      </c>
      <c r="N31" t="s">
        <v>104</v>
      </c>
      <c r="O31" t="e">
        <v>#NUM!</v>
      </c>
      <c r="P31">
        <v>1</v>
      </c>
      <c r="Q31" t="s">
        <v>118</v>
      </c>
      <c r="R31">
        <v>1</v>
      </c>
      <c r="S31">
        <v>-3523300</v>
      </c>
      <c r="T31">
        <v>1</v>
      </c>
      <c r="U31" t="s">
        <v>239</v>
      </c>
    </row>
    <row r="32" spans="1:21" x14ac:dyDescent="0.25">
      <c r="A32" vm="14">
        <v>45945</v>
      </c>
      <c r="B32" t="s">
        <v>614</v>
      </c>
      <c r="C32" t="s">
        <v>615</v>
      </c>
      <c r="D32" s="42">
        <v>-38695.51</v>
      </c>
      <c r="E32" t="s">
        <v>616</v>
      </c>
      <c r="F32">
        <v>6</v>
      </c>
      <c r="G32">
        <v>5329.96</v>
      </c>
      <c r="H32" t="s">
        <v>238</v>
      </c>
      <c r="I32" t="s">
        <v>21</v>
      </c>
      <c r="J32" t="s">
        <v>148</v>
      </c>
      <c r="K32" t="s">
        <v>469</v>
      </c>
      <c r="L32" t="s">
        <v>149</v>
      </c>
      <c r="M32" vm="2">
        <v>0</v>
      </c>
      <c r="N32" t="s">
        <v>104</v>
      </c>
      <c r="O32" t="e">
        <v>#NUM!</v>
      </c>
      <c r="P32">
        <v>1</v>
      </c>
      <c r="Q32" t="s">
        <v>118</v>
      </c>
      <c r="R32">
        <v>1</v>
      </c>
      <c r="S32">
        <v>-38695.51</v>
      </c>
      <c r="T32">
        <v>6</v>
      </c>
      <c r="U32" t="s">
        <v>239</v>
      </c>
    </row>
    <row r="33" spans="1:21" x14ac:dyDescent="0.25">
      <c r="A33" vm="18">
        <v>45944</v>
      </c>
      <c r="B33" t="s">
        <v>68</v>
      </c>
      <c r="C33" t="s">
        <v>617</v>
      </c>
      <c r="D33" s="42">
        <v>-574565.17000000004</v>
      </c>
      <c r="E33" t="s">
        <v>618</v>
      </c>
      <c r="F33">
        <v>1</v>
      </c>
      <c r="G33">
        <v>474847.25</v>
      </c>
      <c r="H33" t="s">
        <v>238</v>
      </c>
      <c r="I33" t="s">
        <v>35</v>
      </c>
      <c r="J33" t="s">
        <v>182</v>
      </c>
      <c r="K33" t="s">
        <v>469</v>
      </c>
      <c r="L33" t="s">
        <v>181</v>
      </c>
      <c r="M33" vm="2">
        <v>0</v>
      </c>
      <c r="N33" t="s">
        <v>104</v>
      </c>
      <c r="O33" t="e">
        <v>#NUM!</v>
      </c>
      <c r="P33">
        <v>1</v>
      </c>
      <c r="Q33" t="s">
        <v>118</v>
      </c>
      <c r="R33">
        <v>1</v>
      </c>
      <c r="S33">
        <v>-574565.17000000004</v>
      </c>
      <c r="T33">
        <v>1</v>
      </c>
      <c r="U33" t="s">
        <v>239</v>
      </c>
    </row>
    <row r="34" spans="1:21" x14ac:dyDescent="0.25">
      <c r="A34" vm="19">
        <v>45943</v>
      </c>
      <c r="B34" t="s">
        <v>42</v>
      </c>
      <c r="C34" t="s">
        <v>619</v>
      </c>
      <c r="D34" s="42">
        <v>-327653.46000000002</v>
      </c>
      <c r="E34" t="s">
        <v>620</v>
      </c>
      <c r="F34">
        <v>12</v>
      </c>
      <c r="G34">
        <v>13258.66</v>
      </c>
      <c r="H34" t="s">
        <v>238</v>
      </c>
      <c r="I34" t="s">
        <v>35</v>
      </c>
      <c r="J34" t="s">
        <v>182</v>
      </c>
      <c r="K34" t="s">
        <v>469</v>
      </c>
      <c r="L34" t="s">
        <v>181</v>
      </c>
      <c r="M34" vm="2">
        <v>0</v>
      </c>
      <c r="N34" t="s">
        <v>104</v>
      </c>
      <c r="O34" t="e">
        <v>#NUM!</v>
      </c>
      <c r="P34">
        <v>1</v>
      </c>
      <c r="Q34" t="s">
        <v>118</v>
      </c>
      <c r="R34">
        <v>1</v>
      </c>
      <c r="S34">
        <v>-327653.46000000002</v>
      </c>
      <c r="T34">
        <v>12</v>
      </c>
      <c r="U34" t="s">
        <v>239</v>
      </c>
    </row>
    <row r="35" spans="1:21" x14ac:dyDescent="0.25">
      <c r="A35" vm="7">
        <v>45950</v>
      </c>
      <c r="B35" t="s">
        <v>71</v>
      </c>
      <c r="C35" t="s">
        <v>621</v>
      </c>
      <c r="D35" s="42">
        <v>-135520</v>
      </c>
      <c r="E35" t="s">
        <v>622</v>
      </c>
      <c r="F35">
        <v>1</v>
      </c>
      <c r="G35">
        <v>67000</v>
      </c>
      <c r="H35" t="s">
        <v>238</v>
      </c>
      <c r="I35" t="s">
        <v>21</v>
      </c>
      <c r="J35" t="s">
        <v>148</v>
      </c>
      <c r="K35" t="s">
        <v>469</v>
      </c>
      <c r="L35" t="s">
        <v>149</v>
      </c>
      <c r="M35" vm="2">
        <v>0</v>
      </c>
      <c r="N35" t="s">
        <v>104</v>
      </c>
      <c r="O35" t="e">
        <v>#NUM!</v>
      </c>
      <c r="P35">
        <v>1</v>
      </c>
      <c r="Q35" t="s">
        <v>118</v>
      </c>
      <c r="R35">
        <v>1</v>
      </c>
      <c r="S35">
        <v>-135520</v>
      </c>
      <c r="T35">
        <v>1</v>
      </c>
      <c r="U35" t="s">
        <v>239</v>
      </c>
    </row>
    <row r="36" spans="1:21" x14ac:dyDescent="0.25">
      <c r="A36" vm="4">
        <v>45931</v>
      </c>
      <c r="B36" t="s">
        <v>71</v>
      </c>
      <c r="C36" t="s">
        <v>623</v>
      </c>
      <c r="D36" s="42">
        <v>-261360</v>
      </c>
      <c r="E36" t="s">
        <v>624</v>
      </c>
      <c r="F36">
        <v>1</v>
      </c>
      <c r="G36">
        <v>67000</v>
      </c>
      <c r="H36" t="s">
        <v>238</v>
      </c>
      <c r="I36" t="s">
        <v>21</v>
      </c>
      <c r="J36" t="s">
        <v>148</v>
      </c>
      <c r="K36" t="s">
        <v>469</v>
      </c>
      <c r="L36" t="s">
        <v>149</v>
      </c>
      <c r="M36" vm="2">
        <v>0</v>
      </c>
      <c r="N36" t="s">
        <v>104</v>
      </c>
      <c r="O36" t="e">
        <v>#NUM!</v>
      </c>
      <c r="P36">
        <v>1</v>
      </c>
      <c r="Q36" t="s">
        <v>118</v>
      </c>
      <c r="R36">
        <v>1</v>
      </c>
      <c r="S36">
        <v>-261360</v>
      </c>
      <c r="T36">
        <v>1</v>
      </c>
      <c r="U36" t="s">
        <v>239</v>
      </c>
    </row>
    <row r="37" spans="1:21" x14ac:dyDescent="0.25">
      <c r="A37" vm="20">
        <v>45959</v>
      </c>
      <c r="B37" t="s">
        <v>55</v>
      </c>
      <c r="C37" t="s">
        <v>625</v>
      </c>
      <c r="D37" s="42">
        <v>-11058386.4</v>
      </c>
      <c r="E37" t="s">
        <v>626</v>
      </c>
      <c r="F37">
        <v>1</v>
      </c>
      <c r="G37">
        <v>9139162.3100000005</v>
      </c>
      <c r="H37" t="s">
        <v>238</v>
      </c>
      <c r="I37" t="s">
        <v>35</v>
      </c>
      <c r="J37" t="s">
        <v>182</v>
      </c>
      <c r="K37" t="s">
        <v>469</v>
      </c>
      <c r="L37" t="s">
        <v>181</v>
      </c>
      <c r="M37" vm="2">
        <v>0</v>
      </c>
      <c r="N37" t="s">
        <v>104</v>
      </c>
      <c r="O37" t="e">
        <v>#NUM!</v>
      </c>
      <c r="P37">
        <v>1</v>
      </c>
      <c r="Q37" t="s">
        <v>118</v>
      </c>
      <c r="R37">
        <v>1</v>
      </c>
      <c r="S37">
        <v>-11058386.4</v>
      </c>
      <c r="T37">
        <v>1</v>
      </c>
      <c r="U37" t="s">
        <v>239</v>
      </c>
    </row>
    <row r="38" spans="1:21" x14ac:dyDescent="0.25">
      <c r="A38" vm="3">
        <v>45933</v>
      </c>
      <c r="B38" t="s">
        <v>43</v>
      </c>
      <c r="C38" t="s">
        <v>627</v>
      </c>
      <c r="D38" s="42">
        <v>-336370.1</v>
      </c>
      <c r="E38" t="s">
        <v>628</v>
      </c>
      <c r="F38">
        <v>3</v>
      </c>
      <c r="G38">
        <v>92663.94</v>
      </c>
      <c r="H38" t="s">
        <v>238</v>
      </c>
      <c r="I38" t="s">
        <v>15</v>
      </c>
      <c r="J38" t="s">
        <v>148</v>
      </c>
      <c r="K38" t="s">
        <v>469</v>
      </c>
      <c r="L38" t="s">
        <v>181</v>
      </c>
      <c r="M38" vm="2">
        <v>0</v>
      </c>
      <c r="N38" t="s">
        <v>99</v>
      </c>
      <c r="O38" t="e">
        <v>#NUM!</v>
      </c>
      <c r="P38">
        <v>1</v>
      </c>
      <c r="Q38" t="s">
        <v>117</v>
      </c>
      <c r="R38">
        <v>1</v>
      </c>
      <c r="S38">
        <v>-336370.1</v>
      </c>
      <c r="T38">
        <v>3</v>
      </c>
      <c r="U38" t="s">
        <v>239</v>
      </c>
    </row>
    <row r="39" spans="1:21" x14ac:dyDescent="0.25">
      <c r="A39" vm="8">
        <v>45952</v>
      </c>
      <c r="B39" t="s">
        <v>20</v>
      </c>
      <c r="C39" t="s">
        <v>629</v>
      </c>
      <c r="D39" s="42">
        <v>-24039.96</v>
      </c>
      <c r="E39" t="s">
        <v>630</v>
      </c>
      <c r="F39">
        <v>12</v>
      </c>
      <c r="G39">
        <v>2003.33</v>
      </c>
      <c r="H39" t="s">
        <v>238</v>
      </c>
      <c r="I39" t="s">
        <v>21</v>
      </c>
      <c r="J39" t="s">
        <v>148</v>
      </c>
      <c r="K39" t="s">
        <v>469</v>
      </c>
      <c r="L39" t="s">
        <v>181</v>
      </c>
      <c r="M39" vm="2">
        <v>0</v>
      </c>
      <c r="N39" t="s">
        <v>99</v>
      </c>
      <c r="O39" t="e">
        <v>#NUM!</v>
      </c>
      <c r="P39">
        <v>1</v>
      </c>
      <c r="Q39" t="s">
        <v>117</v>
      </c>
      <c r="R39">
        <v>1</v>
      </c>
      <c r="S39">
        <v>-24039.96</v>
      </c>
      <c r="T39">
        <v>12</v>
      </c>
      <c r="U39" t="s">
        <v>239</v>
      </c>
    </row>
    <row r="40" spans="1:21" x14ac:dyDescent="0.25">
      <c r="A40" vm="16">
        <v>45954</v>
      </c>
      <c r="B40" t="s">
        <v>631</v>
      </c>
      <c r="C40" t="s">
        <v>632</v>
      </c>
      <c r="D40" s="42">
        <v>-495000</v>
      </c>
      <c r="E40" t="s">
        <v>633</v>
      </c>
      <c r="F40">
        <v>3</v>
      </c>
      <c r="G40">
        <v>165000</v>
      </c>
      <c r="H40" t="s">
        <v>238</v>
      </c>
      <c r="I40" t="s">
        <v>15</v>
      </c>
      <c r="J40" t="s">
        <v>148</v>
      </c>
      <c r="K40" t="s">
        <v>469</v>
      </c>
      <c r="L40" t="s">
        <v>149</v>
      </c>
      <c r="M40" vm="2">
        <v>0</v>
      </c>
      <c r="N40" t="s">
        <v>99</v>
      </c>
      <c r="O40" t="e">
        <v>#NUM!</v>
      </c>
      <c r="P40">
        <v>1</v>
      </c>
      <c r="Q40" t="s">
        <v>117</v>
      </c>
      <c r="R40">
        <v>1</v>
      </c>
      <c r="S40">
        <v>-495000</v>
      </c>
      <c r="T40">
        <v>3</v>
      </c>
      <c r="U40" t="s">
        <v>239</v>
      </c>
    </row>
    <row r="41" spans="1:21" x14ac:dyDescent="0.25">
      <c r="A41" vm="15">
        <v>45951</v>
      </c>
      <c r="B41" t="s">
        <v>54</v>
      </c>
      <c r="C41" t="s">
        <v>634</v>
      </c>
      <c r="D41" s="42">
        <v>-936540</v>
      </c>
      <c r="E41" t="s">
        <v>635</v>
      </c>
      <c r="F41">
        <v>6</v>
      </c>
      <c r="G41">
        <v>129000</v>
      </c>
      <c r="H41" t="s">
        <v>238</v>
      </c>
      <c r="I41" t="s">
        <v>35</v>
      </c>
      <c r="J41" t="s">
        <v>182</v>
      </c>
      <c r="K41" t="s">
        <v>469</v>
      </c>
      <c r="L41" t="s">
        <v>181</v>
      </c>
      <c r="M41" vm="2">
        <v>0</v>
      </c>
      <c r="N41" t="s">
        <v>99</v>
      </c>
      <c r="O41" t="e">
        <v>#NUM!</v>
      </c>
      <c r="P41">
        <v>1</v>
      </c>
      <c r="Q41" t="s">
        <v>117</v>
      </c>
      <c r="R41">
        <v>1</v>
      </c>
      <c r="S41">
        <v>-936540</v>
      </c>
      <c r="T41">
        <v>6</v>
      </c>
      <c r="U41" t="s">
        <v>239</v>
      </c>
    </row>
    <row r="42" spans="1:21" x14ac:dyDescent="0.25">
      <c r="A42" vm="19">
        <v>45943</v>
      </c>
      <c r="B42" t="s">
        <v>54</v>
      </c>
      <c r="C42" t="s">
        <v>636</v>
      </c>
      <c r="D42" s="42">
        <v>-5386920</v>
      </c>
      <c r="E42" t="s">
        <v>637</v>
      </c>
      <c r="F42">
        <v>35</v>
      </c>
      <c r="G42">
        <v>127200</v>
      </c>
      <c r="H42" t="s">
        <v>238</v>
      </c>
      <c r="I42" t="s">
        <v>35</v>
      </c>
      <c r="J42" t="s">
        <v>182</v>
      </c>
      <c r="K42" t="s">
        <v>469</v>
      </c>
      <c r="L42" t="s">
        <v>181</v>
      </c>
      <c r="M42" vm="2">
        <v>0</v>
      </c>
      <c r="N42" t="s">
        <v>99</v>
      </c>
      <c r="O42" t="e">
        <v>#NUM!</v>
      </c>
      <c r="P42">
        <v>1</v>
      </c>
      <c r="Q42" t="s">
        <v>117</v>
      </c>
      <c r="R42">
        <v>1</v>
      </c>
      <c r="S42">
        <v>-5386920</v>
      </c>
      <c r="T42">
        <v>35</v>
      </c>
      <c r="U42" t="s">
        <v>239</v>
      </c>
    </row>
    <row r="43" spans="1:21" x14ac:dyDescent="0.25">
      <c r="A43" vm="21">
        <v>45936</v>
      </c>
      <c r="B43" t="s">
        <v>54</v>
      </c>
      <c r="C43" t="s">
        <v>638</v>
      </c>
      <c r="D43" s="42">
        <v>-10773840</v>
      </c>
      <c r="E43" t="s">
        <v>639</v>
      </c>
      <c r="F43">
        <v>70</v>
      </c>
      <c r="G43">
        <v>127200</v>
      </c>
      <c r="H43" t="s">
        <v>238</v>
      </c>
      <c r="I43" t="s">
        <v>35</v>
      </c>
      <c r="J43" t="s">
        <v>182</v>
      </c>
      <c r="K43" t="s">
        <v>469</v>
      </c>
      <c r="L43" t="s">
        <v>181</v>
      </c>
      <c r="M43" vm="2">
        <v>0</v>
      </c>
      <c r="N43" t="s">
        <v>99</v>
      </c>
      <c r="O43" t="e">
        <v>#NUM!</v>
      </c>
      <c r="P43">
        <v>1</v>
      </c>
      <c r="Q43" t="s">
        <v>117</v>
      </c>
      <c r="R43">
        <v>1</v>
      </c>
      <c r="S43">
        <v>-10773840</v>
      </c>
      <c r="T43">
        <v>70</v>
      </c>
      <c r="U43" t="s">
        <v>239</v>
      </c>
    </row>
    <row r="44" spans="1:21" x14ac:dyDescent="0.25">
      <c r="A44" vm="21">
        <v>45936</v>
      </c>
      <c r="B44" t="s">
        <v>54</v>
      </c>
      <c r="C44" t="s">
        <v>34</v>
      </c>
      <c r="D44" s="42">
        <v>-538692</v>
      </c>
      <c r="E44" t="s">
        <v>640</v>
      </c>
      <c r="F44">
        <v>3.5</v>
      </c>
      <c r="G44">
        <v>127200</v>
      </c>
      <c r="H44" t="s">
        <v>238</v>
      </c>
      <c r="I44" t="s">
        <v>35</v>
      </c>
      <c r="J44" t="s">
        <v>182</v>
      </c>
      <c r="K44" t="s">
        <v>469</v>
      </c>
      <c r="L44" t="s">
        <v>181</v>
      </c>
      <c r="M44" vm="2">
        <v>0</v>
      </c>
      <c r="N44" t="s">
        <v>99</v>
      </c>
      <c r="O44" t="e">
        <v>#NUM!</v>
      </c>
      <c r="P44">
        <v>1</v>
      </c>
      <c r="Q44" t="s">
        <v>117</v>
      </c>
      <c r="R44">
        <v>1</v>
      </c>
      <c r="S44">
        <v>-538692</v>
      </c>
      <c r="T44">
        <v>3.5</v>
      </c>
      <c r="U44" t="s">
        <v>239</v>
      </c>
    </row>
    <row r="45" spans="1:21" x14ac:dyDescent="0.25">
      <c r="A45" vm="10">
        <v>45946</v>
      </c>
      <c r="B45" t="s">
        <v>23</v>
      </c>
      <c r="C45" t="s">
        <v>641</v>
      </c>
      <c r="D45" s="42">
        <v>-1258126.24</v>
      </c>
      <c r="E45" t="s">
        <v>642</v>
      </c>
      <c r="F45">
        <v>1</v>
      </c>
      <c r="G45">
        <v>610463.24</v>
      </c>
      <c r="H45" t="s">
        <v>238</v>
      </c>
      <c r="I45" t="s">
        <v>24</v>
      </c>
      <c r="J45" t="s">
        <v>148</v>
      </c>
      <c r="K45" t="s">
        <v>469</v>
      </c>
      <c r="L45" t="s">
        <v>181</v>
      </c>
      <c r="M45" vm="2">
        <v>0</v>
      </c>
      <c r="N45" t="s">
        <v>99</v>
      </c>
      <c r="O45" t="e">
        <v>#NUM!</v>
      </c>
      <c r="P45">
        <v>1</v>
      </c>
      <c r="Q45" t="s">
        <v>117</v>
      </c>
      <c r="R45">
        <v>1</v>
      </c>
      <c r="S45">
        <v>-1258126.24</v>
      </c>
      <c r="T45">
        <v>1</v>
      </c>
      <c r="U45" t="s">
        <v>239</v>
      </c>
    </row>
    <row r="46" spans="1:21" x14ac:dyDescent="0.25">
      <c r="A46" vm="11">
        <v>45932</v>
      </c>
      <c r="B46" t="s">
        <v>12</v>
      </c>
      <c r="C46" t="s">
        <v>643</v>
      </c>
      <c r="D46" s="42">
        <v>-1494530.82</v>
      </c>
      <c r="E46" t="s">
        <v>644</v>
      </c>
      <c r="F46">
        <v>192</v>
      </c>
      <c r="G46">
        <v>6433.07</v>
      </c>
      <c r="H46" t="s">
        <v>238</v>
      </c>
      <c r="I46" t="s">
        <v>13</v>
      </c>
      <c r="J46" t="s">
        <v>148</v>
      </c>
      <c r="K46" t="s">
        <v>469</v>
      </c>
      <c r="L46" t="s">
        <v>149</v>
      </c>
      <c r="M46" vm="2">
        <v>0</v>
      </c>
      <c r="N46" t="s">
        <v>99</v>
      </c>
      <c r="O46" t="e">
        <v>#NUM!</v>
      </c>
      <c r="P46">
        <v>1</v>
      </c>
      <c r="Q46" t="s">
        <v>117</v>
      </c>
      <c r="R46">
        <v>1</v>
      </c>
      <c r="S46">
        <v>-1494530.82</v>
      </c>
      <c r="T46">
        <v>192</v>
      </c>
      <c r="U46" t="s">
        <v>239</v>
      </c>
    </row>
    <row r="47" spans="1:21" x14ac:dyDescent="0.25">
      <c r="A47" vm="7">
        <v>45950</v>
      </c>
      <c r="B47" t="s">
        <v>68</v>
      </c>
      <c r="C47" t="s">
        <v>645</v>
      </c>
      <c r="D47" s="42">
        <v>-574346.77</v>
      </c>
      <c r="E47" t="s">
        <v>646</v>
      </c>
      <c r="F47">
        <v>1</v>
      </c>
      <c r="G47">
        <v>474666.75</v>
      </c>
      <c r="H47" t="s">
        <v>238</v>
      </c>
      <c r="I47" t="s">
        <v>35</v>
      </c>
      <c r="J47" t="s">
        <v>182</v>
      </c>
      <c r="K47" t="s">
        <v>469</v>
      </c>
      <c r="L47" t="s">
        <v>181</v>
      </c>
      <c r="M47" vm="2">
        <v>0</v>
      </c>
      <c r="N47" t="s">
        <v>99</v>
      </c>
      <c r="O47" t="e">
        <v>#NUM!</v>
      </c>
      <c r="P47">
        <v>1</v>
      </c>
      <c r="Q47" t="s">
        <v>117</v>
      </c>
      <c r="R47">
        <v>1</v>
      </c>
      <c r="S47">
        <v>-574346.77</v>
      </c>
      <c r="T47">
        <v>1</v>
      </c>
      <c r="U47" t="s">
        <v>239</v>
      </c>
    </row>
    <row r="48" spans="1:21" x14ac:dyDescent="0.25">
      <c r="A48" vm="14">
        <v>45945</v>
      </c>
      <c r="B48" t="s">
        <v>647</v>
      </c>
      <c r="C48" t="s">
        <v>648</v>
      </c>
      <c r="D48" s="42">
        <v>-359670.93</v>
      </c>
      <c r="E48" t="s">
        <v>649</v>
      </c>
      <c r="F48">
        <v>1</v>
      </c>
      <c r="G48">
        <v>297248.7</v>
      </c>
      <c r="H48" t="s">
        <v>238</v>
      </c>
      <c r="I48" t="s">
        <v>15</v>
      </c>
      <c r="J48" t="s">
        <v>148</v>
      </c>
      <c r="K48" t="s">
        <v>469</v>
      </c>
      <c r="L48" t="s">
        <v>181</v>
      </c>
      <c r="M48" vm="2">
        <v>0</v>
      </c>
      <c r="N48" t="s">
        <v>99</v>
      </c>
      <c r="O48" t="e">
        <v>#NUM!</v>
      </c>
      <c r="P48">
        <v>1</v>
      </c>
      <c r="Q48" t="s">
        <v>117</v>
      </c>
      <c r="R48">
        <v>1</v>
      </c>
      <c r="S48">
        <v>-359670.93</v>
      </c>
      <c r="T48">
        <v>1</v>
      </c>
      <c r="U48" t="s">
        <v>239</v>
      </c>
    </row>
    <row r="49" spans="1:21" x14ac:dyDescent="0.25">
      <c r="A49" vm="10">
        <v>45946</v>
      </c>
      <c r="B49" t="s">
        <v>650</v>
      </c>
      <c r="C49" t="s">
        <v>651</v>
      </c>
      <c r="D49" s="42">
        <v>-681757.32</v>
      </c>
      <c r="E49" t="s">
        <v>652</v>
      </c>
      <c r="F49">
        <v>38.799999999999997</v>
      </c>
      <c r="G49">
        <v>13805.33</v>
      </c>
      <c r="H49" t="s">
        <v>238</v>
      </c>
      <c r="I49" t="s">
        <v>473</v>
      </c>
      <c r="J49" t="s">
        <v>148</v>
      </c>
      <c r="K49" t="s">
        <v>469</v>
      </c>
      <c r="L49" t="s">
        <v>149</v>
      </c>
      <c r="M49" vm="2">
        <v>0</v>
      </c>
      <c r="N49" t="s">
        <v>105</v>
      </c>
      <c r="O49" t="e">
        <v>#NUM!</v>
      </c>
      <c r="P49">
        <v>1</v>
      </c>
      <c r="Q49" t="s">
        <v>114</v>
      </c>
      <c r="R49">
        <v>1</v>
      </c>
      <c r="S49">
        <v>-681757.32</v>
      </c>
      <c r="T49">
        <v>38.799999999999997</v>
      </c>
      <c r="U49" t="s">
        <v>239</v>
      </c>
    </row>
    <row r="50" spans="1:21" x14ac:dyDescent="0.25">
      <c r="A50" vm="10">
        <v>45946</v>
      </c>
      <c r="B50" t="s">
        <v>47</v>
      </c>
      <c r="C50" t="s">
        <v>653</v>
      </c>
      <c r="D50" s="42">
        <v>-20203.2</v>
      </c>
      <c r="E50" t="s">
        <v>654</v>
      </c>
      <c r="F50">
        <v>165600</v>
      </c>
      <c r="G50">
        <v>0.1</v>
      </c>
      <c r="H50" t="s">
        <v>238</v>
      </c>
      <c r="I50" t="s">
        <v>473</v>
      </c>
      <c r="J50" t="s">
        <v>148</v>
      </c>
      <c r="K50" t="s">
        <v>469</v>
      </c>
      <c r="L50" t="s">
        <v>149</v>
      </c>
      <c r="M50" vm="2">
        <v>0</v>
      </c>
      <c r="N50" t="s">
        <v>105</v>
      </c>
      <c r="O50" t="e">
        <v>#NUM!</v>
      </c>
      <c r="P50">
        <v>1</v>
      </c>
      <c r="Q50" t="s">
        <v>114</v>
      </c>
      <c r="R50">
        <v>1</v>
      </c>
      <c r="S50">
        <v>-20203.2</v>
      </c>
      <c r="T50">
        <v>165600</v>
      </c>
      <c r="U50" t="s">
        <v>239</v>
      </c>
    </row>
    <row r="51" spans="1:21" x14ac:dyDescent="0.25">
      <c r="A51" vm="10">
        <v>45946</v>
      </c>
      <c r="B51" t="s">
        <v>47</v>
      </c>
      <c r="C51" t="s">
        <v>655</v>
      </c>
      <c r="D51" s="42">
        <v>-76860</v>
      </c>
      <c r="E51" t="s">
        <v>656</v>
      </c>
      <c r="F51">
        <v>630000</v>
      </c>
      <c r="G51">
        <v>0.1</v>
      </c>
      <c r="H51" t="s">
        <v>238</v>
      </c>
      <c r="I51" t="s">
        <v>473</v>
      </c>
      <c r="J51" t="s">
        <v>148</v>
      </c>
      <c r="K51" t="s">
        <v>469</v>
      </c>
      <c r="L51" t="s">
        <v>149</v>
      </c>
      <c r="M51" vm="2">
        <v>0</v>
      </c>
      <c r="N51" t="s">
        <v>105</v>
      </c>
      <c r="O51" t="e">
        <v>#NUM!</v>
      </c>
      <c r="P51">
        <v>1</v>
      </c>
      <c r="Q51" t="s">
        <v>114</v>
      </c>
      <c r="R51">
        <v>1</v>
      </c>
      <c r="S51">
        <v>-76860</v>
      </c>
      <c r="T51">
        <v>630000</v>
      </c>
      <c r="U51" t="s">
        <v>239</v>
      </c>
    </row>
    <row r="52" spans="1:21" x14ac:dyDescent="0.25">
      <c r="A52" vm="10">
        <v>45946</v>
      </c>
      <c r="B52" t="s">
        <v>47</v>
      </c>
      <c r="C52" t="s">
        <v>657</v>
      </c>
      <c r="D52" s="42">
        <v>-21903.88</v>
      </c>
      <c r="E52" t="s">
        <v>658</v>
      </c>
      <c r="F52">
        <v>179540</v>
      </c>
      <c r="G52">
        <v>0.1</v>
      </c>
      <c r="H52" t="s">
        <v>238</v>
      </c>
      <c r="I52" t="s">
        <v>473</v>
      </c>
      <c r="J52" t="s">
        <v>148</v>
      </c>
      <c r="K52" t="s">
        <v>469</v>
      </c>
      <c r="L52" t="s">
        <v>149</v>
      </c>
      <c r="M52" vm="2">
        <v>0</v>
      </c>
      <c r="N52" t="s">
        <v>105</v>
      </c>
      <c r="O52" t="e">
        <v>#NUM!</v>
      </c>
      <c r="P52">
        <v>1</v>
      </c>
      <c r="Q52" t="s">
        <v>114</v>
      </c>
      <c r="R52">
        <v>1</v>
      </c>
      <c r="S52">
        <v>-21903.88</v>
      </c>
      <c r="T52">
        <v>179540</v>
      </c>
      <c r="U52" t="s">
        <v>239</v>
      </c>
    </row>
    <row r="53" spans="1:21" x14ac:dyDescent="0.25">
      <c r="A53" vm="3">
        <v>45933</v>
      </c>
      <c r="B53" t="s">
        <v>56</v>
      </c>
      <c r="C53" t="s">
        <v>659</v>
      </c>
      <c r="D53" s="42">
        <v>-1863400</v>
      </c>
      <c r="E53" t="s">
        <v>660</v>
      </c>
      <c r="F53">
        <v>28</v>
      </c>
      <c r="G53">
        <v>55000</v>
      </c>
      <c r="H53" t="s">
        <v>238</v>
      </c>
      <c r="I53" t="s">
        <v>17</v>
      </c>
      <c r="J53" t="s">
        <v>148</v>
      </c>
      <c r="K53" t="s">
        <v>469</v>
      </c>
      <c r="L53" t="s">
        <v>149</v>
      </c>
      <c r="M53" vm="2">
        <v>0</v>
      </c>
      <c r="N53" t="s">
        <v>105</v>
      </c>
      <c r="O53" t="e">
        <v>#NUM!</v>
      </c>
      <c r="P53">
        <v>1</v>
      </c>
      <c r="Q53" t="s">
        <v>114</v>
      </c>
      <c r="R53">
        <v>1</v>
      </c>
      <c r="S53">
        <v>-1863400</v>
      </c>
      <c r="T53">
        <v>28</v>
      </c>
      <c r="U53" t="s">
        <v>239</v>
      </c>
    </row>
    <row r="54" spans="1:21" x14ac:dyDescent="0.25">
      <c r="A54" vm="4">
        <v>45931</v>
      </c>
      <c r="B54" t="s">
        <v>22</v>
      </c>
      <c r="C54" t="s">
        <v>661</v>
      </c>
      <c r="D54" s="42">
        <v>-2420000</v>
      </c>
      <c r="E54" t="s">
        <v>662</v>
      </c>
      <c r="F54">
        <v>1</v>
      </c>
      <c r="G54">
        <v>2000000</v>
      </c>
      <c r="H54" t="s">
        <v>238</v>
      </c>
      <c r="I54" t="s">
        <v>17</v>
      </c>
      <c r="J54" t="s">
        <v>148</v>
      </c>
      <c r="K54" t="s">
        <v>469</v>
      </c>
      <c r="L54" t="s">
        <v>149</v>
      </c>
      <c r="M54" vm="2">
        <v>0</v>
      </c>
      <c r="N54" t="s">
        <v>105</v>
      </c>
      <c r="O54" t="e">
        <v>#NUM!</v>
      </c>
      <c r="P54">
        <v>1</v>
      </c>
      <c r="Q54" t="s">
        <v>114</v>
      </c>
      <c r="R54">
        <v>1</v>
      </c>
      <c r="S54">
        <v>-2420000</v>
      </c>
      <c r="T54">
        <v>1</v>
      </c>
      <c r="U54" t="s">
        <v>239</v>
      </c>
    </row>
    <row r="55" spans="1:21" x14ac:dyDescent="0.25">
      <c r="A55" vm="9">
        <v>45939</v>
      </c>
      <c r="B55" t="s">
        <v>63</v>
      </c>
      <c r="C55" t="s">
        <v>663</v>
      </c>
      <c r="D55" s="42">
        <v>-41532779.649999999</v>
      </c>
      <c r="E55" t="s">
        <v>664</v>
      </c>
      <c r="F55">
        <v>1</v>
      </c>
      <c r="G55">
        <v>27109204.140000001</v>
      </c>
      <c r="H55" t="s">
        <v>238</v>
      </c>
      <c r="I55" t="s">
        <v>45</v>
      </c>
      <c r="J55" t="s">
        <v>148</v>
      </c>
      <c r="K55" t="s">
        <v>469</v>
      </c>
      <c r="L55" t="s">
        <v>149</v>
      </c>
      <c r="M55" vm="2">
        <v>0</v>
      </c>
      <c r="N55" t="s">
        <v>97</v>
      </c>
      <c r="O55" t="e">
        <v>#NUM!</v>
      </c>
      <c r="P55">
        <v>10</v>
      </c>
      <c r="Q55" t="s">
        <v>461</v>
      </c>
      <c r="R55">
        <v>1</v>
      </c>
      <c r="S55">
        <v>-41532779.649999999</v>
      </c>
      <c r="T55">
        <v>1</v>
      </c>
      <c r="U55" t="s">
        <v>239</v>
      </c>
    </row>
    <row r="56" spans="1:21" x14ac:dyDescent="0.25">
      <c r="A56" vm="22">
        <v>45937</v>
      </c>
      <c r="B56" t="s">
        <v>665</v>
      </c>
      <c r="C56" t="s">
        <v>666</v>
      </c>
      <c r="D56" s="42">
        <v>-440137.5</v>
      </c>
      <c r="E56" t="s">
        <v>667</v>
      </c>
      <c r="F56">
        <v>1</v>
      </c>
      <c r="G56">
        <v>363750</v>
      </c>
      <c r="H56" t="s">
        <v>238</v>
      </c>
      <c r="I56" t="s">
        <v>10</v>
      </c>
      <c r="J56" t="s">
        <v>148</v>
      </c>
      <c r="K56" t="s">
        <v>469</v>
      </c>
      <c r="L56" t="s">
        <v>149</v>
      </c>
      <c r="M56" vm="2">
        <v>0</v>
      </c>
      <c r="N56" t="s">
        <v>93</v>
      </c>
      <c r="O56" t="e">
        <v>#NUM!</v>
      </c>
      <c r="P56">
        <v>1</v>
      </c>
      <c r="Q56" t="s">
        <v>122</v>
      </c>
      <c r="R56">
        <v>1</v>
      </c>
      <c r="S56">
        <v>-440137.5</v>
      </c>
      <c r="T56">
        <v>1</v>
      </c>
      <c r="U56" t="s">
        <v>239</v>
      </c>
    </row>
    <row r="57" spans="1:21" x14ac:dyDescent="0.25">
      <c r="A57" vm="21">
        <v>45936</v>
      </c>
      <c r="B57" t="s">
        <v>665</v>
      </c>
      <c r="C57" t="s">
        <v>668</v>
      </c>
      <c r="D57" s="42">
        <v>-440137.5</v>
      </c>
      <c r="E57" t="s">
        <v>669</v>
      </c>
      <c r="F57">
        <v>1</v>
      </c>
      <c r="G57">
        <v>363750</v>
      </c>
      <c r="H57" t="s">
        <v>238</v>
      </c>
      <c r="I57" t="s">
        <v>10</v>
      </c>
      <c r="J57" t="s">
        <v>148</v>
      </c>
      <c r="K57" t="s">
        <v>469</v>
      </c>
      <c r="L57" t="s">
        <v>149</v>
      </c>
      <c r="M57" vm="2">
        <v>0</v>
      </c>
      <c r="N57" t="s">
        <v>93</v>
      </c>
      <c r="O57" t="e">
        <v>#NUM!</v>
      </c>
      <c r="P57">
        <v>1</v>
      </c>
      <c r="Q57" t="s">
        <v>122</v>
      </c>
      <c r="R57">
        <v>1</v>
      </c>
      <c r="S57">
        <v>-440137.5</v>
      </c>
      <c r="T57">
        <v>1</v>
      </c>
      <c r="U57" t="s">
        <v>239</v>
      </c>
    </row>
    <row r="58" spans="1:21" x14ac:dyDescent="0.25">
      <c r="A58" vm="4">
        <v>45931</v>
      </c>
      <c r="B58" t="s">
        <v>76</v>
      </c>
      <c r="C58" t="s">
        <v>670</v>
      </c>
      <c r="D58" s="42">
        <v>-1360000</v>
      </c>
      <c r="E58" t="s">
        <v>671</v>
      </c>
      <c r="F58">
        <v>1</v>
      </c>
      <c r="G58">
        <v>1360000</v>
      </c>
      <c r="H58" t="s">
        <v>238</v>
      </c>
      <c r="I58" t="s">
        <v>77</v>
      </c>
      <c r="J58" t="s">
        <v>148</v>
      </c>
      <c r="K58" t="s">
        <v>469</v>
      </c>
      <c r="L58" t="s">
        <v>149</v>
      </c>
      <c r="M58" vm="2">
        <v>0</v>
      </c>
      <c r="N58" t="s">
        <v>93</v>
      </c>
      <c r="O58" t="e">
        <v>#NUM!</v>
      </c>
      <c r="P58">
        <v>1</v>
      </c>
      <c r="Q58" t="s">
        <v>122</v>
      </c>
      <c r="R58">
        <v>1</v>
      </c>
      <c r="S58">
        <v>-1360000</v>
      </c>
      <c r="T58">
        <v>1</v>
      </c>
      <c r="U58" t="s">
        <v>239</v>
      </c>
    </row>
    <row r="59" spans="1:21" x14ac:dyDescent="0.25">
      <c r="A59" vm="6">
        <v>45938</v>
      </c>
      <c r="B59" t="s">
        <v>31</v>
      </c>
      <c r="C59" t="s">
        <v>672</v>
      </c>
      <c r="D59" s="42">
        <v>-7329562.5</v>
      </c>
      <c r="E59" t="s">
        <v>673</v>
      </c>
      <c r="F59">
        <v>10</v>
      </c>
      <c r="G59">
        <v>586365</v>
      </c>
      <c r="H59" t="s">
        <v>238</v>
      </c>
      <c r="I59" t="s">
        <v>10</v>
      </c>
      <c r="J59" t="s">
        <v>148</v>
      </c>
      <c r="K59" t="s">
        <v>469</v>
      </c>
      <c r="L59" t="s">
        <v>149</v>
      </c>
      <c r="M59" vm="2">
        <v>0</v>
      </c>
      <c r="N59" t="s">
        <v>93</v>
      </c>
      <c r="O59" t="e">
        <v>#NUM!</v>
      </c>
      <c r="P59">
        <v>1</v>
      </c>
      <c r="Q59" t="s">
        <v>122</v>
      </c>
      <c r="R59">
        <v>1</v>
      </c>
      <c r="S59">
        <v>-7329562.5</v>
      </c>
      <c r="T59">
        <v>10</v>
      </c>
      <c r="U59" t="s">
        <v>239</v>
      </c>
    </row>
    <row r="60" spans="1:21" x14ac:dyDescent="0.25">
      <c r="A60" vm="3">
        <v>45933</v>
      </c>
      <c r="B60" t="s">
        <v>31</v>
      </c>
      <c r="C60" t="s">
        <v>674</v>
      </c>
      <c r="D60" s="42">
        <v>-7304375</v>
      </c>
      <c r="E60" t="s">
        <v>675</v>
      </c>
      <c r="F60">
        <v>10</v>
      </c>
      <c r="G60">
        <v>584350</v>
      </c>
      <c r="H60" t="s">
        <v>238</v>
      </c>
      <c r="I60" t="s">
        <v>10</v>
      </c>
      <c r="J60" t="s">
        <v>148</v>
      </c>
      <c r="K60" t="s">
        <v>469</v>
      </c>
      <c r="L60" t="s">
        <v>149</v>
      </c>
      <c r="M60" vm="2">
        <v>0</v>
      </c>
      <c r="N60" t="s">
        <v>93</v>
      </c>
      <c r="O60" t="e">
        <v>#NUM!</v>
      </c>
      <c r="P60">
        <v>1</v>
      </c>
      <c r="Q60" t="s">
        <v>122</v>
      </c>
      <c r="R60">
        <v>1</v>
      </c>
      <c r="S60">
        <v>-7304375</v>
      </c>
      <c r="T60">
        <v>10</v>
      </c>
      <c r="U60" t="s">
        <v>239</v>
      </c>
    </row>
    <row r="61" spans="1:21" x14ac:dyDescent="0.25">
      <c r="A61" vm="3">
        <v>45933</v>
      </c>
      <c r="B61" t="s">
        <v>31</v>
      </c>
      <c r="C61" t="s">
        <v>676</v>
      </c>
      <c r="D61" s="42">
        <v>-4382625</v>
      </c>
      <c r="E61" t="s">
        <v>677</v>
      </c>
      <c r="F61">
        <v>6</v>
      </c>
      <c r="G61">
        <v>584350</v>
      </c>
      <c r="H61" t="s">
        <v>238</v>
      </c>
      <c r="I61" t="s">
        <v>10</v>
      </c>
      <c r="J61" t="s">
        <v>148</v>
      </c>
      <c r="K61" t="s">
        <v>469</v>
      </c>
      <c r="L61" t="s">
        <v>149</v>
      </c>
      <c r="M61" vm="2">
        <v>0</v>
      </c>
      <c r="N61" t="s">
        <v>93</v>
      </c>
      <c r="O61" t="e">
        <v>#NUM!</v>
      </c>
      <c r="P61">
        <v>1</v>
      </c>
      <c r="Q61" t="s">
        <v>122</v>
      </c>
      <c r="R61">
        <v>1</v>
      </c>
      <c r="S61">
        <v>-4382625</v>
      </c>
      <c r="T61">
        <v>6</v>
      </c>
      <c r="U61" t="s">
        <v>239</v>
      </c>
    </row>
    <row r="62" spans="1:21" x14ac:dyDescent="0.25">
      <c r="A62" vm="11">
        <v>45932</v>
      </c>
      <c r="B62" t="s">
        <v>31</v>
      </c>
      <c r="C62" t="s">
        <v>678</v>
      </c>
      <c r="D62" s="42">
        <v>-2921750</v>
      </c>
      <c r="E62" t="s">
        <v>679</v>
      </c>
      <c r="F62">
        <v>4</v>
      </c>
      <c r="G62">
        <v>584350</v>
      </c>
      <c r="H62" t="s">
        <v>238</v>
      </c>
      <c r="I62" t="s">
        <v>10</v>
      </c>
      <c r="J62" t="s">
        <v>148</v>
      </c>
      <c r="K62" t="s">
        <v>469</v>
      </c>
      <c r="L62" t="s">
        <v>149</v>
      </c>
      <c r="M62" vm="2">
        <v>0</v>
      </c>
      <c r="N62" t="s">
        <v>93</v>
      </c>
      <c r="O62" t="e">
        <v>#NUM!</v>
      </c>
      <c r="P62">
        <v>1</v>
      </c>
      <c r="Q62" t="s">
        <v>122</v>
      </c>
      <c r="R62">
        <v>1</v>
      </c>
      <c r="S62">
        <v>-2921750</v>
      </c>
      <c r="T62">
        <v>4</v>
      </c>
      <c r="U62" t="s">
        <v>239</v>
      </c>
    </row>
    <row r="63" spans="1:21" x14ac:dyDescent="0.25">
      <c r="A63" vm="11">
        <v>45932</v>
      </c>
      <c r="B63" t="s">
        <v>31</v>
      </c>
      <c r="C63" t="s">
        <v>680</v>
      </c>
      <c r="D63" s="42">
        <v>-630750</v>
      </c>
      <c r="E63" t="s">
        <v>681</v>
      </c>
      <c r="F63">
        <v>6</v>
      </c>
      <c r="G63">
        <v>84100</v>
      </c>
      <c r="H63" t="s">
        <v>238</v>
      </c>
      <c r="I63" t="s">
        <v>10</v>
      </c>
      <c r="J63" t="s">
        <v>148</v>
      </c>
      <c r="K63" t="s">
        <v>469</v>
      </c>
      <c r="L63" t="s">
        <v>149</v>
      </c>
      <c r="M63" vm="2">
        <v>0</v>
      </c>
      <c r="N63" t="s">
        <v>93</v>
      </c>
      <c r="O63" t="e">
        <v>#NUM!</v>
      </c>
      <c r="P63">
        <v>1</v>
      </c>
      <c r="Q63" t="s">
        <v>122</v>
      </c>
      <c r="R63">
        <v>1</v>
      </c>
      <c r="S63">
        <v>-630750</v>
      </c>
      <c r="T63">
        <v>6</v>
      </c>
      <c r="U63" t="s">
        <v>239</v>
      </c>
    </row>
    <row r="64" spans="1:21" x14ac:dyDescent="0.25">
      <c r="A64" vm="17">
        <v>45953</v>
      </c>
      <c r="B64" t="s">
        <v>30</v>
      </c>
      <c r="C64" t="s">
        <v>682</v>
      </c>
      <c r="D64" s="42">
        <v>-1561000</v>
      </c>
      <c r="E64" t="s">
        <v>683</v>
      </c>
      <c r="F64">
        <v>1</v>
      </c>
      <c r="G64">
        <v>1561000</v>
      </c>
      <c r="H64" t="s">
        <v>238</v>
      </c>
      <c r="I64" t="s">
        <v>35</v>
      </c>
      <c r="J64" t="s">
        <v>182</v>
      </c>
      <c r="K64" t="s">
        <v>469</v>
      </c>
      <c r="L64" t="s">
        <v>149</v>
      </c>
      <c r="M64" vm="2">
        <v>0</v>
      </c>
      <c r="N64" t="s">
        <v>93</v>
      </c>
      <c r="O64" t="e">
        <v>#NUM!</v>
      </c>
      <c r="P64">
        <v>1</v>
      </c>
      <c r="Q64" t="s">
        <v>122</v>
      </c>
      <c r="R64">
        <v>1</v>
      </c>
      <c r="S64">
        <v>-1561000</v>
      </c>
      <c r="T64">
        <v>1</v>
      </c>
      <c r="U64" t="s">
        <v>239</v>
      </c>
    </row>
    <row r="65" spans="1:21" x14ac:dyDescent="0.25">
      <c r="A65" vm="15">
        <v>45951</v>
      </c>
      <c r="B65" t="s">
        <v>684</v>
      </c>
      <c r="C65" t="s">
        <v>685</v>
      </c>
      <c r="D65" s="42">
        <v>-561077</v>
      </c>
      <c r="E65" t="s">
        <v>686</v>
      </c>
      <c r="F65">
        <v>5000</v>
      </c>
      <c r="G65">
        <v>92.74</v>
      </c>
      <c r="H65" t="s">
        <v>238</v>
      </c>
      <c r="I65" t="s">
        <v>24</v>
      </c>
      <c r="J65" t="s">
        <v>148</v>
      </c>
      <c r="K65" t="s">
        <v>469</v>
      </c>
      <c r="L65" t="s">
        <v>149</v>
      </c>
      <c r="M65" vm="2">
        <v>0</v>
      </c>
      <c r="N65" t="s">
        <v>93</v>
      </c>
      <c r="O65" t="e">
        <v>#NUM!</v>
      </c>
      <c r="P65">
        <v>1</v>
      </c>
      <c r="Q65" t="s">
        <v>122</v>
      </c>
      <c r="R65">
        <v>1</v>
      </c>
      <c r="S65">
        <v>-561077</v>
      </c>
      <c r="T65">
        <v>5000</v>
      </c>
      <c r="U65" t="s">
        <v>239</v>
      </c>
    </row>
    <row r="66" spans="1:21" x14ac:dyDescent="0.25">
      <c r="A66" vm="12">
        <v>45957</v>
      </c>
      <c r="B66" t="s">
        <v>16</v>
      </c>
      <c r="C66" t="s">
        <v>687</v>
      </c>
      <c r="D66" s="42">
        <v>-1633500</v>
      </c>
      <c r="E66" t="s">
        <v>688</v>
      </c>
      <c r="F66">
        <v>1</v>
      </c>
      <c r="G66">
        <v>900000</v>
      </c>
      <c r="H66" t="s">
        <v>238</v>
      </c>
      <c r="I66" t="s">
        <v>17</v>
      </c>
      <c r="J66" t="s">
        <v>148</v>
      </c>
      <c r="K66" t="s">
        <v>469</v>
      </c>
      <c r="L66" t="s">
        <v>149</v>
      </c>
      <c r="M66" vm="2">
        <v>0</v>
      </c>
      <c r="N66" t="s">
        <v>93</v>
      </c>
      <c r="O66" t="e">
        <v>#NUM!</v>
      </c>
      <c r="P66">
        <v>1</v>
      </c>
      <c r="Q66" t="s">
        <v>122</v>
      </c>
      <c r="R66">
        <v>1</v>
      </c>
      <c r="S66">
        <v>-1633500</v>
      </c>
      <c r="T66">
        <v>1</v>
      </c>
      <c r="U66" t="s">
        <v>239</v>
      </c>
    </row>
    <row r="67" spans="1:21" x14ac:dyDescent="0.25">
      <c r="A67" vm="12">
        <v>45957</v>
      </c>
      <c r="B67" t="s">
        <v>16</v>
      </c>
      <c r="C67" t="s">
        <v>689</v>
      </c>
      <c r="D67" s="42">
        <v>-665500</v>
      </c>
      <c r="E67" t="s">
        <v>690</v>
      </c>
      <c r="F67">
        <v>1</v>
      </c>
      <c r="G67">
        <v>550000</v>
      </c>
      <c r="H67" t="s">
        <v>238</v>
      </c>
      <c r="I67" t="s">
        <v>17</v>
      </c>
      <c r="J67" t="s">
        <v>148</v>
      </c>
      <c r="K67" t="s">
        <v>469</v>
      </c>
      <c r="L67" t="s">
        <v>149</v>
      </c>
      <c r="M67" vm="2">
        <v>0</v>
      </c>
      <c r="N67" t="s">
        <v>93</v>
      </c>
      <c r="O67" t="e">
        <v>#NUM!</v>
      </c>
      <c r="P67">
        <v>1</v>
      </c>
      <c r="Q67" t="s">
        <v>122</v>
      </c>
      <c r="R67">
        <v>1</v>
      </c>
      <c r="S67">
        <v>-665500</v>
      </c>
      <c r="T67">
        <v>1</v>
      </c>
      <c r="U67" t="s">
        <v>239</v>
      </c>
    </row>
    <row r="68" spans="1:21" x14ac:dyDescent="0.25">
      <c r="A68" vm="12">
        <v>45957</v>
      </c>
      <c r="B68" t="s">
        <v>16</v>
      </c>
      <c r="C68" t="s">
        <v>691</v>
      </c>
      <c r="D68" s="42">
        <v>-665500</v>
      </c>
      <c r="E68" t="s">
        <v>692</v>
      </c>
      <c r="F68">
        <v>1</v>
      </c>
      <c r="G68">
        <v>550000</v>
      </c>
      <c r="H68" t="s">
        <v>238</v>
      </c>
      <c r="I68" t="s">
        <v>17</v>
      </c>
      <c r="J68" t="s">
        <v>148</v>
      </c>
      <c r="K68" t="s">
        <v>469</v>
      </c>
      <c r="L68" t="s">
        <v>149</v>
      </c>
      <c r="M68" vm="2">
        <v>0</v>
      </c>
      <c r="N68" t="s">
        <v>93</v>
      </c>
      <c r="O68" t="e">
        <v>#NUM!</v>
      </c>
      <c r="P68">
        <v>1</v>
      </c>
      <c r="Q68" t="s">
        <v>122</v>
      </c>
      <c r="R68">
        <v>1</v>
      </c>
      <c r="S68">
        <v>-665500</v>
      </c>
      <c r="T68">
        <v>1</v>
      </c>
      <c r="U68" t="s">
        <v>239</v>
      </c>
    </row>
    <row r="69" spans="1:21" x14ac:dyDescent="0.25">
      <c r="A69" vm="18">
        <v>45944</v>
      </c>
      <c r="B69" t="s">
        <v>16</v>
      </c>
      <c r="C69" t="s">
        <v>693</v>
      </c>
      <c r="D69" s="42">
        <v>-1028500</v>
      </c>
      <c r="E69" t="s">
        <v>694</v>
      </c>
      <c r="F69">
        <v>1</v>
      </c>
      <c r="G69">
        <v>850000</v>
      </c>
      <c r="H69" t="s">
        <v>238</v>
      </c>
      <c r="I69" t="s">
        <v>17</v>
      </c>
      <c r="J69" t="s">
        <v>148</v>
      </c>
      <c r="K69" t="s">
        <v>469</v>
      </c>
      <c r="L69" t="s">
        <v>149</v>
      </c>
      <c r="M69" vm="2">
        <v>0</v>
      </c>
      <c r="N69" t="s">
        <v>93</v>
      </c>
      <c r="O69" t="e">
        <v>#NUM!</v>
      </c>
      <c r="P69">
        <v>1</v>
      </c>
      <c r="Q69" t="s">
        <v>122</v>
      </c>
      <c r="R69">
        <v>1</v>
      </c>
      <c r="S69">
        <v>-1028500</v>
      </c>
      <c r="T69">
        <v>1</v>
      </c>
      <c r="U69" t="s">
        <v>239</v>
      </c>
    </row>
    <row r="70" spans="1:21" x14ac:dyDescent="0.25">
      <c r="A70" vm="18">
        <v>45944</v>
      </c>
      <c r="B70" t="s">
        <v>16</v>
      </c>
      <c r="C70" t="s">
        <v>695</v>
      </c>
      <c r="D70" s="42">
        <v>-665500</v>
      </c>
      <c r="E70" t="s">
        <v>696</v>
      </c>
      <c r="F70">
        <v>1</v>
      </c>
      <c r="G70">
        <v>550000</v>
      </c>
      <c r="H70" t="s">
        <v>238</v>
      </c>
      <c r="I70" t="s">
        <v>17</v>
      </c>
      <c r="J70" t="s">
        <v>148</v>
      </c>
      <c r="K70" t="s">
        <v>469</v>
      </c>
      <c r="L70" t="s">
        <v>149</v>
      </c>
      <c r="M70" vm="2">
        <v>0</v>
      </c>
      <c r="N70" t="s">
        <v>93</v>
      </c>
      <c r="O70" t="e">
        <v>#NUM!</v>
      </c>
      <c r="P70">
        <v>1</v>
      </c>
      <c r="Q70" t="s">
        <v>122</v>
      </c>
      <c r="R70">
        <v>1</v>
      </c>
      <c r="S70">
        <v>-665500</v>
      </c>
      <c r="T70">
        <v>1</v>
      </c>
      <c r="U70" t="s">
        <v>239</v>
      </c>
    </row>
    <row r="71" spans="1:21" x14ac:dyDescent="0.25">
      <c r="A71" vm="18">
        <v>45944</v>
      </c>
      <c r="B71" t="s">
        <v>16</v>
      </c>
      <c r="C71" t="s">
        <v>697</v>
      </c>
      <c r="D71" s="42">
        <v>-605000</v>
      </c>
      <c r="E71" t="s">
        <v>698</v>
      </c>
      <c r="F71">
        <v>1</v>
      </c>
      <c r="G71">
        <v>500000</v>
      </c>
      <c r="H71" t="s">
        <v>238</v>
      </c>
      <c r="I71" t="s">
        <v>17</v>
      </c>
      <c r="J71" t="s">
        <v>148</v>
      </c>
      <c r="K71" t="s">
        <v>469</v>
      </c>
      <c r="L71" t="s">
        <v>149</v>
      </c>
      <c r="M71" vm="2">
        <v>0</v>
      </c>
      <c r="N71" t="s">
        <v>93</v>
      </c>
      <c r="O71" t="e">
        <v>#NUM!</v>
      </c>
      <c r="P71">
        <v>1</v>
      </c>
      <c r="Q71" t="s">
        <v>122</v>
      </c>
      <c r="R71">
        <v>1</v>
      </c>
      <c r="S71">
        <v>-605000</v>
      </c>
      <c r="T71">
        <v>1</v>
      </c>
      <c r="U71" t="s">
        <v>239</v>
      </c>
    </row>
    <row r="72" spans="1:21" x14ac:dyDescent="0.25">
      <c r="A72" vm="22">
        <v>45937</v>
      </c>
      <c r="B72" t="s">
        <v>16</v>
      </c>
      <c r="C72" t="s">
        <v>699</v>
      </c>
      <c r="D72" s="42">
        <v>-1089000</v>
      </c>
      <c r="E72" t="s">
        <v>700</v>
      </c>
      <c r="F72">
        <v>1</v>
      </c>
      <c r="G72">
        <v>900000</v>
      </c>
      <c r="H72" t="s">
        <v>238</v>
      </c>
      <c r="I72" t="s">
        <v>17</v>
      </c>
      <c r="J72" t="s">
        <v>148</v>
      </c>
      <c r="K72" t="s">
        <v>469</v>
      </c>
      <c r="L72" t="s">
        <v>149</v>
      </c>
      <c r="M72" vm="2">
        <v>0</v>
      </c>
      <c r="N72" t="s">
        <v>93</v>
      </c>
      <c r="O72" t="e">
        <v>#NUM!</v>
      </c>
      <c r="P72">
        <v>1</v>
      </c>
      <c r="Q72" t="s">
        <v>122</v>
      </c>
      <c r="R72">
        <v>1</v>
      </c>
      <c r="S72">
        <v>-1089000</v>
      </c>
      <c r="T72">
        <v>1</v>
      </c>
      <c r="U72" t="s">
        <v>239</v>
      </c>
    </row>
    <row r="73" spans="1:21" x14ac:dyDescent="0.25">
      <c r="A73" vm="21">
        <v>45936</v>
      </c>
      <c r="B73" t="s">
        <v>16</v>
      </c>
      <c r="C73" t="s">
        <v>701</v>
      </c>
      <c r="D73" s="42">
        <v>-665500</v>
      </c>
      <c r="E73" t="s">
        <v>702</v>
      </c>
      <c r="F73">
        <v>1</v>
      </c>
      <c r="G73">
        <v>550000</v>
      </c>
      <c r="H73" t="s">
        <v>238</v>
      </c>
      <c r="I73" t="s">
        <v>17</v>
      </c>
      <c r="J73" t="s">
        <v>148</v>
      </c>
      <c r="K73" t="s">
        <v>469</v>
      </c>
      <c r="L73" t="s">
        <v>149</v>
      </c>
      <c r="M73" vm="2">
        <v>0</v>
      </c>
      <c r="N73" t="s">
        <v>93</v>
      </c>
      <c r="O73" t="e">
        <v>#NUM!</v>
      </c>
      <c r="P73">
        <v>1</v>
      </c>
      <c r="Q73" t="s">
        <v>122</v>
      </c>
      <c r="R73">
        <v>1</v>
      </c>
      <c r="S73">
        <v>-665500</v>
      </c>
      <c r="T73">
        <v>1</v>
      </c>
      <c r="U73" t="s">
        <v>239</v>
      </c>
    </row>
    <row r="74" spans="1:21" x14ac:dyDescent="0.25">
      <c r="A74" vm="7">
        <v>45950</v>
      </c>
      <c r="B74" t="s">
        <v>704</v>
      </c>
      <c r="C74" t="s">
        <v>705</v>
      </c>
      <c r="D74" s="42">
        <v>-1507660</v>
      </c>
      <c r="E74" t="s">
        <v>706</v>
      </c>
      <c r="F74">
        <v>28</v>
      </c>
      <c r="G74">
        <v>44500</v>
      </c>
      <c r="H74" t="s">
        <v>238</v>
      </c>
      <c r="I74" t="s">
        <v>17</v>
      </c>
      <c r="J74" t="s">
        <v>148</v>
      </c>
      <c r="K74" t="s">
        <v>469</v>
      </c>
      <c r="L74" t="s">
        <v>149</v>
      </c>
      <c r="M74" vm="2">
        <v>0</v>
      </c>
      <c r="N74" t="s">
        <v>93</v>
      </c>
      <c r="O74" t="e">
        <v>#NUM!</v>
      </c>
      <c r="P74">
        <v>1</v>
      </c>
      <c r="Q74" t="s">
        <v>122</v>
      </c>
      <c r="R74">
        <v>1</v>
      </c>
      <c r="S74">
        <v>-1507660</v>
      </c>
      <c r="T74">
        <v>28</v>
      </c>
      <c r="U74" t="s">
        <v>239</v>
      </c>
    </row>
    <row r="75" spans="1:21" x14ac:dyDescent="0.25">
      <c r="A75" vm="8">
        <v>45952</v>
      </c>
      <c r="B75" t="s">
        <v>20</v>
      </c>
      <c r="C75" t="s">
        <v>707</v>
      </c>
      <c r="D75" s="42">
        <v>-93092</v>
      </c>
      <c r="E75" t="s">
        <v>708</v>
      </c>
      <c r="F75">
        <v>1</v>
      </c>
      <c r="G75">
        <v>93092</v>
      </c>
      <c r="H75" t="s">
        <v>238</v>
      </c>
      <c r="I75" t="s">
        <v>10</v>
      </c>
      <c r="J75" t="s">
        <v>148</v>
      </c>
      <c r="K75" t="s">
        <v>469</v>
      </c>
      <c r="L75" t="s">
        <v>181</v>
      </c>
      <c r="M75" vm="2">
        <v>0</v>
      </c>
      <c r="N75" t="s">
        <v>94</v>
      </c>
      <c r="O75" t="e">
        <v>#NUM!</v>
      </c>
      <c r="P75">
        <v>10</v>
      </c>
      <c r="Q75" t="s">
        <v>461</v>
      </c>
      <c r="R75">
        <v>1</v>
      </c>
      <c r="S75">
        <v>-93092</v>
      </c>
      <c r="T75">
        <v>1</v>
      </c>
      <c r="U75" t="s">
        <v>239</v>
      </c>
    </row>
    <row r="76" spans="1:21" x14ac:dyDescent="0.25">
      <c r="A76" vm="10">
        <v>45946</v>
      </c>
      <c r="B76" t="s">
        <v>20</v>
      </c>
      <c r="C76" t="s">
        <v>709</v>
      </c>
      <c r="D76" s="42">
        <v>-34000</v>
      </c>
      <c r="E76" t="s">
        <v>710</v>
      </c>
      <c r="F76">
        <v>1</v>
      </c>
      <c r="G76">
        <v>34000</v>
      </c>
      <c r="H76" t="s">
        <v>238</v>
      </c>
      <c r="I76" t="s">
        <v>21</v>
      </c>
      <c r="J76" t="s">
        <v>148</v>
      </c>
      <c r="K76" t="s">
        <v>469</v>
      </c>
      <c r="L76" t="s">
        <v>181</v>
      </c>
      <c r="M76" vm="2">
        <v>0</v>
      </c>
      <c r="N76" t="s">
        <v>94</v>
      </c>
      <c r="O76" t="e">
        <v>#NUM!</v>
      </c>
      <c r="P76">
        <v>10</v>
      </c>
      <c r="Q76" t="s">
        <v>461</v>
      </c>
      <c r="R76">
        <v>1</v>
      </c>
      <c r="S76">
        <v>-34000</v>
      </c>
      <c r="T76">
        <v>1</v>
      </c>
      <c r="U76" t="s">
        <v>239</v>
      </c>
    </row>
    <row r="77" spans="1:21" x14ac:dyDescent="0.25">
      <c r="A77" vm="11">
        <v>45932</v>
      </c>
      <c r="B77" t="s">
        <v>20</v>
      </c>
      <c r="C77" t="s">
        <v>711</v>
      </c>
      <c r="D77" s="42">
        <v>-4632990</v>
      </c>
      <c r="E77" t="s">
        <v>712</v>
      </c>
      <c r="F77">
        <v>1</v>
      </c>
      <c r="G77">
        <v>4632990</v>
      </c>
      <c r="H77" t="s">
        <v>238</v>
      </c>
      <c r="I77" t="s">
        <v>10</v>
      </c>
      <c r="J77" t="s">
        <v>148</v>
      </c>
      <c r="K77" t="s">
        <v>469</v>
      </c>
      <c r="L77" t="s">
        <v>181</v>
      </c>
      <c r="M77" vm="2">
        <v>0</v>
      </c>
      <c r="N77" t="s">
        <v>94</v>
      </c>
      <c r="O77" t="e">
        <v>#NUM!</v>
      </c>
      <c r="P77">
        <v>10</v>
      </c>
      <c r="Q77" t="s">
        <v>461</v>
      </c>
      <c r="R77">
        <v>1</v>
      </c>
      <c r="S77">
        <v>-4632990</v>
      </c>
      <c r="T77">
        <v>1</v>
      </c>
      <c r="U77" t="s">
        <v>239</v>
      </c>
    </row>
    <row r="78" spans="1:21" x14ac:dyDescent="0.25">
      <c r="A78" vm="4">
        <v>45931</v>
      </c>
      <c r="B78" t="s">
        <v>80</v>
      </c>
      <c r="C78" t="s">
        <v>713</v>
      </c>
      <c r="D78" s="42">
        <v>-2004596.59</v>
      </c>
      <c r="E78" t="s">
        <v>714</v>
      </c>
      <c r="F78">
        <v>1</v>
      </c>
      <c r="G78">
        <v>1656691.4</v>
      </c>
      <c r="H78" t="s">
        <v>238</v>
      </c>
      <c r="I78" t="s">
        <v>10</v>
      </c>
      <c r="J78" t="s">
        <v>148</v>
      </c>
      <c r="K78" t="s">
        <v>506</v>
      </c>
      <c r="L78" t="s">
        <v>181</v>
      </c>
      <c r="M78" t="s">
        <v>92</v>
      </c>
      <c r="N78" t="s">
        <v>94</v>
      </c>
      <c r="O78" t="e">
        <v>#NUM!</v>
      </c>
      <c r="P78">
        <v>10</v>
      </c>
      <c r="Q78" t="s">
        <v>461</v>
      </c>
      <c r="R78">
        <v>0.7</v>
      </c>
      <c r="S78">
        <v>-1403217.6129999999</v>
      </c>
      <c r="T78">
        <v>0.7</v>
      </c>
      <c r="U78" t="s">
        <v>239</v>
      </c>
    </row>
    <row r="79" spans="1:21" x14ac:dyDescent="0.25">
      <c r="A79" vm="7">
        <v>45950</v>
      </c>
      <c r="B79" t="s">
        <v>51</v>
      </c>
      <c r="C79" t="s">
        <v>715</v>
      </c>
      <c r="D79" s="42">
        <v>-344000.85</v>
      </c>
      <c r="E79" t="s">
        <v>716</v>
      </c>
      <c r="F79">
        <v>1</v>
      </c>
      <c r="G79">
        <v>344000.85</v>
      </c>
      <c r="H79" t="s">
        <v>238</v>
      </c>
      <c r="I79" t="s">
        <v>9</v>
      </c>
      <c r="J79" t="s">
        <v>148</v>
      </c>
      <c r="K79" t="s">
        <v>469</v>
      </c>
      <c r="L79" t="s">
        <v>181</v>
      </c>
      <c r="M79" vm="2">
        <v>0</v>
      </c>
      <c r="N79" t="s">
        <v>94</v>
      </c>
      <c r="O79" t="e">
        <v>#NUM!</v>
      </c>
      <c r="P79">
        <v>10</v>
      </c>
      <c r="Q79" t="s">
        <v>461</v>
      </c>
      <c r="R79">
        <v>1</v>
      </c>
      <c r="S79">
        <v>-344000.85</v>
      </c>
      <c r="T79">
        <v>1</v>
      </c>
      <c r="U79" t="s">
        <v>239</v>
      </c>
    </row>
    <row r="80" spans="1:21" x14ac:dyDescent="0.25">
      <c r="A80" vm="23">
        <v>45949</v>
      </c>
      <c r="B80" t="s">
        <v>717</v>
      </c>
      <c r="C80" t="s">
        <v>718</v>
      </c>
      <c r="D80" s="42">
        <v>-40348.6</v>
      </c>
      <c r="E80" t="s">
        <v>719</v>
      </c>
      <c r="F80">
        <v>1</v>
      </c>
      <c r="G80">
        <v>10605</v>
      </c>
      <c r="H80" t="s">
        <v>238</v>
      </c>
      <c r="I80" t="s">
        <v>10</v>
      </c>
      <c r="J80" t="s">
        <v>148</v>
      </c>
      <c r="K80" t="s">
        <v>469</v>
      </c>
      <c r="L80" t="s">
        <v>181</v>
      </c>
      <c r="M80" vm="2">
        <v>0</v>
      </c>
      <c r="N80" t="s">
        <v>94</v>
      </c>
      <c r="O80" t="e">
        <v>#NUM!</v>
      </c>
      <c r="P80">
        <v>10</v>
      </c>
      <c r="Q80" t="s">
        <v>461</v>
      </c>
      <c r="R80">
        <v>1</v>
      </c>
      <c r="S80">
        <v>-40348.6</v>
      </c>
      <c r="T80">
        <v>1</v>
      </c>
      <c r="U80" t="s">
        <v>239</v>
      </c>
    </row>
    <row r="81" spans="1:21" x14ac:dyDescent="0.25">
      <c r="A81" vm="4">
        <v>45931</v>
      </c>
      <c r="B81" t="s">
        <v>720</v>
      </c>
      <c r="C81" t="s">
        <v>721</v>
      </c>
      <c r="D81" s="42">
        <v>-720000</v>
      </c>
      <c r="E81" t="s">
        <v>722</v>
      </c>
      <c r="F81">
        <v>9</v>
      </c>
      <c r="G81">
        <v>80000</v>
      </c>
      <c r="H81" t="s">
        <v>238</v>
      </c>
      <c r="I81" t="s">
        <v>10</v>
      </c>
      <c r="J81" t="s">
        <v>148</v>
      </c>
      <c r="K81" t="s">
        <v>469</v>
      </c>
      <c r="L81" t="s">
        <v>181</v>
      </c>
      <c r="M81" vm="2">
        <v>0</v>
      </c>
      <c r="N81" t="s">
        <v>94</v>
      </c>
      <c r="O81" t="e">
        <v>#NUM!</v>
      </c>
      <c r="P81">
        <v>10</v>
      </c>
      <c r="Q81" t="s">
        <v>461</v>
      </c>
      <c r="R81">
        <v>1</v>
      </c>
      <c r="S81">
        <v>-720000</v>
      </c>
      <c r="T81">
        <v>9</v>
      </c>
      <c r="U81" t="s">
        <v>239</v>
      </c>
    </row>
    <row r="82" spans="1:21" x14ac:dyDescent="0.25">
      <c r="A82" vm="8">
        <v>45952</v>
      </c>
      <c r="B82" t="s">
        <v>19</v>
      </c>
      <c r="C82" t="s">
        <v>723</v>
      </c>
      <c r="D82" s="42">
        <v>-3840846.05</v>
      </c>
      <c r="E82" t="s">
        <v>724</v>
      </c>
      <c r="F82">
        <v>1</v>
      </c>
      <c r="G82">
        <v>3840846.05</v>
      </c>
      <c r="H82" t="s">
        <v>238</v>
      </c>
      <c r="I82" t="s">
        <v>66</v>
      </c>
      <c r="J82" t="s">
        <v>148</v>
      </c>
      <c r="K82" t="s">
        <v>469</v>
      </c>
      <c r="L82" t="s">
        <v>181</v>
      </c>
      <c r="M82" vm="2">
        <v>0</v>
      </c>
      <c r="N82" t="s">
        <v>94</v>
      </c>
      <c r="O82" t="e">
        <v>#NUM!</v>
      </c>
      <c r="P82">
        <v>10</v>
      </c>
      <c r="Q82" t="s">
        <v>461</v>
      </c>
      <c r="R82">
        <v>1</v>
      </c>
      <c r="S82">
        <v>-3840846.05</v>
      </c>
      <c r="T82">
        <v>1</v>
      </c>
      <c r="U82" t="s">
        <v>239</v>
      </c>
    </row>
    <row r="83" spans="1:21" x14ac:dyDescent="0.25">
      <c r="A83" vm="8">
        <v>45952</v>
      </c>
      <c r="B83" t="s">
        <v>19</v>
      </c>
      <c r="C83" t="s">
        <v>725</v>
      </c>
      <c r="D83" s="42">
        <v>-1311921.18</v>
      </c>
      <c r="E83" t="s">
        <v>726</v>
      </c>
      <c r="F83">
        <v>1</v>
      </c>
      <c r="G83">
        <v>1311921.18</v>
      </c>
      <c r="H83" t="s">
        <v>238</v>
      </c>
      <c r="I83" t="s">
        <v>66</v>
      </c>
      <c r="J83" t="s">
        <v>346</v>
      </c>
      <c r="K83" t="s">
        <v>469</v>
      </c>
      <c r="L83" t="s">
        <v>181</v>
      </c>
      <c r="M83" vm="2">
        <v>0</v>
      </c>
      <c r="N83" t="s">
        <v>94</v>
      </c>
      <c r="O83" t="e">
        <v>#NUM!</v>
      </c>
      <c r="P83">
        <v>10</v>
      </c>
      <c r="Q83" t="s">
        <v>461</v>
      </c>
      <c r="R83">
        <v>1</v>
      </c>
      <c r="S83">
        <v>-1311921.18</v>
      </c>
      <c r="T83">
        <v>1</v>
      </c>
      <c r="U83" t="s">
        <v>239</v>
      </c>
    </row>
    <row r="84" spans="1:21" x14ac:dyDescent="0.25">
      <c r="A84" vm="10">
        <v>45946</v>
      </c>
      <c r="B84" t="s">
        <v>19</v>
      </c>
      <c r="C84" t="s">
        <v>727</v>
      </c>
      <c r="D84" s="42">
        <v>-552778.23999999999</v>
      </c>
      <c r="E84" t="s">
        <v>728</v>
      </c>
      <c r="F84">
        <v>1</v>
      </c>
      <c r="G84">
        <v>552778.23999999999</v>
      </c>
      <c r="H84" t="s">
        <v>238</v>
      </c>
      <c r="I84" t="s">
        <v>729</v>
      </c>
      <c r="J84" t="s">
        <v>346</v>
      </c>
      <c r="K84" t="s">
        <v>469</v>
      </c>
      <c r="L84" t="s">
        <v>181</v>
      </c>
      <c r="M84" vm="2">
        <v>0</v>
      </c>
      <c r="N84" t="s">
        <v>94</v>
      </c>
      <c r="O84" t="e">
        <v>#NUM!</v>
      </c>
      <c r="P84">
        <v>10</v>
      </c>
      <c r="Q84" t="s">
        <v>461</v>
      </c>
      <c r="R84">
        <v>1</v>
      </c>
      <c r="S84">
        <v>-552778.23999999999</v>
      </c>
      <c r="T84">
        <v>1</v>
      </c>
      <c r="U84" t="s">
        <v>239</v>
      </c>
    </row>
    <row r="85" spans="1:21" x14ac:dyDescent="0.25">
      <c r="A85" vm="10">
        <v>45946</v>
      </c>
      <c r="B85" t="s">
        <v>19</v>
      </c>
      <c r="C85" t="s">
        <v>730</v>
      </c>
      <c r="D85" s="42">
        <v>-15235035.07</v>
      </c>
      <c r="E85" t="s">
        <v>731</v>
      </c>
      <c r="F85">
        <v>1</v>
      </c>
      <c r="G85">
        <v>15235035.07</v>
      </c>
      <c r="H85" t="s">
        <v>238</v>
      </c>
      <c r="I85" t="s">
        <v>66</v>
      </c>
      <c r="J85" t="s">
        <v>346</v>
      </c>
      <c r="K85" t="s">
        <v>469</v>
      </c>
      <c r="L85" t="s">
        <v>181</v>
      </c>
      <c r="M85" vm="2">
        <v>0</v>
      </c>
      <c r="N85" t="s">
        <v>94</v>
      </c>
      <c r="O85" t="e">
        <v>#NUM!</v>
      </c>
      <c r="P85">
        <v>10</v>
      </c>
      <c r="Q85" t="s">
        <v>461</v>
      </c>
      <c r="R85">
        <v>1</v>
      </c>
      <c r="S85">
        <v>-15235035.07</v>
      </c>
      <c r="T85">
        <v>1</v>
      </c>
      <c r="U85" t="s">
        <v>239</v>
      </c>
    </row>
    <row r="86" spans="1:21" x14ac:dyDescent="0.25">
      <c r="A86" vm="16">
        <v>45954</v>
      </c>
      <c r="B86" t="s">
        <v>732</v>
      </c>
      <c r="C86" t="s">
        <v>733</v>
      </c>
      <c r="D86" s="42">
        <v>-1383181</v>
      </c>
      <c r="E86" t="s">
        <v>734</v>
      </c>
      <c r="F86">
        <v>1</v>
      </c>
      <c r="G86">
        <v>1383181</v>
      </c>
      <c r="H86" t="s">
        <v>238</v>
      </c>
      <c r="I86" t="s">
        <v>10</v>
      </c>
      <c r="J86" t="s">
        <v>346</v>
      </c>
      <c r="K86" t="s">
        <v>469</v>
      </c>
      <c r="L86" t="s">
        <v>181</v>
      </c>
      <c r="M86" vm="2">
        <v>0</v>
      </c>
      <c r="N86" t="s">
        <v>94</v>
      </c>
      <c r="O86" t="e">
        <v>#NUM!</v>
      </c>
      <c r="P86">
        <v>10</v>
      </c>
      <c r="Q86" t="s">
        <v>461</v>
      </c>
      <c r="R86">
        <v>1</v>
      </c>
      <c r="S86">
        <v>-1383181</v>
      </c>
      <c r="T86">
        <v>1</v>
      </c>
      <c r="U86" t="s">
        <v>239</v>
      </c>
    </row>
    <row r="87" spans="1:21" x14ac:dyDescent="0.25">
      <c r="A87" vm="15">
        <v>45951</v>
      </c>
      <c r="B87" t="s">
        <v>50</v>
      </c>
      <c r="C87" t="s">
        <v>735</v>
      </c>
      <c r="D87" s="42">
        <v>-10000000</v>
      </c>
      <c r="E87" t="s">
        <v>736</v>
      </c>
      <c r="F87">
        <v>1</v>
      </c>
      <c r="G87">
        <v>10000000</v>
      </c>
      <c r="H87" t="s">
        <v>238</v>
      </c>
      <c r="I87" t="s">
        <v>10</v>
      </c>
      <c r="J87" t="s">
        <v>346</v>
      </c>
      <c r="K87" t="s">
        <v>469</v>
      </c>
      <c r="L87" t="s">
        <v>181</v>
      </c>
      <c r="M87" vm="2">
        <v>0</v>
      </c>
      <c r="N87" t="s">
        <v>94</v>
      </c>
      <c r="O87" t="e">
        <v>#NUM!</v>
      </c>
      <c r="P87">
        <v>10</v>
      </c>
      <c r="Q87" t="s">
        <v>461</v>
      </c>
      <c r="R87">
        <v>1</v>
      </c>
      <c r="S87">
        <v>-10000000</v>
      </c>
      <c r="T87">
        <v>1</v>
      </c>
      <c r="U87" t="s">
        <v>239</v>
      </c>
    </row>
    <row r="88" spans="1:21" x14ac:dyDescent="0.25">
      <c r="A88" vm="4">
        <v>45931</v>
      </c>
      <c r="B88" t="s">
        <v>38</v>
      </c>
      <c r="C88" t="s">
        <v>737</v>
      </c>
      <c r="D88" s="42">
        <v>-560000</v>
      </c>
      <c r="E88" t="s">
        <v>738</v>
      </c>
      <c r="F88">
        <v>1</v>
      </c>
      <c r="G88">
        <v>560000</v>
      </c>
      <c r="H88" t="s">
        <v>238</v>
      </c>
      <c r="I88" t="s">
        <v>10</v>
      </c>
      <c r="J88" t="s">
        <v>148</v>
      </c>
      <c r="K88" t="s">
        <v>469</v>
      </c>
      <c r="L88" t="s">
        <v>181</v>
      </c>
      <c r="M88" vm="2">
        <v>0</v>
      </c>
      <c r="N88" t="s">
        <v>94</v>
      </c>
      <c r="O88" t="e">
        <v>#NUM!</v>
      </c>
      <c r="P88">
        <v>10</v>
      </c>
      <c r="Q88" t="s">
        <v>461</v>
      </c>
      <c r="R88">
        <v>1</v>
      </c>
      <c r="S88">
        <v>-560000</v>
      </c>
      <c r="T88">
        <v>1</v>
      </c>
      <c r="U88" t="s">
        <v>239</v>
      </c>
    </row>
    <row r="89" spans="1:21" x14ac:dyDescent="0.25">
      <c r="A89" vm="19">
        <v>45943</v>
      </c>
      <c r="B89" t="s">
        <v>25</v>
      </c>
      <c r="C89" t="s">
        <v>739</v>
      </c>
      <c r="D89" s="42">
        <v>-114000</v>
      </c>
      <c r="E89" t="s">
        <v>740</v>
      </c>
      <c r="F89">
        <v>1</v>
      </c>
      <c r="G89">
        <v>114000</v>
      </c>
      <c r="H89" t="s">
        <v>238</v>
      </c>
      <c r="I89" t="s">
        <v>9</v>
      </c>
      <c r="J89" t="s">
        <v>148</v>
      </c>
      <c r="K89" t="s">
        <v>469</v>
      </c>
      <c r="L89" t="s">
        <v>181</v>
      </c>
      <c r="M89" vm="2">
        <v>0</v>
      </c>
      <c r="N89" t="s">
        <v>94</v>
      </c>
      <c r="O89" t="e">
        <v>#NUM!</v>
      </c>
      <c r="P89">
        <v>10</v>
      </c>
      <c r="Q89" t="s">
        <v>461</v>
      </c>
      <c r="R89">
        <v>1</v>
      </c>
      <c r="S89">
        <v>-114000</v>
      </c>
      <c r="T89">
        <v>1</v>
      </c>
      <c r="U89" t="s">
        <v>239</v>
      </c>
    </row>
    <row r="90" spans="1:21" x14ac:dyDescent="0.25">
      <c r="A90" vm="22">
        <v>45937</v>
      </c>
      <c r="B90" t="s">
        <v>65</v>
      </c>
      <c r="C90" t="s">
        <v>741</v>
      </c>
      <c r="D90" s="42">
        <v>-1500000</v>
      </c>
      <c r="E90" t="s">
        <v>742</v>
      </c>
      <c r="F90">
        <v>1</v>
      </c>
      <c r="G90">
        <v>1500000</v>
      </c>
      <c r="H90" t="s">
        <v>238</v>
      </c>
      <c r="I90" t="s">
        <v>9</v>
      </c>
      <c r="J90" t="s">
        <v>346</v>
      </c>
      <c r="K90" t="s">
        <v>469</v>
      </c>
      <c r="L90" t="s">
        <v>181</v>
      </c>
      <c r="M90" vm="2">
        <v>0</v>
      </c>
      <c r="N90" t="s">
        <v>94</v>
      </c>
      <c r="O90" t="e">
        <v>#NUM!</v>
      </c>
      <c r="P90">
        <v>10</v>
      </c>
      <c r="Q90" t="s">
        <v>461</v>
      </c>
      <c r="R90">
        <v>1</v>
      </c>
      <c r="S90">
        <v>-1500000</v>
      </c>
      <c r="T90">
        <v>1</v>
      </c>
      <c r="U90" t="s">
        <v>239</v>
      </c>
    </row>
    <row r="91" spans="1:21" x14ac:dyDescent="0.25">
      <c r="A91" vm="24">
        <v>45935</v>
      </c>
      <c r="B91" t="s">
        <v>743</v>
      </c>
      <c r="C91" t="s">
        <v>744</v>
      </c>
      <c r="D91" s="42">
        <v>-822800</v>
      </c>
      <c r="E91" t="s">
        <v>745</v>
      </c>
      <c r="F91">
        <v>2</v>
      </c>
      <c r="G91">
        <v>340000</v>
      </c>
      <c r="H91" t="s">
        <v>238</v>
      </c>
      <c r="I91" t="s">
        <v>15</v>
      </c>
      <c r="J91" t="s">
        <v>148</v>
      </c>
      <c r="K91" t="s">
        <v>469</v>
      </c>
      <c r="L91" t="s">
        <v>181</v>
      </c>
      <c r="M91" vm="2">
        <v>0</v>
      </c>
      <c r="N91" t="s">
        <v>94</v>
      </c>
      <c r="O91" t="e">
        <v>#NUM!</v>
      </c>
      <c r="P91">
        <v>10</v>
      </c>
      <c r="Q91" t="s">
        <v>461</v>
      </c>
      <c r="R91">
        <v>1</v>
      </c>
      <c r="S91">
        <v>-822800</v>
      </c>
      <c r="T91">
        <v>2</v>
      </c>
      <c r="U91" t="s">
        <v>239</v>
      </c>
    </row>
    <row r="92" spans="1:21" x14ac:dyDescent="0.25">
      <c r="A92" vm="5">
        <v>45947</v>
      </c>
      <c r="B92" t="s">
        <v>23</v>
      </c>
      <c r="C92" t="s">
        <v>746</v>
      </c>
      <c r="D92" s="42">
        <v>-62992.87</v>
      </c>
      <c r="E92" t="s">
        <v>747</v>
      </c>
      <c r="F92">
        <v>1</v>
      </c>
      <c r="G92">
        <v>52060.22</v>
      </c>
      <c r="H92" t="s">
        <v>238</v>
      </c>
      <c r="I92" t="s">
        <v>15</v>
      </c>
      <c r="J92" t="s">
        <v>148</v>
      </c>
      <c r="K92" t="s">
        <v>469</v>
      </c>
      <c r="L92" t="s">
        <v>181</v>
      </c>
      <c r="M92" vm="2">
        <v>0</v>
      </c>
      <c r="N92" t="s">
        <v>94</v>
      </c>
      <c r="O92" t="e">
        <v>#NUM!</v>
      </c>
      <c r="P92">
        <v>10</v>
      </c>
      <c r="Q92" t="s">
        <v>461</v>
      </c>
      <c r="R92">
        <v>1</v>
      </c>
      <c r="S92">
        <v>-62992.87</v>
      </c>
      <c r="T92">
        <v>1</v>
      </c>
      <c r="U92" t="s">
        <v>239</v>
      </c>
    </row>
    <row r="93" spans="1:21" x14ac:dyDescent="0.25">
      <c r="A93" vm="10">
        <v>45946</v>
      </c>
      <c r="B93" t="s">
        <v>23</v>
      </c>
      <c r="C93" t="s">
        <v>748</v>
      </c>
      <c r="D93" s="42">
        <v>-2466.9499999999998</v>
      </c>
      <c r="E93" t="s">
        <v>749</v>
      </c>
      <c r="F93">
        <v>40</v>
      </c>
      <c r="G93">
        <v>50.97</v>
      </c>
      <c r="H93" t="s">
        <v>238</v>
      </c>
      <c r="I93" t="s">
        <v>24</v>
      </c>
      <c r="J93" t="s">
        <v>148</v>
      </c>
      <c r="K93" t="s">
        <v>469</v>
      </c>
      <c r="L93" t="s">
        <v>181</v>
      </c>
      <c r="M93" vm="2">
        <v>0</v>
      </c>
      <c r="N93" t="s">
        <v>94</v>
      </c>
      <c r="O93" t="e">
        <v>#NUM!</v>
      </c>
      <c r="P93">
        <v>10</v>
      </c>
      <c r="Q93" t="s">
        <v>461</v>
      </c>
      <c r="R93">
        <v>1</v>
      </c>
      <c r="S93">
        <v>-2466.9499999999998</v>
      </c>
      <c r="T93">
        <v>40</v>
      </c>
      <c r="U93" t="s">
        <v>239</v>
      </c>
    </row>
    <row r="94" spans="1:21" x14ac:dyDescent="0.25">
      <c r="A94" vm="22">
        <v>45937</v>
      </c>
      <c r="B94" t="s">
        <v>75</v>
      </c>
      <c r="C94" t="s">
        <v>750</v>
      </c>
      <c r="D94" s="42">
        <v>-363000</v>
      </c>
      <c r="E94" t="s">
        <v>751</v>
      </c>
      <c r="F94">
        <v>1</v>
      </c>
      <c r="G94">
        <v>300000</v>
      </c>
      <c r="H94" t="s">
        <v>238</v>
      </c>
      <c r="I94" t="s">
        <v>17</v>
      </c>
      <c r="J94" t="s">
        <v>148</v>
      </c>
      <c r="K94" t="s">
        <v>469</v>
      </c>
      <c r="L94" t="s">
        <v>181</v>
      </c>
      <c r="M94" vm="2">
        <v>0</v>
      </c>
      <c r="N94" t="s">
        <v>94</v>
      </c>
      <c r="O94" t="e">
        <v>#NUM!</v>
      </c>
      <c r="P94">
        <v>10</v>
      </c>
      <c r="Q94" t="s">
        <v>461</v>
      </c>
      <c r="R94">
        <v>1</v>
      </c>
      <c r="S94">
        <v>-363000</v>
      </c>
      <c r="T94">
        <v>1</v>
      </c>
      <c r="U94" t="s">
        <v>239</v>
      </c>
    </row>
    <row r="95" spans="1:21" x14ac:dyDescent="0.25">
      <c r="A95" vm="15">
        <v>45951</v>
      </c>
      <c r="B95" t="s">
        <v>59</v>
      </c>
      <c r="C95" t="s">
        <v>752</v>
      </c>
      <c r="D95" s="42">
        <v>-245000</v>
      </c>
      <c r="E95" t="s">
        <v>753</v>
      </c>
      <c r="F95">
        <v>1</v>
      </c>
      <c r="G95">
        <v>245000</v>
      </c>
      <c r="H95" t="s">
        <v>238</v>
      </c>
      <c r="I95" t="s">
        <v>17</v>
      </c>
      <c r="J95" t="s">
        <v>148</v>
      </c>
      <c r="K95" t="s">
        <v>469</v>
      </c>
      <c r="L95" t="s">
        <v>181</v>
      </c>
      <c r="M95" vm="2">
        <v>0</v>
      </c>
      <c r="N95" t="s">
        <v>94</v>
      </c>
      <c r="O95" t="e">
        <v>#NUM!</v>
      </c>
      <c r="P95">
        <v>10</v>
      </c>
      <c r="Q95" t="s">
        <v>461</v>
      </c>
      <c r="R95">
        <v>1</v>
      </c>
      <c r="S95">
        <v>-245000</v>
      </c>
      <c r="T95">
        <v>1</v>
      </c>
      <c r="U95" t="s">
        <v>239</v>
      </c>
    </row>
    <row r="96" spans="1:21" x14ac:dyDescent="0.25">
      <c r="A96" vm="12">
        <v>45957</v>
      </c>
      <c r="B96" t="s">
        <v>754</v>
      </c>
      <c r="C96" t="s">
        <v>755</v>
      </c>
      <c r="D96" s="42">
        <v>-107246.85</v>
      </c>
      <c r="E96" t="s">
        <v>756</v>
      </c>
      <c r="F96">
        <v>1</v>
      </c>
      <c r="G96">
        <v>10605</v>
      </c>
      <c r="H96" t="s">
        <v>238</v>
      </c>
      <c r="I96" t="s">
        <v>10</v>
      </c>
      <c r="J96" t="s">
        <v>148</v>
      </c>
      <c r="K96" t="s">
        <v>469</v>
      </c>
      <c r="L96" t="s">
        <v>181</v>
      </c>
      <c r="M96" vm="2">
        <v>0</v>
      </c>
      <c r="N96" t="s">
        <v>94</v>
      </c>
      <c r="O96" t="e">
        <v>#NUM!</v>
      </c>
      <c r="P96">
        <v>10</v>
      </c>
      <c r="Q96" t="s">
        <v>461</v>
      </c>
      <c r="R96">
        <v>1</v>
      </c>
      <c r="S96">
        <v>-107246.85</v>
      </c>
      <c r="T96">
        <v>1</v>
      </c>
      <c r="U96" t="s">
        <v>239</v>
      </c>
    </row>
    <row r="97" spans="1:21" x14ac:dyDescent="0.25">
      <c r="A97" vm="7">
        <v>45950</v>
      </c>
      <c r="B97" t="s">
        <v>754</v>
      </c>
      <c r="C97" t="s">
        <v>757</v>
      </c>
      <c r="D97" s="42">
        <v>-301608</v>
      </c>
      <c r="E97" t="s">
        <v>758</v>
      </c>
      <c r="F97">
        <v>1</v>
      </c>
      <c r="G97">
        <v>269217</v>
      </c>
      <c r="H97" t="s">
        <v>238</v>
      </c>
      <c r="I97" t="s">
        <v>10</v>
      </c>
      <c r="J97" t="s">
        <v>148</v>
      </c>
      <c r="K97" t="s">
        <v>469</v>
      </c>
      <c r="L97" t="s">
        <v>181</v>
      </c>
      <c r="M97" vm="2">
        <v>0</v>
      </c>
      <c r="N97" t="s">
        <v>94</v>
      </c>
      <c r="O97" t="e">
        <v>#NUM!</v>
      </c>
      <c r="P97">
        <v>10</v>
      </c>
      <c r="Q97" t="s">
        <v>461</v>
      </c>
      <c r="R97">
        <v>1</v>
      </c>
      <c r="S97">
        <v>-301608</v>
      </c>
      <c r="T97">
        <v>1</v>
      </c>
      <c r="U97" t="s">
        <v>239</v>
      </c>
    </row>
    <row r="98" spans="1:21" x14ac:dyDescent="0.25">
      <c r="A98" vm="16">
        <v>45954</v>
      </c>
      <c r="B98" t="s">
        <v>759</v>
      </c>
      <c r="C98" t="s">
        <v>760</v>
      </c>
      <c r="D98" s="42">
        <v>-670000</v>
      </c>
      <c r="E98" t="s">
        <v>761</v>
      </c>
      <c r="F98">
        <v>1</v>
      </c>
      <c r="G98">
        <v>670000</v>
      </c>
      <c r="H98" t="s">
        <v>238</v>
      </c>
      <c r="I98" t="s">
        <v>15</v>
      </c>
      <c r="J98" t="s">
        <v>148</v>
      </c>
      <c r="K98" t="s">
        <v>469</v>
      </c>
      <c r="L98" t="s">
        <v>181</v>
      </c>
      <c r="M98" vm="2">
        <v>0</v>
      </c>
      <c r="N98" t="s">
        <v>94</v>
      </c>
      <c r="O98" t="e">
        <v>#NUM!</v>
      </c>
      <c r="P98">
        <v>10</v>
      </c>
      <c r="Q98" t="s">
        <v>461</v>
      </c>
      <c r="R98">
        <v>1</v>
      </c>
      <c r="S98">
        <v>-670000</v>
      </c>
      <c r="T98">
        <v>1</v>
      </c>
      <c r="U98" t="s">
        <v>239</v>
      </c>
    </row>
    <row r="99" spans="1:21" x14ac:dyDescent="0.25">
      <c r="A99" vm="17">
        <v>45953</v>
      </c>
      <c r="B99" t="s">
        <v>29</v>
      </c>
      <c r="C99" t="s">
        <v>762</v>
      </c>
      <c r="D99" s="42">
        <v>-1056754</v>
      </c>
      <c r="E99" t="s">
        <v>763</v>
      </c>
      <c r="F99">
        <v>1</v>
      </c>
      <c r="G99">
        <v>1056754</v>
      </c>
      <c r="H99" t="s">
        <v>238</v>
      </c>
      <c r="I99" t="s">
        <v>9</v>
      </c>
      <c r="J99" t="s">
        <v>346</v>
      </c>
      <c r="K99" t="s">
        <v>469</v>
      </c>
      <c r="L99" t="s">
        <v>181</v>
      </c>
      <c r="M99" vm="2">
        <v>0</v>
      </c>
      <c r="N99" t="s">
        <v>94</v>
      </c>
      <c r="O99" t="e">
        <v>#NUM!</v>
      </c>
      <c r="P99">
        <v>10</v>
      </c>
      <c r="Q99" t="s">
        <v>461</v>
      </c>
      <c r="R99">
        <v>1</v>
      </c>
      <c r="S99">
        <v>-1056754</v>
      </c>
      <c r="T99">
        <v>1</v>
      </c>
      <c r="U99" t="s">
        <v>239</v>
      </c>
    </row>
    <row r="100" spans="1:21" x14ac:dyDescent="0.25">
      <c r="A100" vm="3">
        <v>45933</v>
      </c>
      <c r="B100" t="s">
        <v>81</v>
      </c>
      <c r="C100" t="s">
        <v>764</v>
      </c>
      <c r="D100" s="42">
        <v>-847000</v>
      </c>
      <c r="E100" t="s">
        <v>765</v>
      </c>
      <c r="F100">
        <v>1</v>
      </c>
      <c r="G100">
        <v>700000</v>
      </c>
      <c r="H100" t="s">
        <v>238</v>
      </c>
      <c r="I100" t="s">
        <v>10</v>
      </c>
      <c r="J100" t="s">
        <v>148</v>
      </c>
      <c r="K100" t="s">
        <v>506</v>
      </c>
      <c r="L100" t="s">
        <v>181</v>
      </c>
      <c r="M100" vm="2">
        <v>0</v>
      </c>
      <c r="N100" t="s">
        <v>94</v>
      </c>
      <c r="O100" t="e">
        <v>#NUM!</v>
      </c>
      <c r="P100">
        <v>10</v>
      </c>
      <c r="Q100" t="s">
        <v>461</v>
      </c>
      <c r="R100">
        <v>1</v>
      </c>
      <c r="S100">
        <v>-847000</v>
      </c>
      <c r="T100">
        <v>1</v>
      </c>
      <c r="U100" t="s">
        <v>239</v>
      </c>
    </row>
    <row r="101" spans="1:21" x14ac:dyDescent="0.25">
      <c r="A101" vm="13">
        <v>45960</v>
      </c>
      <c r="B101" t="s">
        <v>766</v>
      </c>
      <c r="C101" t="s">
        <v>767</v>
      </c>
      <c r="D101" s="42">
        <v>-1500000</v>
      </c>
      <c r="E101" t="s">
        <v>768</v>
      </c>
      <c r="F101">
        <v>1</v>
      </c>
      <c r="G101">
        <v>1500000</v>
      </c>
      <c r="H101" t="s">
        <v>238</v>
      </c>
      <c r="I101" t="s">
        <v>729</v>
      </c>
      <c r="J101" t="s">
        <v>346</v>
      </c>
      <c r="K101" t="s">
        <v>469</v>
      </c>
      <c r="L101" t="s">
        <v>181</v>
      </c>
      <c r="M101" vm="2">
        <v>0</v>
      </c>
      <c r="N101" t="s">
        <v>94</v>
      </c>
      <c r="O101" t="e">
        <v>#NUM!</v>
      </c>
      <c r="P101">
        <v>10</v>
      </c>
      <c r="Q101" t="s">
        <v>461</v>
      </c>
      <c r="R101">
        <v>1</v>
      </c>
      <c r="S101">
        <v>-1500000</v>
      </c>
      <c r="T101">
        <v>1</v>
      </c>
      <c r="U101" t="s">
        <v>239</v>
      </c>
    </row>
    <row r="102" spans="1:21" x14ac:dyDescent="0.25">
      <c r="A102" vm="7">
        <v>45950</v>
      </c>
      <c r="B102" t="s">
        <v>769</v>
      </c>
      <c r="C102" t="s">
        <v>770</v>
      </c>
      <c r="D102" s="42">
        <v>-65000</v>
      </c>
      <c r="E102" t="s">
        <v>771</v>
      </c>
      <c r="F102">
        <v>1</v>
      </c>
      <c r="G102">
        <v>65000</v>
      </c>
      <c r="H102" t="s">
        <v>238</v>
      </c>
      <c r="I102" t="s">
        <v>17</v>
      </c>
      <c r="J102" t="s">
        <v>148</v>
      </c>
      <c r="K102" t="s">
        <v>469</v>
      </c>
      <c r="L102" t="s">
        <v>181</v>
      </c>
      <c r="M102" vm="2">
        <v>0</v>
      </c>
      <c r="N102" t="s">
        <v>94</v>
      </c>
      <c r="O102" t="e">
        <v>#NUM!</v>
      </c>
      <c r="P102">
        <v>10</v>
      </c>
      <c r="Q102" t="s">
        <v>461</v>
      </c>
      <c r="R102">
        <v>1</v>
      </c>
      <c r="S102">
        <v>-65000</v>
      </c>
      <c r="T102">
        <v>1</v>
      </c>
      <c r="U102" t="s">
        <v>239</v>
      </c>
    </row>
    <row r="103" spans="1:21" x14ac:dyDescent="0.25">
      <c r="A103" vm="11">
        <v>45932</v>
      </c>
      <c r="B103" t="s">
        <v>772</v>
      </c>
      <c r="C103" t="s">
        <v>773</v>
      </c>
      <c r="D103" s="42">
        <v>-207000.01</v>
      </c>
      <c r="E103" t="s">
        <v>774</v>
      </c>
      <c r="F103">
        <v>1</v>
      </c>
      <c r="G103">
        <v>6611.57</v>
      </c>
      <c r="H103" t="s">
        <v>238</v>
      </c>
      <c r="I103" t="s">
        <v>13</v>
      </c>
      <c r="J103" t="s">
        <v>148</v>
      </c>
      <c r="K103" t="s">
        <v>469</v>
      </c>
      <c r="L103" t="s">
        <v>181</v>
      </c>
      <c r="M103" vm="2">
        <v>0</v>
      </c>
      <c r="N103" t="s">
        <v>94</v>
      </c>
      <c r="O103" t="e">
        <v>#NUM!</v>
      </c>
      <c r="P103">
        <v>10</v>
      </c>
      <c r="Q103" t="s">
        <v>461</v>
      </c>
      <c r="R103">
        <v>1</v>
      </c>
      <c r="S103">
        <v>-207000.01</v>
      </c>
      <c r="T103">
        <v>1</v>
      </c>
      <c r="U103" t="s">
        <v>239</v>
      </c>
    </row>
    <row r="104" spans="1:21" x14ac:dyDescent="0.25">
      <c r="A104" vm="3">
        <v>45933</v>
      </c>
      <c r="B104" t="s">
        <v>775</v>
      </c>
      <c r="C104" t="s">
        <v>776</v>
      </c>
      <c r="D104" s="42">
        <v>-64100</v>
      </c>
      <c r="E104" t="s">
        <v>777</v>
      </c>
      <c r="F104">
        <v>1</v>
      </c>
      <c r="G104">
        <v>64100</v>
      </c>
      <c r="H104" t="s">
        <v>238</v>
      </c>
      <c r="I104" t="s">
        <v>66</v>
      </c>
      <c r="J104" t="s">
        <v>148</v>
      </c>
      <c r="K104" t="s">
        <v>469</v>
      </c>
      <c r="L104" t="s">
        <v>149</v>
      </c>
      <c r="M104" vm="2">
        <v>0</v>
      </c>
      <c r="N104" t="s">
        <v>94</v>
      </c>
      <c r="O104" t="e">
        <v>#NUM!</v>
      </c>
      <c r="P104">
        <v>10</v>
      </c>
      <c r="Q104" t="s">
        <v>461</v>
      </c>
      <c r="R104">
        <v>1</v>
      </c>
      <c r="S104">
        <v>-64100</v>
      </c>
      <c r="T104">
        <v>1</v>
      </c>
      <c r="U104" t="s">
        <v>239</v>
      </c>
    </row>
    <row r="105" spans="1:21" x14ac:dyDescent="0.25">
      <c r="A105" vm="11">
        <v>45932</v>
      </c>
      <c r="B105" t="s">
        <v>30</v>
      </c>
      <c r="C105" t="s">
        <v>778</v>
      </c>
      <c r="D105" s="42">
        <v>-476000</v>
      </c>
      <c r="E105" t="s">
        <v>779</v>
      </c>
      <c r="F105">
        <v>1</v>
      </c>
      <c r="G105">
        <v>476000</v>
      </c>
      <c r="H105" t="s">
        <v>238</v>
      </c>
      <c r="I105" t="s">
        <v>10</v>
      </c>
      <c r="J105" t="s">
        <v>148</v>
      </c>
      <c r="K105" t="s">
        <v>506</v>
      </c>
      <c r="L105" t="s">
        <v>181</v>
      </c>
      <c r="M105" vm="2">
        <v>0</v>
      </c>
      <c r="N105" t="s">
        <v>94</v>
      </c>
      <c r="O105" t="e">
        <v>#NUM!</v>
      </c>
      <c r="P105">
        <v>10</v>
      </c>
      <c r="Q105" t="s">
        <v>461</v>
      </c>
      <c r="R105">
        <v>1</v>
      </c>
      <c r="S105">
        <v>-476000</v>
      </c>
      <c r="T105">
        <v>1</v>
      </c>
      <c r="U105" t="s">
        <v>239</v>
      </c>
    </row>
    <row r="106" spans="1:21" x14ac:dyDescent="0.25">
      <c r="A106" vm="6">
        <v>45938</v>
      </c>
      <c r="B106" t="s">
        <v>40</v>
      </c>
      <c r="C106" t="s">
        <v>780</v>
      </c>
      <c r="D106" s="42">
        <v>-500000</v>
      </c>
      <c r="E106" t="s">
        <v>781</v>
      </c>
      <c r="F106">
        <v>1</v>
      </c>
      <c r="G106">
        <v>500000</v>
      </c>
      <c r="H106" t="s">
        <v>238</v>
      </c>
      <c r="I106" t="s">
        <v>9</v>
      </c>
      <c r="J106" t="s">
        <v>346</v>
      </c>
      <c r="K106" t="s">
        <v>469</v>
      </c>
      <c r="L106" t="s">
        <v>181</v>
      </c>
      <c r="M106" vm="2">
        <v>0</v>
      </c>
      <c r="N106" t="s">
        <v>94</v>
      </c>
      <c r="O106" t="e">
        <v>#NUM!</v>
      </c>
      <c r="P106">
        <v>10</v>
      </c>
      <c r="Q106" t="s">
        <v>461</v>
      </c>
      <c r="R106">
        <v>1</v>
      </c>
      <c r="S106">
        <v>-500000</v>
      </c>
      <c r="T106">
        <v>1</v>
      </c>
      <c r="U106" t="s">
        <v>239</v>
      </c>
    </row>
    <row r="107" spans="1:21" x14ac:dyDescent="0.25">
      <c r="A107" vm="5">
        <v>45947</v>
      </c>
      <c r="B107" t="s">
        <v>782</v>
      </c>
      <c r="C107" t="s">
        <v>783</v>
      </c>
      <c r="D107" s="42">
        <v>-648175</v>
      </c>
      <c r="E107" t="s">
        <v>784</v>
      </c>
      <c r="F107">
        <v>1</v>
      </c>
      <c r="G107">
        <v>85681.82</v>
      </c>
      <c r="H107" t="s">
        <v>238</v>
      </c>
      <c r="I107" t="s">
        <v>21</v>
      </c>
      <c r="J107" t="s">
        <v>148</v>
      </c>
      <c r="K107" t="s">
        <v>469</v>
      </c>
      <c r="L107" t="s">
        <v>181</v>
      </c>
      <c r="M107" vm="2">
        <v>0</v>
      </c>
      <c r="N107" t="s">
        <v>94</v>
      </c>
      <c r="O107" t="e">
        <v>#NUM!</v>
      </c>
      <c r="P107">
        <v>10</v>
      </c>
      <c r="Q107" t="s">
        <v>461</v>
      </c>
      <c r="R107">
        <v>1</v>
      </c>
      <c r="S107">
        <v>-648175</v>
      </c>
      <c r="T107">
        <v>1</v>
      </c>
      <c r="U107" t="s">
        <v>239</v>
      </c>
    </row>
    <row r="108" spans="1:21" x14ac:dyDescent="0.25">
      <c r="A108" vm="20">
        <v>45959</v>
      </c>
      <c r="B108" t="s">
        <v>785</v>
      </c>
      <c r="C108" t="s">
        <v>786</v>
      </c>
      <c r="D108" s="42">
        <v>-53296.92</v>
      </c>
      <c r="E108" t="s">
        <v>787</v>
      </c>
      <c r="F108">
        <v>1</v>
      </c>
      <c r="G108">
        <v>44047.040000000001</v>
      </c>
      <c r="H108" t="s">
        <v>238</v>
      </c>
      <c r="I108" t="s">
        <v>24</v>
      </c>
      <c r="J108" t="s">
        <v>148</v>
      </c>
      <c r="K108" t="s">
        <v>469</v>
      </c>
      <c r="L108" t="s">
        <v>181</v>
      </c>
      <c r="M108" vm="2">
        <v>0</v>
      </c>
      <c r="N108" t="s">
        <v>94</v>
      </c>
      <c r="O108" t="e">
        <v>#NUM!</v>
      </c>
      <c r="P108">
        <v>10</v>
      </c>
      <c r="Q108" t="s">
        <v>461</v>
      </c>
      <c r="R108">
        <v>1</v>
      </c>
      <c r="S108">
        <v>-53296.92</v>
      </c>
      <c r="T108">
        <v>1</v>
      </c>
      <c r="U108" t="s">
        <v>239</v>
      </c>
    </row>
    <row r="109" spans="1:21" x14ac:dyDescent="0.25">
      <c r="A109" vm="18">
        <v>45944</v>
      </c>
      <c r="B109" t="s">
        <v>785</v>
      </c>
      <c r="C109" t="s">
        <v>788</v>
      </c>
      <c r="D109" s="42">
        <v>-623416.19999999995</v>
      </c>
      <c r="E109" t="s">
        <v>789</v>
      </c>
      <c r="F109">
        <v>2</v>
      </c>
      <c r="G109">
        <v>257610</v>
      </c>
      <c r="H109" t="s">
        <v>238</v>
      </c>
      <c r="I109" t="s">
        <v>24</v>
      </c>
      <c r="J109" t="s">
        <v>148</v>
      </c>
      <c r="K109" t="s">
        <v>469</v>
      </c>
      <c r="L109" t="s">
        <v>181</v>
      </c>
      <c r="M109" vm="2">
        <v>0</v>
      </c>
      <c r="N109" t="s">
        <v>94</v>
      </c>
      <c r="O109" t="e">
        <v>#NUM!</v>
      </c>
      <c r="P109">
        <v>10</v>
      </c>
      <c r="Q109" t="s">
        <v>461</v>
      </c>
      <c r="R109">
        <v>1</v>
      </c>
      <c r="S109">
        <v>-623416.19999999995</v>
      </c>
      <c r="T109">
        <v>2</v>
      </c>
      <c r="U109" t="s">
        <v>239</v>
      </c>
    </row>
    <row r="110" spans="1:21" x14ac:dyDescent="0.25">
      <c r="A110" vm="3">
        <v>45933</v>
      </c>
      <c r="B110" t="s">
        <v>74</v>
      </c>
      <c r="C110" t="s">
        <v>790</v>
      </c>
      <c r="D110" s="42">
        <v>-202495.92</v>
      </c>
      <c r="E110" t="s">
        <v>791</v>
      </c>
      <c r="F110">
        <v>1</v>
      </c>
      <c r="G110">
        <v>167352</v>
      </c>
      <c r="H110" t="s">
        <v>238</v>
      </c>
      <c r="I110" t="s">
        <v>10</v>
      </c>
      <c r="J110" t="s">
        <v>148</v>
      </c>
      <c r="K110" t="s">
        <v>506</v>
      </c>
      <c r="L110" t="s">
        <v>181</v>
      </c>
      <c r="M110" vm="2">
        <v>0</v>
      </c>
      <c r="N110" t="s">
        <v>94</v>
      </c>
      <c r="O110" t="e">
        <v>#NUM!</v>
      </c>
      <c r="P110">
        <v>10</v>
      </c>
      <c r="Q110" t="s">
        <v>461</v>
      </c>
      <c r="R110">
        <v>1</v>
      </c>
      <c r="S110">
        <v>-202495.92</v>
      </c>
      <c r="T110">
        <v>1</v>
      </c>
      <c r="U110" t="s">
        <v>239</v>
      </c>
    </row>
    <row r="111" spans="1:21" x14ac:dyDescent="0.25">
      <c r="A111" vm="17">
        <v>45953</v>
      </c>
      <c r="B111" t="s">
        <v>792</v>
      </c>
      <c r="C111" t="s">
        <v>793</v>
      </c>
      <c r="D111" s="42">
        <v>-33624838.799999997</v>
      </c>
      <c r="E111" t="s">
        <v>794</v>
      </c>
      <c r="F111">
        <v>1</v>
      </c>
      <c r="G111">
        <v>33624838.799999997</v>
      </c>
      <c r="H111" t="s">
        <v>238</v>
      </c>
      <c r="I111" t="s">
        <v>10</v>
      </c>
      <c r="J111" t="s">
        <v>346</v>
      </c>
      <c r="K111" t="s">
        <v>469</v>
      </c>
      <c r="L111" t="s">
        <v>181</v>
      </c>
      <c r="M111" vm="2">
        <v>0</v>
      </c>
      <c r="N111" t="s">
        <v>94</v>
      </c>
      <c r="O111" t="e">
        <v>#NUM!</v>
      </c>
      <c r="P111">
        <v>10</v>
      </c>
      <c r="Q111" t="s">
        <v>461</v>
      </c>
      <c r="R111">
        <v>1</v>
      </c>
      <c r="S111">
        <v>-33624838.799999997</v>
      </c>
      <c r="T111">
        <v>1</v>
      </c>
      <c r="U111" t="s">
        <v>239</v>
      </c>
    </row>
    <row r="112" spans="1:21" x14ac:dyDescent="0.25">
      <c r="A112" vm="17">
        <v>45953</v>
      </c>
      <c r="B112" t="s">
        <v>792</v>
      </c>
      <c r="C112" t="s">
        <v>795</v>
      </c>
      <c r="D112" s="42">
        <v>-32784793.34</v>
      </c>
      <c r="E112" t="s">
        <v>796</v>
      </c>
      <c r="F112">
        <v>1</v>
      </c>
      <c r="G112">
        <v>32784793.34</v>
      </c>
      <c r="H112" t="s">
        <v>238</v>
      </c>
      <c r="I112" t="s">
        <v>10</v>
      </c>
      <c r="J112" t="s">
        <v>346</v>
      </c>
      <c r="K112" t="s">
        <v>469</v>
      </c>
      <c r="L112" t="s">
        <v>181</v>
      </c>
      <c r="M112" vm="2">
        <v>0</v>
      </c>
      <c r="N112" t="s">
        <v>94</v>
      </c>
      <c r="O112" t="e">
        <v>#NUM!</v>
      </c>
      <c r="P112">
        <v>10</v>
      </c>
      <c r="Q112" t="s">
        <v>461</v>
      </c>
      <c r="R112">
        <v>1</v>
      </c>
      <c r="S112">
        <v>-32784793.34</v>
      </c>
      <c r="T112">
        <v>1</v>
      </c>
      <c r="U112" t="s">
        <v>239</v>
      </c>
    </row>
    <row r="113" spans="1:21" x14ac:dyDescent="0.25">
      <c r="A113" vm="17">
        <v>45953</v>
      </c>
      <c r="B113" t="s">
        <v>792</v>
      </c>
      <c r="C113" t="s">
        <v>797</v>
      </c>
      <c r="D113" s="42">
        <v>-33954795</v>
      </c>
      <c r="E113" t="s">
        <v>798</v>
      </c>
      <c r="F113">
        <v>1</v>
      </c>
      <c r="G113">
        <v>33954795</v>
      </c>
      <c r="H113" t="s">
        <v>238</v>
      </c>
      <c r="I113" t="s">
        <v>10</v>
      </c>
      <c r="J113" t="s">
        <v>346</v>
      </c>
      <c r="K113" t="s">
        <v>469</v>
      </c>
      <c r="L113" t="s">
        <v>181</v>
      </c>
      <c r="M113" vm="2">
        <v>0</v>
      </c>
      <c r="N113" t="s">
        <v>94</v>
      </c>
      <c r="O113" t="e">
        <v>#NUM!</v>
      </c>
      <c r="P113">
        <v>10</v>
      </c>
      <c r="Q113" t="s">
        <v>461</v>
      </c>
      <c r="R113">
        <v>1</v>
      </c>
      <c r="S113">
        <v>-33954795</v>
      </c>
      <c r="T113">
        <v>1</v>
      </c>
      <c r="U113" t="s">
        <v>239</v>
      </c>
    </row>
    <row r="114" spans="1:21" x14ac:dyDescent="0.25">
      <c r="A114" vm="17">
        <v>45953</v>
      </c>
      <c r="B114" t="s">
        <v>14</v>
      </c>
      <c r="C114" t="s">
        <v>799</v>
      </c>
      <c r="D114" s="42">
        <v>-30000</v>
      </c>
      <c r="E114" t="s">
        <v>800</v>
      </c>
      <c r="F114">
        <v>1</v>
      </c>
      <c r="G114">
        <v>24793.39</v>
      </c>
      <c r="H114" t="s">
        <v>238</v>
      </c>
      <c r="I114" t="s">
        <v>15</v>
      </c>
      <c r="J114" t="s">
        <v>148</v>
      </c>
      <c r="K114" t="s">
        <v>469</v>
      </c>
      <c r="L114" t="s">
        <v>181</v>
      </c>
      <c r="M114" vm="2">
        <v>0</v>
      </c>
      <c r="N114" t="s">
        <v>94</v>
      </c>
      <c r="O114" t="e">
        <v>#NUM!</v>
      </c>
      <c r="P114">
        <v>10</v>
      </c>
      <c r="Q114" t="s">
        <v>461</v>
      </c>
      <c r="R114">
        <v>1</v>
      </c>
      <c r="S114">
        <v>-30000</v>
      </c>
      <c r="T114">
        <v>1</v>
      </c>
      <c r="U114" t="s">
        <v>239</v>
      </c>
    </row>
    <row r="115" spans="1:21" x14ac:dyDescent="0.25">
      <c r="A115" vm="17">
        <v>45953</v>
      </c>
      <c r="B115" t="s">
        <v>14</v>
      </c>
      <c r="C115" t="s">
        <v>801</v>
      </c>
      <c r="D115" s="42">
        <v>-18000</v>
      </c>
      <c r="E115" t="s">
        <v>802</v>
      </c>
      <c r="F115">
        <v>1</v>
      </c>
      <c r="G115">
        <v>14876.03</v>
      </c>
      <c r="H115" t="s">
        <v>238</v>
      </c>
      <c r="I115" t="s">
        <v>15</v>
      </c>
      <c r="J115" t="s">
        <v>148</v>
      </c>
      <c r="K115" t="s">
        <v>469</v>
      </c>
      <c r="L115" t="s">
        <v>181</v>
      </c>
      <c r="M115" vm="2">
        <v>0</v>
      </c>
      <c r="N115" t="s">
        <v>94</v>
      </c>
      <c r="O115" t="e">
        <v>#NUM!</v>
      </c>
      <c r="P115">
        <v>10</v>
      </c>
      <c r="Q115" t="s">
        <v>461</v>
      </c>
      <c r="R115">
        <v>1</v>
      </c>
      <c r="S115">
        <v>-18000</v>
      </c>
      <c r="T115">
        <v>1</v>
      </c>
      <c r="U115" t="s">
        <v>239</v>
      </c>
    </row>
    <row r="116" spans="1:21" x14ac:dyDescent="0.25">
      <c r="A116" vm="17">
        <v>45953</v>
      </c>
      <c r="B116" t="s">
        <v>14</v>
      </c>
      <c r="C116" t="s">
        <v>803</v>
      </c>
      <c r="D116" s="42">
        <v>-78000</v>
      </c>
      <c r="E116" t="s">
        <v>804</v>
      </c>
      <c r="F116">
        <v>3</v>
      </c>
      <c r="G116">
        <v>14876.03</v>
      </c>
      <c r="H116" t="s">
        <v>238</v>
      </c>
      <c r="I116" t="s">
        <v>15</v>
      </c>
      <c r="J116" t="s">
        <v>148</v>
      </c>
      <c r="K116" t="s">
        <v>469</v>
      </c>
      <c r="L116" t="s">
        <v>181</v>
      </c>
      <c r="M116" vm="2">
        <v>0</v>
      </c>
      <c r="N116" t="s">
        <v>94</v>
      </c>
      <c r="O116" t="e">
        <v>#NUM!</v>
      </c>
      <c r="P116">
        <v>10</v>
      </c>
      <c r="Q116" t="s">
        <v>461</v>
      </c>
      <c r="R116">
        <v>1</v>
      </c>
      <c r="S116">
        <v>-78000</v>
      </c>
      <c r="T116">
        <v>3</v>
      </c>
      <c r="U116" t="s">
        <v>239</v>
      </c>
    </row>
    <row r="117" spans="1:21" x14ac:dyDescent="0.25">
      <c r="A117" vm="7">
        <v>45950</v>
      </c>
      <c r="B117" t="s">
        <v>14</v>
      </c>
      <c r="C117" t="s">
        <v>805</v>
      </c>
      <c r="D117" s="42">
        <v>-43999.99</v>
      </c>
      <c r="E117" t="s">
        <v>806</v>
      </c>
      <c r="F117">
        <v>1</v>
      </c>
      <c r="G117">
        <v>36363.629999999997</v>
      </c>
      <c r="H117" t="s">
        <v>238</v>
      </c>
      <c r="I117" t="s">
        <v>15</v>
      </c>
      <c r="J117" t="s">
        <v>148</v>
      </c>
      <c r="K117" t="s">
        <v>469</v>
      </c>
      <c r="L117" t="s">
        <v>181</v>
      </c>
      <c r="M117" vm="2">
        <v>0</v>
      </c>
      <c r="N117" t="s">
        <v>94</v>
      </c>
      <c r="O117" t="e">
        <v>#NUM!</v>
      </c>
      <c r="P117">
        <v>10</v>
      </c>
      <c r="Q117" t="s">
        <v>461</v>
      </c>
      <c r="R117">
        <v>1</v>
      </c>
      <c r="S117">
        <v>-43999.99</v>
      </c>
      <c r="T117">
        <v>1</v>
      </c>
      <c r="U117" t="s">
        <v>239</v>
      </c>
    </row>
    <row r="118" spans="1:21" x14ac:dyDescent="0.25">
      <c r="A118" vm="9">
        <v>45939</v>
      </c>
      <c r="B118" t="s">
        <v>14</v>
      </c>
      <c r="C118" t="s">
        <v>807</v>
      </c>
      <c r="D118" s="42">
        <v>-44000</v>
      </c>
      <c r="E118" t="s">
        <v>808</v>
      </c>
      <c r="F118">
        <v>1</v>
      </c>
      <c r="G118">
        <v>36363.64</v>
      </c>
      <c r="H118" t="s">
        <v>238</v>
      </c>
      <c r="I118" t="s">
        <v>15</v>
      </c>
      <c r="J118" t="s">
        <v>148</v>
      </c>
      <c r="K118" t="s">
        <v>469</v>
      </c>
      <c r="L118" t="s">
        <v>181</v>
      </c>
      <c r="M118" vm="2">
        <v>0</v>
      </c>
      <c r="N118" t="s">
        <v>94</v>
      </c>
      <c r="O118" t="e">
        <v>#NUM!</v>
      </c>
      <c r="P118">
        <v>10</v>
      </c>
      <c r="Q118" t="s">
        <v>461</v>
      </c>
      <c r="R118">
        <v>1</v>
      </c>
      <c r="S118">
        <v>-44000</v>
      </c>
      <c r="T118">
        <v>1</v>
      </c>
      <c r="U118" t="s">
        <v>239</v>
      </c>
    </row>
    <row r="119" spans="1:21" x14ac:dyDescent="0.25">
      <c r="A119" vm="15">
        <v>45951</v>
      </c>
      <c r="B119" t="s">
        <v>809</v>
      </c>
      <c r="C119" t="s">
        <v>810</v>
      </c>
      <c r="D119" s="42">
        <v>-2250000</v>
      </c>
      <c r="E119" t="s">
        <v>811</v>
      </c>
      <c r="F119">
        <v>1</v>
      </c>
      <c r="G119">
        <v>2250000</v>
      </c>
      <c r="H119" t="s">
        <v>238</v>
      </c>
      <c r="I119" t="s">
        <v>15</v>
      </c>
      <c r="J119" t="s">
        <v>148</v>
      </c>
      <c r="K119" t="s">
        <v>469</v>
      </c>
      <c r="L119" t="s">
        <v>181</v>
      </c>
      <c r="M119" vm="2">
        <v>0</v>
      </c>
      <c r="N119" t="s">
        <v>94</v>
      </c>
      <c r="O119" t="e">
        <v>#NUM!</v>
      </c>
      <c r="P119">
        <v>10</v>
      </c>
      <c r="Q119" t="s">
        <v>461</v>
      </c>
      <c r="R119">
        <v>1</v>
      </c>
      <c r="S119">
        <v>-2250000</v>
      </c>
      <c r="T119">
        <v>1</v>
      </c>
      <c r="U119" t="s">
        <v>239</v>
      </c>
    </row>
    <row r="120" spans="1:21" x14ac:dyDescent="0.25">
      <c r="A120" vm="22">
        <v>45937</v>
      </c>
      <c r="B120" t="s">
        <v>809</v>
      </c>
      <c r="C120" t="s">
        <v>812</v>
      </c>
      <c r="D120" s="42">
        <v>-480000</v>
      </c>
      <c r="E120" t="s">
        <v>813</v>
      </c>
      <c r="F120">
        <v>1</v>
      </c>
      <c r="G120">
        <v>480000</v>
      </c>
      <c r="H120" t="s">
        <v>238</v>
      </c>
      <c r="I120" t="s">
        <v>15</v>
      </c>
      <c r="J120" t="s">
        <v>148</v>
      </c>
      <c r="K120" t="s">
        <v>469</v>
      </c>
      <c r="L120" t="s">
        <v>181</v>
      </c>
      <c r="M120" vm="2">
        <v>0</v>
      </c>
      <c r="N120" t="s">
        <v>94</v>
      </c>
      <c r="O120" t="e">
        <v>#NUM!</v>
      </c>
      <c r="P120">
        <v>10</v>
      </c>
      <c r="Q120" t="s">
        <v>461</v>
      </c>
      <c r="R120">
        <v>1</v>
      </c>
      <c r="S120">
        <v>-480000</v>
      </c>
      <c r="T120">
        <v>1</v>
      </c>
      <c r="U120" t="s">
        <v>239</v>
      </c>
    </row>
    <row r="121" spans="1:21" x14ac:dyDescent="0.25">
      <c r="A121" vm="13">
        <v>45960</v>
      </c>
      <c r="B121" t="s">
        <v>11</v>
      </c>
      <c r="C121" t="s">
        <v>814</v>
      </c>
      <c r="D121" s="42">
        <v>-566280</v>
      </c>
      <c r="E121" t="s">
        <v>815</v>
      </c>
      <c r="F121">
        <v>1</v>
      </c>
      <c r="G121">
        <v>468000</v>
      </c>
      <c r="H121" t="s">
        <v>238</v>
      </c>
      <c r="I121" t="s">
        <v>9</v>
      </c>
      <c r="J121" t="s">
        <v>148</v>
      </c>
      <c r="K121" t="s">
        <v>469</v>
      </c>
      <c r="L121" t="s">
        <v>181</v>
      </c>
      <c r="M121" vm="2">
        <v>0</v>
      </c>
      <c r="N121" t="s">
        <v>94</v>
      </c>
      <c r="O121" t="e">
        <v>#NUM!</v>
      </c>
      <c r="P121">
        <v>10</v>
      </c>
      <c r="Q121" t="s">
        <v>461</v>
      </c>
      <c r="R121">
        <v>1</v>
      </c>
      <c r="S121">
        <v>-566280</v>
      </c>
      <c r="T121">
        <v>1</v>
      </c>
      <c r="U121" t="s">
        <v>239</v>
      </c>
    </row>
    <row r="122" spans="1:21" x14ac:dyDescent="0.25">
      <c r="A122" vm="14">
        <v>45945</v>
      </c>
      <c r="B122" t="s">
        <v>11</v>
      </c>
      <c r="C122" t="s">
        <v>816</v>
      </c>
      <c r="D122" s="42">
        <v>-141570</v>
      </c>
      <c r="E122" t="s">
        <v>817</v>
      </c>
      <c r="F122">
        <v>1</v>
      </c>
      <c r="G122">
        <v>117000</v>
      </c>
      <c r="H122" t="s">
        <v>238</v>
      </c>
      <c r="I122" t="s">
        <v>9</v>
      </c>
      <c r="J122" t="s">
        <v>148</v>
      </c>
      <c r="K122" t="s">
        <v>469</v>
      </c>
      <c r="L122" t="s">
        <v>181</v>
      </c>
      <c r="M122" vm="2">
        <v>0</v>
      </c>
      <c r="N122" t="s">
        <v>94</v>
      </c>
      <c r="O122" t="e">
        <v>#NUM!</v>
      </c>
      <c r="P122">
        <v>10</v>
      </c>
      <c r="Q122" t="s">
        <v>461</v>
      </c>
      <c r="R122">
        <v>1</v>
      </c>
      <c r="S122">
        <v>-141570</v>
      </c>
      <c r="T122">
        <v>1</v>
      </c>
      <c r="U122" t="s">
        <v>239</v>
      </c>
    </row>
    <row r="123" spans="1:21" x14ac:dyDescent="0.25">
      <c r="A123" vm="21">
        <v>45936</v>
      </c>
      <c r="B123" t="s">
        <v>11</v>
      </c>
      <c r="C123" t="s">
        <v>818</v>
      </c>
      <c r="D123" s="42">
        <v>-141570</v>
      </c>
      <c r="E123" t="s">
        <v>819</v>
      </c>
      <c r="F123">
        <v>1</v>
      </c>
      <c r="G123">
        <v>117000</v>
      </c>
      <c r="H123" t="s">
        <v>238</v>
      </c>
      <c r="I123" t="s">
        <v>9</v>
      </c>
      <c r="J123" t="s">
        <v>148</v>
      </c>
      <c r="K123" t="s">
        <v>469</v>
      </c>
      <c r="L123" t="s">
        <v>181</v>
      </c>
      <c r="M123" vm="2">
        <v>0</v>
      </c>
      <c r="N123" t="s">
        <v>94</v>
      </c>
      <c r="O123" t="e">
        <v>#NUM!</v>
      </c>
      <c r="P123">
        <v>10</v>
      </c>
      <c r="Q123" t="s">
        <v>461</v>
      </c>
      <c r="R123">
        <v>1</v>
      </c>
      <c r="S123">
        <v>-141570</v>
      </c>
      <c r="T123">
        <v>1</v>
      </c>
      <c r="U123" t="s">
        <v>239</v>
      </c>
    </row>
    <row r="124" spans="1:21" x14ac:dyDescent="0.25">
      <c r="A124" vm="19">
        <v>45943</v>
      </c>
      <c r="B124" t="s">
        <v>820</v>
      </c>
      <c r="C124" t="s">
        <v>821</v>
      </c>
      <c r="D124" s="42">
        <v>-726000</v>
      </c>
      <c r="E124" t="s">
        <v>822</v>
      </c>
      <c r="F124">
        <v>6</v>
      </c>
      <c r="G124">
        <v>100000</v>
      </c>
      <c r="H124" t="s">
        <v>238</v>
      </c>
      <c r="I124" t="s">
        <v>10</v>
      </c>
      <c r="J124" t="s">
        <v>148</v>
      </c>
      <c r="K124" t="s">
        <v>469</v>
      </c>
      <c r="L124" t="s">
        <v>181</v>
      </c>
      <c r="M124" vm="2">
        <v>0</v>
      </c>
      <c r="N124" t="s">
        <v>94</v>
      </c>
      <c r="O124" t="e">
        <v>#NUM!</v>
      </c>
      <c r="P124">
        <v>10</v>
      </c>
      <c r="Q124" t="s">
        <v>461</v>
      </c>
      <c r="R124">
        <v>1</v>
      </c>
      <c r="S124">
        <v>-726000</v>
      </c>
      <c r="T124">
        <v>6</v>
      </c>
      <c r="U124" t="s">
        <v>239</v>
      </c>
    </row>
    <row r="125" spans="1:21" x14ac:dyDescent="0.25">
      <c r="A125" vm="3">
        <v>45933</v>
      </c>
      <c r="B125" t="s">
        <v>78</v>
      </c>
      <c r="C125" t="s">
        <v>823</v>
      </c>
      <c r="D125" s="42">
        <v>-140000</v>
      </c>
      <c r="E125" t="s">
        <v>824</v>
      </c>
      <c r="F125">
        <v>1</v>
      </c>
      <c r="G125">
        <v>140000</v>
      </c>
      <c r="H125" t="s">
        <v>238</v>
      </c>
      <c r="I125" t="s">
        <v>10</v>
      </c>
      <c r="J125" t="s">
        <v>148</v>
      </c>
      <c r="K125" t="s">
        <v>506</v>
      </c>
      <c r="L125" t="s">
        <v>181</v>
      </c>
      <c r="M125" vm="2">
        <v>0</v>
      </c>
      <c r="N125" t="s">
        <v>94</v>
      </c>
      <c r="O125" t="e">
        <v>#NUM!</v>
      </c>
      <c r="P125">
        <v>10</v>
      </c>
      <c r="Q125" t="s">
        <v>461</v>
      </c>
      <c r="R125">
        <v>1</v>
      </c>
      <c r="S125">
        <v>-140000</v>
      </c>
      <c r="T125">
        <v>1</v>
      </c>
      <c r="U125" t="s">
        <v>239</v>
      </c>
    </row>
    <row r="126" spans="1:21" x14ac:dyDescent="0.25">
      <c r="A126" vm="12">
        <v>45957</v>
      </c>
      <c r="B126" t="s">
        <v>18</v>
      </c>
      <c r="C126" t="s">
        <v>825</v>
      </c>
      <c r="D126" s="42">
        <v>-160000</v>
      </c>
      <c r="E126" t="s">
        <v>826</v>
      </c>
      <c r="F126">
        <v>1</v>
      </c>
      <c r="G126">
        <v>160000</v>
      </c>
      <c r="H126" t="s">
        <v>238</v>
      </c>
      <c r="I126" t="s">
        <v>10</v>
      </c>
      <c r="J126" t="s">
        <v>148</v>
      </c>
      <c r="K126" t="s">
        <v>469</v>
      </c>
      <c r="L126" t="s">
        <v>181</v>
      </c>
      <c r="M126" vm="2">
        <v>0</v>
      </c>
      <c r="N126" t="s">
        <v>94</v>
      </c>
      <c r="O126" t="e">
        <v>#NUM!</v>
      </c>
      <c r="P126">
        <v>10</v>
      </c>
      <c r="Q126" t="s">
        <v>461</v>
      </c>
      <c r="R126">
        <v>1</v>
      </c>
      <c r="S126">
        <v>-160000</v>
      </c>
      <c r="T126">
        <v>1</v>
      </c>
      <c r="U126" t="s">
        <v>239</v>
      </c>
    </row>
    <row r="127" spans="1:21" x14ac:dyDescent="0.25">
      <c r="A127" vm="8">
        <v>45952</v>
      </c>
      <c r="B127" t="s">
        <v>18</v>
      </c>
      <c r="C127" t="s">
        <v>827</v>
      </c>
      <c r="D127" s="42">
        <v>-600000</v>
      </c>
      <c r="E127" t="s">
        <v>828</v>
      </c>
      <c r="F127">
        <v>1</v>
      </c>
      <c r="G127">
        <v>600000</v>
      </c>
      <c r="H127" t="s">
        <v>238</v>
      </c>
      <c r="I127" t="s">
        <v>13</v>
      </c>
      <c r="J127" t="s">
        <v>148</v>
      </c>
      <c r="K127" t="s">
        <v>469</v>
      </c>
      <c r="L127" t="s">
        <v>181</v>
      </c>
      <c r="M127" vm="2">
        <v>0</v>
      </c>
      <c r="N127" t="s">
        <v>94</v>
      </c>
      <c r="O127" t="e">
        <v>#NUM!</v>
      </c>
      <c r="P127">
        <v>10</v>
      </c>
      <c r="Q127" t="s">
        <v>461</v>
      </c>
      <c r="R127">
        <v>1</v>
      </c>
      <c r="S127">
        <v>-600000</v>
      </c>
      <c r="T127">
        <v>1</v>
      </c>
      <c r="U127" t="s">
        <v>239</v>
      </c>
    </row>
    <row r="128" spans="1:21" x14ac:dyDescent="0.25">
      <c r="A128" vm="19">
        <v>45943</v>
      </c>
      <c r="B128" t="s">
        <v>18</v>
      </c>
      <c r="C128" t="s">
        <v>829</v>
      </c>
      <c r="D128" s="42">
        <v>-160000</v>
      </c>
      <c r="E128" t="s">
        <v>830</v>
      </c>
      <c r="F128">
        <v>1</v>
      </c>
      <c r="G128">
        <v>160000</v>
      </c>
      <c r="H128" t="s">
        <v>238</v>
      </c>
      <c r="I128" t="s">
        <v>10</v>
      </c>
      <c r="J128" t="s">
        <v>148</v>
      </c>
      <c r="K128" t="s">
        <v>469</v>
      </c>
      <c r="L128" t="s">
        <v>181</v>
      </c>
      <c r="M128" vm="2">
        <v>0</v>
      </c>
      <c r="N128" t="s">
        <v>94</v>
      </c>
      <c r="O128" t="e">
        <v>#NUM!</v>
      </c>
      <c r="P128">
        <v>10</v>
      </c>
      <c r="Q128" t="s">
        <v>461</v>
      </c>
      <c r="R128">
        <v>1</v>
      </c>
      <c r="S128">
        <v>-160000</v>
      </c>
      <c r="T128">
        <v>1</v>
      </c>
      <c r="U128" t="s">
        <v>239</v>
      </c>
    </row>
    <row r="129" spans="1:21" x14ac:dyDescent="0.25">
      <c r="A129" vm="4">
        <v>45931</v>
      </c>
      <c r="B129" t="s">
        <v>18</v>
      </c>
      <c r="C129" t="s">
        <v>831</v>
      </c>
      <c r="D129" s="42">
        <v>-268120</v>
      </c>
      <c r="E129" t="s">
        <v>832</v>
      </c>
      <c r="F129">
        <v>1</v>
      </c>
      <c r="G129">
        <v>268120</v>
      </c>
      <c r="H129" t="s">
        <v>238</v>
      </c>
      <c r="I129" t="s">
        <v>10</v>
      </c>
      <c r="J129" t="s">
        <v>148</v>
      </c>
      <c r="K129" t="s">
        <v>469</v>
      </c>
      <c r="L129" t="s">
        <v>181</v>
      </c>
      <c r="M129" vm="2">
        <v>0</v>
      </c>
      <c r="N129" t="s">
        <v>94</v>
      </c>
      <c r="O129" t="e">
        <v>#NUM!</v>
      </c>
      <c r="P129">
        <v>10</v>
      </c>
      <c r="Q129" t="s">
        <v>461</v>
      </c>
      <c r="R129">
        <v>1</v>
      </c>
      <c r="S129">
        <v>-268120</v>
      </c>
      <c r="T129">
        <v>1</v>
      </c>
      <c r="U129" t="s">
        <v>239</v>
      </c>
    </row>
    <row r="130" spans="1:21" x14ac:dyDescent="0.25">
      <c r="A130" vm="21">
        <v>45936</v>
      </c>
      <c r="B130" t="s">
        <v>833</v>
      </c>
      <c r="C130" t="s">
        <v>834</v>
      </c>
      <c r="D130" s="42">
        <v>-550000</v>
      </c>
      <c r="E130" t="s">
        <v>835</v>
      </c>
      <c r="F130">
        <v>1</v>
      </c>
      <c r="G130">
        <v>550000</v>
      </c>
      <c r="H130" t="s">
        <v>238</v>
      </c>
      <c r="I130" t="s">
        <v>15</v>
      </c>
      <c r="J130" t="s">
        <v>148</v>
      </c>
      <c r="K130" t="s">
        <v>469</v>
      </c>
      <c r="L130" t="s">
        <v>181</v>
      </c>
      <c r="M130" vm="2">
        <v>0</v>
      </c>
      <c r="N130" t="s">
        <v>94</v>
      </c>
      <c r="O130" t="e">
        <v>#NUM!</v>
      </c>
      <c r="P130">
        <v>10</v>
      </c>
      <c r="Q130" t="s">
        <v>461</v>
      </c>
      <c r="R130">
        <v>1</v>
      </c>
      <c r="S130">
        <v>-550000</v>
      </c>
      <c r="T130">
        <v>1</v>
      </c>
      <c r="U130" t="s">
        <v>239</v>
      </c>
    </row>
    <row r="131" spans="1:21" x14ac:dyDescent="0.25">
      <c r="A131" vm="5">
        <v>45947</v>
      </c>
      <c r="B131" t="s">
        <v>836</v>
      </c>
      <c r="C131" t="s">
        <v>837</v>
      </c>
      <c r="D131" s="42">
        <v>-500000</v>
      </c>
      <c r="E131" t="s">
        <v>838</v>
      </c>
      <c r="F131">
        <v>1</v>
      </c>
      <c r="G131">
        <v>500000</v>
      </c>
      <c r="H131" t="s">
        <v>238</v>
      </c>
      <c r="I131" t="s">
        <v>17</v>
      </c>
      <c r="J131" t="s">
        <v>148</v>
      </c>
      <c r="K131" t="s">
        <v>469</v>
      </c>
      <c r="L131" t="s">
        <v>181</v>
      </c>
      <c r="M131" vm="2">
        <v>0</v>
      </c>
      <c r="N131" t="s">
        <v>94</v>
      </c>
      <c r="O131" t="e">
        <v>#NUM!</v>
      </c>
      <c r="P131">
        <v>10</v>
      </c>
      <c r="Q131" t="s">
        <v>461</v>
      </c>
      <c r="R131">
        <v>1</v>
      </c>
      <c r="S131">
        <v>-500000</v>
      </c>
      <c r="T131">
        <v>1</v>
      </c>
      <c r="U131" t="s">
        <v>239</v>
      </c>
    </row>
    <row r="132" spans="1:21" x14ac:dyDescent="0.25">
      <c r="A132" vm="4">
        <v>45931</v>
      </c>
      <c r="B132" t="s">
        <v>839</v>
      </c>
      <c r="C132" t="s">
        <v>840</v>
      </c>
      <c r="D132" s="42">
        <v>-70000</v>
      </c>
      <c r="E132" t="s">
        <v>841</v>
      </c>
      <c r="F132">
        <v>1</v>
      </c>
      <c r="G132">
        <v>70000</v>
      </c>
      <c r="H132" t="s">
        <v>238</v>
      </c>
      <c r="I132" t="s">
        <v>17</v>
      </c>
      <c r="J132" t="s">
        <v>148</v>
      </c>
      <c r="K132" t="s">
        <v>469</v>
      </c>
      <c r="L132" t="s">
        <v>181</v>
      </c>
      <c r="M132" vm="2">
        <v>0</v>
      </c>
      <c r="N132" t="s">
        <v>94</v>
      </c>
      <c r="O132" t="e">
        <v>#NUM!</v>
      </c>
      <c r="P132">
        <v>10</v>
      </c>
      <c r="Q132" t="s">
        <v>461</v>
      </c>
      <c r="R132">
        <v>1</v>
      </c>
      <c r="S132">
        <v>-70000</v>
      </c>
      <c r="T132">
        <v>1</v>
      </c>
      <c r="U132" t="s">
        <v>239</v>
      </c>
    </row>
    <row r="133" spans="1:21" x14ac:dyDescent="0.25">
      <c r="A133" vm="17">
        <v>45953</v>
      </c>
      <c r="B133" t="s">
        <v>39</v>
      </c>
      <c r="C133" t="s">
        <v>842</v>
      </c>
      <c r="D133" s="42">
        <v>-393499.99</v>
      </c>
      <c r="E133" t="s">
        <v>843</v>
      </c>
      <c r="F133">
        <v>5</v>
      </c>
      <c r="G133">
        <v>65041.32</v>
      </c>
      <c r="H133" t="s">
        <v>238</v>
      </c>
      <c r="I133" t="s">
        <v>32</v>
      </c>
      <c r="J133" t="s">
        <v>148</v>
      </c>
      <c r="K133" t="s">
        <v>469</v>
      </c>
      <c r="L133" t="s">
        <v>181</v>
      </c>
      <c r="M133" vm="2">
        <v>0</v>
      </c>
      <c r="N133" t="s">
        <v>94</v>
      </c>
      <c r="O133" t="e">
        <v>#NUM!</v>
      </c>
      <c r="P133">
        <v>10</v>
      </c>
      <c r="Q133" t="s">
        <v>461</v>
      </c>
      <c r="R133">
        <v>1</v>
      </c>
      <c r="S133">
        <v>-393499.99</v>
      </c>
      <c r="T133">
        <v>5</v>
      </c>
      <c r="U133" t="s">
        <v>239</v>
      </c>
    </row>
    <row r="134" spans="1:21" x14ac:dyDescent="0.25">
      <c r="A134" vm="17">
        <v>45953</v>
      </c>
      <c r="B134" t="s">
        <v>39</v>
      </c>
      <c r="C134" t="s">
        <v>844</v>
      </c>
      <c r="D134" s="42">
        <v>-1018475.91</v>
      </c>
      <c r="E134" t="s">
        <v>845</v>
      </c>
      <c r="F134">
        <v>3</v>
      </c>
      <c r="G134">
        <v>67603.3</v>
      </c>
      <c r="H134" t="s">
        <v>238</v>
      </c>
      <c r="I134" t="s">
        <v>32</v>
      </c>
      <c r="J134" t="s">
        <v>148</v>
      </c>
      <c r="K134" t="s">
        <v>469</v>
      </c>
      <c r="L134" t="s">
        <v>181</v>
      </c>
      <c r="M134" vm="2">
        <v>0</v>
      </c>
      <c r="N134" t="s">
        <v>94</v>
      </c>
      <c r="O134" t="e">
        <v>#NUM!</v>
      </c>
      <c r="P134">
        <v>10</v>
      </c>
      <c r="Q134" t="s">
        <v>461</v>
      </c>
      <c r="R134">
        <v>1</v>
      </c>
      <c r="S134">
        <v>-1018475.91</v>
      </c>
      <c r="T134">
        <v>3</v>
      </c>
      <c r="U134" t="s">
        <v>239</v>
      </c>
    </row>
    <row r="135" spans="1:21" x14ac:dyDescent="0.25">
      <c r="A135" vm="10">
        <v>45946</v>
      </c>
      <c r="B135" t="s">
        <v>37</v>
      </c>
      <c r="C135" t="s">
        <v>846</v>
      </c>
      <c r="D135" s="42">
        <v>-83732</v>
      </c>
      <c r="E135" t="s">
        <v>847</v>
      </c>
      <c r="F135">
        <v>2</v>
      </c>
      <c r="G135">
        <v>25000</v>
      </c>
      <c r="H135" t="s">
        <v>238</v>
      </c>
      <c r="I135" t="s">
        <v>21</v>
      </c>
      <c r="J135" t="s">
        <v>148</v>
      </c>
      <c r="K135" t="s">
        <v>469</v>
      </c>
      <c r="L135" t="s">
        <v>181</v>
      </c>
      <c r="M135" vm="2">
        <v>0</v>
      </c>
      <c r="N135" t="s">
        <v>94</v>
      </c>
      <c r="O135" t="e">
        <v>#NUM!</v>
      </c>
      <c r="P135">
        <v>10</v>
      </c>
      <c r="Q135" t="s">
        <v>461</v>
      </c>
      <c r="R135">
        <v>1</v>
      </c>
      <c r="S135">
        <v>-83732</v>
      </c>
      <c r="T135">
        <v>2</v>
      </c>
      <c r="U135" t="s">
        <v>239</v>
      </c>
    </row>
    <row r="136" spans="1:21" x14ac:dyDescent="0.25">
      <c r="A136" vm="4">
        <v>45931</v>
      </c>
      <c r="B136" t="s">
        <v>28</v>
      </c>
      <c r="C136" t="s">
        <v>848</v>
      </c>
      <c r="D136" s="42">
        <v>-605000</v>
      </c>
      <c r="E136" t="s">
        <v>849</v>
      </c>
      <c r="F136">
        <v>1</v>
      </c>
      <c r="G136">
        <v>500000</v>
      </c>
      <c r="H136" t="s">
        <v>238</v>
      </c>
      <c r="I136" t="s">
        <v>15</v>
      </c>
      <c r="J136" t="s">
        <v>148</v>
      </c>
      <c r="K136" t="s">
        <v>469</v>
      </c>
      <c r="L136" t="s">
        <v>181</v>
      </c>
      <c r="M136" vm="2">
        <v>0</v>
      </c>
      <c r="N136" t="s">
        <v>94</v>
      </c>
      <c r="O136" t="e">
        <v>#NUM!</v>
      </c>
      <c r="P136">
        <v>10</v>
      </c>
      <c r="Q136" t="s">
        <v>461</v>
      </c>
      <c r="R136">
        <v>1</v>
      </c>
      <c r="S136">
        <v>-605000</v>
      </c>
      <c r="T136">
        <v>1</v>
      </c>
      <c r="U136" t="s">
        <v>239</v>
      </c>
    </row>
    <row r="137" spans="1:21" x14ac:dyDescent="0.25">
      <c r="A137" vm="5">
        <v>45947</v>
      </c>
      <c r="B137" t="s">
        <v>55</v>
      </c>
      <c r="C137" t="s">
        <v>850</v>
      </c>
      <c r="D137" s="42">
        <v>-73507.5</v>
      </c>
      <c r="E137" t="s">
        <v>851</v>
      </c>
      <c r="F137">
        <v>1</v>
      </c>
      <c r="G137">
        <v>60750</v>
      </c>
      <c r="H137" t="s">
        <v>238</v>
      </c>
      <c r="I137" t="s">
        <v>21</v>
      </c>
      <c r="J137" t="s">
        <v>148</v>
      </c>
      <c r="K137" t="s">
        <v>469</v>
      </c>
      <c r="L137" t="s">
        <v>181</v>
      </c>
      <c r="M137" vm="2">
        <v>0</v>
      </c>
      <c r="N137" t="s">
        <v>94</v>
      </c>
      <c r="O137" t="e">
        <v>#NUM!</v>
      </c>
      <c r="P137">
        <v>10</v>
      </c>
      <c r="Q137" t="s">
        <v>461</v>
      </c>
      <c r="R137">
        <v>1</v>
      </c>
      <c r="S137">
        <v>-73507.5</v>
      </c>
      <c r="T137">
        <v>1</v>
      </c>
      <c r="U137" t="s">
        <v>239</v>
      </c>
    </row>
    <row r="138" spans="1:21" x14ac:dyDescent="0.25">
      <c r="A138" vm="16">
        <v>45954</v>
      </c>
      <c r="B138" t="s">
        <v>46</v>
      </c>
      <c r="C138" t="s">
        <v>852</v>
      </c>
      <c r="D138" s="42">
        <v>-156475.09</v>
      </c>
      <c r="E138" t="s">
        <v>853</v>
      </c>
      <c r="F138">
        <v>1</v>
      </c>
      <c r="G138">
        <v>156475.09</v>
      </c>
      <c r="H138" t="s">
        <v>238</v>
      </c>
      <c r="I138" t="s">
        <v>10</v>
      </c>
      <c r="J138" t="s">
        <v>148</v>
      </c>
      <c r="K138" t="s">
        <v>506</v>
      </c>
      <c r="L138" t="s">
        <v>181</v>
      </c>
      <c r="M138" vm="2">
        <v>0</v>
      </c>
      <c r="N138" t="s">
        <v>94</v>
      </c>
      <c r="O138" t="e">
        <v>#NUM!</v>
      </c>
      <c r="P138">
        <v>10</v>
      </c>
      <c r="Q138" t="s">
        <v>461</v>
      </c>
      <c r="R138">
        <v>1</v>
      </c>
      <c r="S138">
        <v>-156475.09</v>
      </c>
      <c r="T138">
        <v>1</v>
      </c>
      <c r="U138" t="s">
        <v>239</v>
      </c>
    </row>
    <row r="139" spans="1:21" x14ac:dyDescent="0.25">
      <c r="A139" vm="15">
        <v>45951</v>
      </c>
      <c r="B139" t="s">
        <v>57</v>
      </c>
      <c r="C139" t="s">
        <v>854</v>
      </c>
      <c r="D139" s="42">
        <v>-340590.8</v>
      </c>
      <c r="E139" t="s">
        <v>855</v>
      </c>
      <c r="F139">
        <v>9.08</v>
      </c>
      <c r="G139">
        <v>31000</v>
      </c>
      <c r="H139" t="s">
        <v>238</v>
      </c>
      <c r="I139" t="s">
        <v>10</v>
      </c>
      <c r="J139" t="s">
        <v>148</v>
      </c>
      <c r="K139" t="s">
        <v>506</v>
      </c>
      <c r="L139" t="s">
        <v>149</v>
      </c>
      <c r="M139" vm="2">
        <v>0</v>
      </c>
      <c r="N139" t="s">
        <v>94</v>
      </c>
      <c r="O139" t="e">
        <v>#NUM!</v>
      </c>
      <c r="P139">
        <v>10</v>
      </c>
      <c r="Q139" t="s">
        <v>461</v>
      </c>
      <c r="R139">
        <v>1</v>
      </c>
      <c r="S139">
        <v>-340590.8</v>
      </c>
      <c r="T139">
        <v>9.08</v>
      </c>
      <c r="U139" t="s">
        <v>239</v>
      </c>
    </row>
    <row r="140" spans="1:21" x14ac:dyDescent="0.25">
      <c r="A140" vm="9">
        <v>45939</v>
      </c>
      <c r="B140" t="s">
        <v>52</v>
      </c>
      <c r="C140" t="s">
        <v>856</v>
      </c>
      <c r="D140" s="42">
        <v>-16940</v>
      </c>
      <c r="E140" t="s">
        <v>857</v>
      </c>
      <c r="F140">
        <v>1</v>
      </c>
      <c r="G140">
        <v>14000</v>
      </c>
      <c r="H140" t="s">
        <v>238</v>
      </c>
      <c r="I140" t="s">
        <v>17</v>
      </c>
      <c r="J140" t="s">
        <v>148</v>
      </c>
      <c r="K140" t="s">
        <v>469</v>
      </c>
      <c r="L140" t="s">
        <v>181</v>
      </c>
      <c r="M140" vm="2">
        <v>0</v>
      </c>
      <c r="N140" t="s">
        <v>94</v>
      </c>
      <c r="O140" t="e">
        <v>#NUM!</v>
      </c>
      <c r="P140">
        <v>10</v>
      </c>
      <c r="Q140" t="s">
        <v>461</v>
      </c>
      <c r="R140">
        <v>1</v>
      </c>
      <c r="S140">
        <v>-16940</v>
      </c>
      <c r="T140">
        <v>1</v>
      </c>
      <c r="U140" t="s">
        <v>239</v>
      </c>
    </row>
    <row r="141" spans="1:21" x14ac:dyDescent="0.25">
      <c r="A141" vm="21">
        <v>45936</v>
      </c>
      <c r="B141" t="s">
        <v>52</v>
      </c>
      <c r="C141" t="s">
        <v>858</v>
      </c>
      <c r="D141" s="42">
        <v>-16940</v>
      </c>
      <c r="E141" t="s">
        <v>859</v>
      </c>
      <c r="F141">
        <v>1</v>
      </c>
      <c r="G141">
        <v>14000</v>
      </c>
      <c r="H141" t="s">
        <v>238</v>
      </c>
      <c r="I141" t="s">
        <v>17</v>
      </c>
      <c r="J141" t="s">
        <v>148</v>
      </c>
      <c r="K141" t="s">
        <v>469</v>
      </c>
      <c r="L141" t="s">
        <v>181</v>
      </c>
      <c r="M141" vm="2">
        <v>0</v>
      </c>
      <c r="N141" t="s">
        <v>94</v>
      </c>
      <c r="O141" t="e">
        <v>#NUM!</v>
      </c>
      <c r="P141">
        <v>10</v>
      </c>
      <c r="Q141" t="s">
        <v>461</v>
      </c>
      <c r="R141">
        <v>1</v>
      </c>
      <c r="S141">
        <v>-16940</v>
      </c>
      <c r="T141">
        <v>1</v>
      </c>
      <c r="U141" t="s">
        <v>239</v>
      </c>
    </row>
    <row r="142" spans="1:21" x14ac:dyDescent="0.25">
      <c r="A142" vm="8">
        <v>45952</v>
      </c>
      <c r="B142" t="s">
        <v>860</v>
      </c>
      <c r="C142" t="s">
        <v>861</v>
      </c>
      <c r="D142" s="42">
        <v>-159266.25</v>
      </c>
      <c r="E142" t="s">
        <v>862</v>
      </c>
      <c r="F142">
        <v>75</v>
      </c>
      <c r="G142">
        <v>1755</v>
      </c>
      <c r="H142" t="s">
        <v>238</v>
      </c>
      <c r="I142" t="s">
        <v>13</v>
      </c>
      <c r="J142" t="s">
        <v>148</v>
      </c>
      <c r="K142" t="s">
        <v>469</v>
      </c>
      <c r="L142" t="s">
        <v>181</v>
      </c>
      <c r="M142" vm="2">
        <v>0</v>
      </c>
      <c r="N142" t="s">
        <v>94</v>
      </c>
      <c r="O142" t="e">
        <v>#NUM!</v>
      </c>
      <c r="P142">
        <v>10</v>
      </c>
      <c r="Q142" t="s">
        <v>461</v>
      </c>
      <c r="R142">
        <v>1</v>
      </c>
      <c r="S142">
        <v>-159266.25</v>
      </c>
      <c r="T142">
        <v>75</v>
      </c>
      <c r="U142" t="s">
        <v>239</v>
      </c>
    </row>
    <row r="143" spans="1:21" x14ac:dyDescent="0.25">
      <c r="A143" vm="6">
        <v>45938</v>
      </c>
      <c r="B143" t="s">
        <v>60</v>
      </c>
      <c r="C143" t="s">
        <v>863</v>
      </c>
      <c r="D143" s="42">
        <v>-235106.75</v>
      </c>
      <c r="E143" t="s">
        <v>864</v>
      </c>
      <c r="F143">
        <v>1</v>
      </c>
      <c r="G143">
        <v>194303.1</v>
      </c>
      <c r="H143" t="s">
        <v>238</v>
      </c>
      <c r="I143" t="s">
        <v>10</v>
      </c>
      <c r="J143" t="s">
        <v>148</v>
      </c>
      <c r="K143" t="s">
        <v>469</v>
      </c>
      <c r="L143" t="s">
        <v>181</v>
      </c>
      <c r="M143" vm="2">
        <v>0</v>
      </c>
      <c r="N143" t="s">
        <v>94</v>
      </c>
      <c r="O143" t="e">
        <v>#NUM!</v>
      </c>
      <c r="P143">
        <v>10</v>
      </c>
      <c r="Q143" t="s">
        <v>461</v>
      </c>
      <c r="R143">
        <v>1</v>
      </c>
      <c r="S143">
        <v>-235106.75</v>
      </c>
      <c r="T143">
        <v>1</v>
      </c>
      <c r="U143" t="s">
        <v>239</v>
      </c>
    </row>
    <row r="144" spans="1:21" x14ac:dyDescent="0.25">
      <c r="A144" vm="22">
        <v>45937</v>
      </c>
      <c r="B144" t="s">
        <v>865</v>
      </c>
      <c r="C144" t="s">
        <v>866</v>
      </c>
      <c r="D144" s="42">
        <v>-1403600</v>
      </c>
      <c r="E144" t="s">
        <v>867</v>
      </c>
      <c r="F144">
        <v>1</v>
      </c>
      <c r="G144">
        <v>1160000</v>
      </c>
      <c r="H144" t="s">
        <v>238</v>
      </c>
      <c r="I144" t="s">
        <v>15</v>
      </c>
      <c r="J144" t="s">
        <v>148</v>
      </c>
      <c r="K144" t="s">
        <v>506</v>
      </c>
      <c r="L144" t="s">
        <v>181</v>
      </c>
      <c r="M144" vm="2">
        <v>0</v>
      </c>
      <c r="N144" t="s">
        <v>94</v>
      </c>
      <c r="O144" t="e">
        <v>#NUM!</v>
      </c>
      <c r="P144">
        <v>10</v>
      </c>
      <c r="Q144" t="s">
        <v>461</v>
      </c>
      <c r="R144">
        <v>1</v>
      </c>
      <c r="S144">
        <v>-1403600</v>
      </c>
      <c r="T144">
        <v>1</v>
      </c>
      <c r="U144" t="s">
        <v>239</v>
      </c>
    </row>
    <row r="145" spans="1:21" x14ac:dyDescent="0.25">
      <c r="A145" vm="25">
        <v>45940</v>
      </c>
      <c r="B145" t="s">
        <v>36</v>
      </c>
      <c r="C145" t="s">
        <v>868</v>
      </c>
      <c r="D145" s="42">
        <v>-1245043.95</v>
      </c>
      <c r="E145" t="s">
        <v>869</v>
      </c>
      <c r="F145">
        <v>1</v>
      </c>
      <c r="G145">
        <v>727147.5</v>
      </c>
      <c r="H145" t="s">
        <v>238</v>
      </c>
      <c r="I145" t="s">
        <v>10</v>
      </c>
      <c r="J145" t="s">
        <v>148</v>
      </c>
      <c r="K145" t="s">
        <v>506</v>
      </c>
      <c r="L145" t="s">
        <v>181</v>
      </c>
      <c r="M145" vm="2">
        <v>0</v>
      </c>
      <c r="N145" t="s">
        <v>94</v>
      </c>
      <c r="O145" t="e">
        <v>#NUM!</v>
      </c>
      <c r="P145">
        <v>10</v>
      </c>
      <c r="Q145" t="s">
        <v>461</v>
      </c>
      <c r="R145">
        <v>1</v>
      </c>
      <c r="S145">
        <v>-1245043.95</v>
      </c>
      <c r="T145">
        <v>1</v>
      </c>
      <c r="U145" t="s">
        <v>239</v>
      </c>
    </row>
    <row r="146" spans="1:21" x14ac:dyDescent="0.25">
      <c r="A146" vm="21">
        <v>45936</v>
      </c>
      <c r="B146" t="s">
        <v>70</v>
      </c>
      <c r="C146" t="s">
        <v>870</v>
      </c>
      <c r="D146" s="42">
        <v>-933526.07</v>
      </c>
      <c r="E146" t="s">
        <v>871</v>
      </c>
      <c r="F146">
        <v>1</v>
      </c>
      <c r="G146">
        <v>771509.15</v>
      </c>
      <c r="H146" t="s">
        <v>238</v>
      </c>
      <c r="I146" t="s">
        <v>10</v>
      </c>
      <c r="J146" t="s">
        <v>148</v>
      </c>
      <c r="K146" t="s">
        <v>506</v>
      </c>
      <c r="L146" t="s">
        <v>181</v>
      </c>
      <c r="M146" vm="2">
        <v>0</v>
      </c>
      <c r="N146" t="s">
        <v>94</v>
      </c>
      <c r="O146" t="e">
        <v>#NUM!</v>
      </c>
      <c r="P146">
        <v>10</v>
      </c>
      <c r="Q146" t="s">
        <v>461</v>
      </c>
      <c r="R146">
        <v>1</v>
      </c>
      <c r="S146">
        <v>-933526.07</v>
      </c>
      <c r="T146">
        <v>1</v>
      </c>
      <c r="U146" t="s">
        <v>239</v>
      </c>
    </row>
    <row r="147" spans="1:21" x14ac:dyDescent="0.25">
      <c r="A147" vm="8">
        <v>45952</v>
      </c>
      <c r="B147" t="s">
        <v>61</v>
      </c>
      <c r="C147" t="s">
        <v>872</v>
      </c>
      <c r="D147" s="42">
        <v>-482918.84</v>
      </c>
      <c r="E147" t="s">
        <v>873</v>
      </c>
      <c r="F147">
        <v>1</v>
      </c>
      <c r="G147">
        <v>399106.48</v>
      </c>
      <c r="H147" t="s">
        <v>238</v>
      </c>
      <c r="I147" t="s">
        <v>24</v>
      </c>
      <c r="J147" t="s">
        <v>148</v>
      </c>
      <c r="K147" t="s">
        <v>469</v>
      </c>
      <c r="L147" t="s">
        <v>181</v>
      </c>
      <c r="M147" vm="2">
        <v>0</v>
      </c>
      <c r="N147" t="s">
        <v>94</v>
      </c>
      <c r="O147" t="e">
        <v>#NUM!</v>
      </c>
      <c r="P147">
        <v>10</v>
      </c>
      <c r="Q147" t="s">
        <v>461</v>
      </c>
      <c r="R147">
        <v>1</v>
      </c>
      <c r="S147">
        <v>-482918.84</v>
      </c>
      <c r="T147">
        <v>1</v>
      </c>
      <c r="U147" t="s">
        <v>239</v>
      </c>
    </row>
    <row r="148" spans="1:21" x14ac:dyDescent="0.25">
      <c r="A148" vm="4">
        <v>45931</v>
      </c>
      <c r="B148" t="s">
        <v>79</v>
      </c>
      <c r="C148" t="s">
        <v>874</v>
      </c>
      <c r="D148" s="42">
        <v>-468967.64</v>
      </c>
      <c r="E148" t="s">
        <v>875</v>
      </c>
      <c r="F148">
        <v>1</v>
      </c>
      <c r="G148">
        <v>424405.1</v>
      </c>
      <c r="H148" t="s">
        <v>238</v>
      </c>
      <c r="I148" t="s">
        <v>10</v>
      </c>
      <c r="J148" t="s">
        <v>148</v>
      </c>
      <c r="K148" t="s">
        <v>469</v>
      </c>
      <c r="L148" t="s">
        <v>181</v>
      </c>
      <c r="M148" vm="2">
        <v>0</v>
      </c>
      <c r="N148" t="s">
        <v>94</v>
      </c>
      <c r="O148" t="e">
        <v>#NUM!</v>
      </c>
      <c r="P148">
        <v>10</v>
      </c>
      <c r="Q148" t="s">
        <v>461</v>
      </c>
      <c r="R148">
        <v>1</v>
      </c>
      <c r="S148">
        <v>-468967.64</v>
      </c>
      <c r="T148">
        <v>1</v>
      </c>
      <c r="U148" t="s">
        <v>239</v>
      </c>
    </row>
    <row r="149" spans="1:21" x14ac:dyDescent="0.25">
      <c r="A149" vm="26">
        <v>45961</v>
      </c>
      <c r="B149" t="s">
        <v>548</v>
      </c>
      <c r="C149" t="s">
        <v>221</v>
      </c>
      <c r="D149" s="42">
        <v>-90094560.000000015</v>
      </c>
      <c r="E149" t="s">
        <v>468</v>
      </c>
      <c r="F149">
        <v>72.400000000000006</v>
      </c>
      <c r="G149">
        <v>850</v>
      </c>
      <c r="H149" t="s">
        <v>147</v>
      </c>
      <c r="I149" t="s">
        <v>473</v>
      </c>
      <c r="J149" t="s">
        <v>148</v>
      </c>
      <c r="K149" t="s">
        <v>469</v>
      </c>
      <c r="L149" t="s">
        <v>149</v>
      </c>
      <c r="M149" vm="2">
        <v>0</v>
      </c>
      <c r="N149" t="s">
        <v>93</v>
      </c>
      <c r="O149" t="e">
        <v>#NUM!</v>
      </c>
      <c r="P149">
        <v>1</v>
      </c>
      <c r="Q149" t="s">
        <v>122</v>
      </c>
      <c r="R149">
        <v>1</v>
      </c>
      <c r="S149">
        <v>-90094560.000000015</v>
      </c>
      <c r="T149">
        <v>72.400000000000006</v>
      </c>
      <c r="U149" t="s">
        <v>239</v>
      </c>
    </row>
    <row r="150" spans="1:21" x14ac:dyDescent="0.25">
      <c r="A150" vm="26">
        <v>45961</v>
      </c>
      <c r="B150" t="s">
        <v>548</v>
      </c>
      <c r="C150" t="s">
        <v>222</v>
      </c>
      <c r="D150" s="42">
        <v>-5861856.0000000009</v>
      </c>
      <c r="E150" t="s">
        <v>470</v>
      </c>
      <c r="F150">
        <v>4.4000000000000004</v>
      </c>
      <c r="G150">
        <v>910</v>
      </c>
      <c r="H150" t="s">
        <v>147</v>
      </c>
      <c r="I150" t="s">
        <v>473</v>
      </c>
      <c r="J150" t="s">
        <v>148</v>
      </c>
      <c r="K150" t="s">
        <v>469</v>
      </c>
      <c r="L150" t="s">
        <v>149</v>
      </c>
      <c r="M150" vm="2">
        <v>0</v>
      </c>
      <c r="N150" t="s">
        <v>93</v>
      </c>
      <c r="O150" t="e">
        <v>#NUM!</v>
      </c>
      <c r="P150">
        <v>1</v>
      </c>
      <c r="Q150" t="s">
        <v>122</v>
      </c>
      <c r="R150">
        <v>1</v>
      </c>
      <c r="S150">
        <v>-5861856.0000000009</v>
      </c>
      <c r="T150">
        <v>4.4000000000000004</v>
      </c>
      <c r="U150" t="s">
        <v>239</v>
      </c>
    </row>
    <row r="151" spans="1:21" x14ac:dyDescent="0.25">
      <c r="A151" vm="26">
        <v>45961</v>
      </c>
      <c r="B151" t="s">
        <v>548</v>
      </c>
      <c r="C151" t="s">
        <v>223</v>
      </c>
      <c r="D151" s="42">
        <v>-59830752</v>
      </c>
      <c r="E151" t="s">
        <v>471</v>
      </c>
      <c r="F151">
        <v>60.1</v>
      </c>
      <c r="G151">
        <v>680</v>
      </c>
      <c r="H151" t="s">
        <v>147</v>
      </c>
      <c r="I151" t="s">
        <v>473</v>
      </c>
      <c r="J151" t="s">
        <v>148</v>
      </c>
      <c r="K151" t="s">
        <v>469</v>
      </c>
      <c r="L151" t="s">
        <v>149</v>
      </c>
      <c r="M151" vm="2">
        <v>0</v>
      </c>
      <c r="N151" t="s">
        <v>93</v>
      </c>
      <c r="O151" t="e">
        <v>#NUM!</v>
      </c>
      <c r="P151">
        <v>1</v>
      </c>
      <c r="Q151" t="s">
        <v>122</v>
      </c>
      <c r="R151">
        <v>1</v>
      </c>
      <c r="S151">
        <v>-59830752</v>
      </c>
      <c r="T151">
        <v>60.1</v>
      </c>
      <c r="U151" t="s">
        <v>239</v>
      </c>
    </row>
    <row r="152" spans="1:21" x14ac:dyDescent="0.25">
      <c r="A152" vm="26">
        <v>45961</v>
      </c>
      <c r="B152" t="s">
        <v>548</v>
      </c>
      <c r="C152" t="s">
        <v>224</v>
      </c>
      <c r="D152" s="42">
        <v>-3029264148</v>
      </c>
      <c r="E152" t="s">
        <v>472</v>
      </c>
      <c r="F152">
        <v>2236.94</v>
      </c>
      <c r="G152">
        <v>925</v>
      </c>
      <c r="H152" t="s">
        <v>147</v>
      </c>
      <c r="I152" t="s">
        <v>473</v>
      </c>
      <c r="J152" t="s">
        <v>148</v>
      </c>
      <c r="K152" t="s">
        <v>469</v>
      </c>
      <c r="L152" t="s">
        <v>149</v>
      </c>
      <c r="M152" vm="2">
        <v>0</v>
      </c>
      <c r="N152" t="s">
        <v>93</v>
      </c>
      <c r="O152" t="e">
        <v>#NUM!</v>
      </c>
      <c r="P152">
        <v>1</v>
      </c>
      <c r="Q152" t="s">
        <v>122</v>
      </c>
      <c r="R152">
        <v>1</v>
      </c>
      <c r="S152">
        <v>-3029264148</v>
      </c>
      <c r="T152">
        <v>2236.94</v>
      </c>
      <c r="U152" t="s">
        <v>239</v>
      </c>
    </row>
    <row r="153" spans="1:21" x14ac:dyDescent="0.25">
      <c r="A153" vm="26">
        <v>45961</v>
      </c>
      <c r="B153" t="s">
        <v>117</v>
      </c>
      <c r="C153" t="s">
        <v>225</v>
      </c>
      <c r="D153" s="42">
        <v>0</v>
      </c>
      <c r="E153" t="s">
        <v>146</v>
      </c>
      <c r="F153" t="e">
        <v>#NUM!</v>
      </c>
      <c r="G153">
        <v>850</v>
      </c>
      <c r="H153" t="s">
        <v>147</v>
      </c>
      <c r="I153" t="s">
        <v>473</v>
      </c>
      <c r="J153" t="s">
        <v>148</v>
      </c>
      <c r="K153" t="s">
        <v>469</v>
      </c>
      <c r="L153" t="s">
        <v>149</v>
      </c>
      <c r="M153" vm="2">
        <v>0</v>
      </c>
      <c r="N153" t="s">
        <v>93</v>
      </c>
      <c r="O153" t="e">
        <v>#NUM!</v>
      </c>
      <c r="P153">
        <v>1</v>
      </c>
      <c r="Q153" t="s">
        <v>122</v>
      </c>
      <c r="R153">
        <v>1</v>
      </c>
      <c r="S153">
        <v>0</v>
      </c>
      <c r="T153" t="e">
        <v>#NUM!</v>
      </c>
      <c r="U153" t="s">
        <v>239</v>
      </c>
    </row>
    <row r="154" spans="1:21" x14ac:dyDescent="0.25">
      <c r="A154" vm="26">
        <v>45961</v>
      </c>
      <c r="B154" t="s">
        <v>117</v>
      </c>
      <c r="C154" t="s">
        <v>227</v>
      </c>
      <c r="D154" s="42">
        <v>-24537811.199999999</v>
      </c>
      <c r="E154" t="s">
        <v>150</v>
      </c>
      <c r="F154">
        <v>20.440000000000001</v>
      </c>
      <c r="G154">
        <v>820</v>
      </c>
      <c r="H154" t="s">
        <v>147</v>
      </c>
      <c r="I154" t="s">
        <v>473</v>
      </c>
      <c r="J154" t="s">
        <v>148</v>
      </c>
      <c r="K154" t="s">
        <v>469</v>
      </c>
      <c r="L154" t="s">
        <v>149</v>
      </c>
      <c r="M154" vm="2">
        <v>0</v>
      </c>
      <c r="N154" t="s">
        <v>93</v>
      </c>
      <c r="O154" t="e">
        <v>#NUM!</v>
      </c>
      <c r="P154">
        <v>1</v>
      </c>
      <c r="Q154" t="s">
        <v>122</v>
      </c>
      <c r="R154">
        <v>1</v>
      </c>
      <c r="S154">
        <v>-24537811.199999999</v>
      </c>
      <c r="T154">
        <v>20.440000000000001</v>
      </c>
      <c r="U154" t="s">
        <v>239</v>
      </c>
    </row>
    <row r="155" spans="1:21" x14ac:dyDescent="0.25">
      <c r="A155" vm="26">
        <v>45961</v>
      </c>
      <c r="B155" t="s">
        <v>117</v>
      </c>
      <c r="C155" t="s">
        <v>229</v>
      </c>
      <c r="D155" s="42">
        <v>-12127190.4</v>
      </c>
      <c r="E155" t="s">
        <v>151</v>
      </c>
      <c r="F155">
        <v>15.34</v>
      </c>
      <c r="G155">
        <v>540</v>
      </c>
      <c r="H155" t="s">
        <v>147</v>
      </c>
      <c r="I155" t="s">
        <v>473</v>
      </c>
      <c r="J155" t="s">
        <v>148</v>
      </c>
      <c r="K155" t="s">
        <v>469</v>
      </c>
      <c r="L155" t="s">
        <v>149</v>
      </c>
      <c r="M155" vm="2">
        <v>0</v>
      </c>
      <c r="N155" t="s">
        <v>93</v>
      </c>
      <c r="O155" t="e">
        <v>#NUM!</v>
      </c>
      <c r="P155">
        <v>1</v>
      </c>
      <c r="Q155" t="s">
        <v>122</v>
      </c>
      <c r="R155">
        <v>1</v>
      </c>
      <c r="S155">
        <v>-12127190.4</v>
      </c>
      <c r="T155">
        <v>15.34</v>
      </c>
      <c r="U155" t="s">
        <v>239</v>
      </c>
    </row>
    <row r="156" spans="1:21" x14ac:dyDescent="0.25">
      <c r="A156" vm="26">
        <v>45961</v>
      </c>
      <c r="B156" t="s">
        <v>504</v>
      </c>
      <c r="C156" t="s">
        <v>230</v>
      </c>
      <c r="D156" s="42">
        <v>0</v>
      </c>
      <c r="E156" t="s">
        <v>152</v>
      </c>
      <c r="F156" t="e">
        <v>#NUM!</v>
      </c>
      <c r="G156">
        <v>820</v>
      </c>
      <c r="H156" t="s">
        <v>147</v>
      </c>
      <c r="I156" t="s">
        <v>473</v>
      </c>
      <c r="J156" t="s">
        <v>148</v>
      </c>
      <c r="K156" t="s">
        <v>469</v>
      </c>
      <c r="L156" t="s">
        <v>149</v>
      </c>
      <c r="M156" vm="2">
        <v>0</v>
      </c>
      <c r="N156" t="s">
        <v>93</v>
      </c>
      <c r="O156" t="e">
        <v>#NUM!</v>
      </c>
      <c r="P156">
        <v>1</v>
      </c>
      <c r="Q156" t="s">
        <v>122</v>
      </c>
      <c r="R156">
        <v>1</v>
      </c>
      <c r="S156">
        <v>0</v>
      </c>
      <c r="T156" t="e">
        <v>#NUM!</v>
      </c>
      <c r="U156" t="s">
        <v>239</v>
      </c>
    </row>
    <row r="157" spans="1:21" x14ac:dyDescent="0.25">
      <c r="A157" vm="26">
        <v>45961</v>
      </c>
      <c r="B157" t="s">
        <v>504</v>
      </c>
      <c r="C157" t="s">
        <v>231</v>
      </c>
      <c r="D157" s="42">
        <v>0</v>
      </c>
      <c r="E157" t="s">
        <v>153</v>
      </c>
      <c r="F157" t="e">
        <v>#NUM!</v>
      </c>
      <c r="G157">
        <v>820</v>
      </c>
      <c r="H157" t="s">
        <v>147</v>
      </c>
      <c r="I157" t="s">
        <v>473</v>
      </c>
      <c r="J157" t="s">
        <v>148</v>
      </c>
      <c r="K157" t="s">
        <v>469</v>
      </c>
      <c r="L157" t="s">
        <v>149</v>
      </c>
      <c r="M157" vm="2">
        <v>0</v>
      </c>
      <c r="N157" t="s">
        <v>93</v>
      </c>
      <c r="O157" t="e">
        <v>#NUM!</v>
      </c>
      <c r="P157">
        <v>1</v>
      </c>
      <c r="Q157" t="s">
        <v>122</v>
      </c>
      <c r="R157">
        <v>1</v>
      </c>
      <c r="S157">
        <v>0</v>
      </c>
      <c r="T157" t="e">
        <v>#NUM!</v>
      </c>
      <c r="U157" t="s">
        <v>239</v>
      </c>
    </row>
    <row r="158" spans="1:21" x14ac:dyDescent="0.25">
      <c r="A158" vm="26">
        <v>45961</v>
      </c>
      <c r="B158" t="s">
        <v>226</v>
      </c>
      <c r="C158" t="s">
        <v>232</v>
      </c>
      <c r="D158" s="42">
        <v>-246338496</v>
      </c>
      <c r="E158" t="s">
        <v>152</v>
      </c>
      <c r="F158">
        <v>205.2</v>
      </c>
      <c r="G158">
        <v>820</v>
      </c>
      <c r="H158" t="s">
        <v>147</v>
      </c>
      <c r="I158" t="s">
        <v>473</v>
      </c>
      <c r="J158" t="s">
        <v>148</v>
      </c>
      <c r="K158" t="s">
        <v>469</v>
      </c>
      <c r="L158" t="s">
        <v>149</v>
      </c>
      <c r="M158" vm="2">
        <v>0</v>
      </c>
      <c r="N158" t="s">
        <v>100</v>
      </c>
      <c r="O158" t="e">
        <v>#NUM!</v>
      </c>
      <c r="P158">
        <v>1</v>
      </c>
      <c r="Q158" t="s">
        <v>244</v>
      </c>
      <c r="R158">
        <v>1</v>
      </c>
      <c r="S158">
        <v>-246338496</v>
      </c>
      <c r="T158">
        <v>205.2</v>
      </c>
      <c r="U158" t="s">
        <v>239</v>
      </c>
    </row>
    <row r="159" spans="1:21" x14ac:dyDescent="0.25">
      <c r="A159" vm="26">
        <v>45961</v>
      </c>
      <c r="B159" t="s">
        <v>228</v>
      </c>
      <c r="C159" t="s">
        <v>234</v>
      </c>
      <c r="D159" s="42">
        <v>0</v>
      </c>
      <c r="E159" t="s">
        <v>153</v>
      </c>
      <c r="F159" t="e">
        <v>#NUM!</v>
      </c>
      <c r="G159">
        <v>820</v>
      </c>
      <c r="H159" t="s">
        <v>147</v>
      </c>
      <c r="I159" t="s">
        <v>473</v>
      </c>
      <c r="J159" t="s">
        <v>148</v>
      </c>
      <c r="K159" t="s">
        <v>469</v>
      </c>
      <c r="L159" t="s">
        <v>149</v>
      </c>
      <c r="M159" vm="2">
        <v>0</v>
      </c>
      <c r="N159" t="s">
        <v>100</v>
      </c>
      <c r="O159" t="e">
        <v>#NUM!</v>
      </c>
      <c r="P159">
        <v>1</v>
      </c>
      <c r="Q159" t="s">
        <v>244</v>
      </c>
      <c r="R159">
        <v>1</v>
      </c>
      <c r="S159">
        <v>0</v>
      </c>
      <c r="T159" t="e">
        <v>#NUM!</v>
      </c>
      <c r="U159" t="s">
        <v>239</v>
      </c>
    </row>
    <row r="160" spans="1:21" x14ac:dyDescent="0.25">
      <c r="A160" vm="26">
        <v>45961</v>
      </c>
      <c r="B160" t="s">
        <v>876</v>
      </c>
      <c r="C160" t="s">
        <v>235</v>
      </c>
      <c r="D160" s="42">
        <v>-154255824</v>
      </c>
      <c r="E160" t="s">
        <v>146</v>
      </c>
      <c r="F160">
        <v>123.96</v>
      </c>
      <c r="G160">
        <v>850</v>
      </c>
      <c r="H160" t="s">
        <v>147</v>
      </c>
      <c r="I160" t="s">
        <v>473</v>
      </c>
      <c r="J160" t="s">
        <v>148</v>
      </c>
      <c r="K160" t="s">
        <v>469</v>
      </c>
      <c r="L160" t="s">
        <v>149</v>
      </c>
      <c r="M160" vm="2">
        <v>0</v>
      </c>
      <c r="N160" t="s">
        <v>100</v>
      </c>
      <c r="O160" t="e">
        <v>#NUM!</v>
      </c>
      <c r="P160">
        <v>1</v>
      </c>
      <c r="Q160" t="s">
        <v>244</v>
      </c>
      <c r="R160">
        <v>1</v>
      </c>
      <c r="S160">
        <v>-154255824</v>
      </c>
      <c r="T160">
        <v>123.96</v>
      </c>
      <c r="U160" t="s">
        <v>239</v>
      </c>
    </row>
    <row r="161" spans="1:21" x14ac:dyDescent="0.25">
      <c r="A161" vm="26">
        <v>45961</v>
      </c>
      <c r="B161" t="s">
        <v>876</v>
      </c>
      <c r="C161" t="s">
        <v>236</v>
      </c>
      <c r="D161" s="42">
        <v>0</v>
      </c>
      <c r="E161" t="s">
        <v>150</v>
      </c>
      <c r="F161" t="e">
        <v>#NUM!</v>
      </c>
      <c r="G161">
        <v>820</v>
      </c>
      <c r="H161" t="s">
        <v>147</v>
      </c>
      <c r="I161" t="s">
        <v>473</v>
      </c>
      <c r="J161" t="s">
        <v>148</v>
      </c>
      <c r="K161" t="s">
        <v>469</v>
      </c>
      <c r="L161" t="s">
        <v>149</v>
      </c>
      <c r="M161" vm="2">
        <v>0</v>
      </c>
      <c r="N161" t="s">
        <v>100</v>
      </c>
      <c r="O161" t="e">
        <v>#NUM!</v>
      </c>
      <c r="P161">
        <v>1</v>
      </c>
      <c r="Q161" t="s">
        <v>244</v>
      </c>
      <c r="R161">
        <v>1</v>
      </c>
      <c r="S161">
        <v>0</v>
      </c>
      <c r="T161" t="e">
        <v>#NUM!</v>
      </c>
      <c r="U161" t="s">
        <v>239</v>
      </c>
    </row>
    <row r="162" spans="1:21" x14ac:dyDescent="0.25">
      <c r="A162" vm="26">
        <v>45961</v>
      </c>
      <c r="B162" t="s">
        <v>876</v>
      </c>
      <c r="C162" t="s">
        <v>237</v>
      </c>
      <c r="D162" s="42">
        <v>-8300880</v>
      </c>
      <c r="E162" t="s">
        <v>151</v>
      </c>
      <c r="F162">
        <v>10.5</v>
      </c>
      <c r="G162">
        <v>540</v>
      </c>
      <c r="H162" t="s">
        <v>147</v>
      </c>
      <c r="I162" t="s">
        <v>473</v>
      </c>
      <c r="J162" t="s">
        <v>148</v>
      </c>
      <c r="K162" t="s">
        <v>469</v>
      </c>
      <c r="L162" t="s">
        <v>149</v>
      </c>
      <c r="M162" vm="2">
        <v>0</v>
      </c>
      <c r="N162" t="s">
        <v>100</v>
      </c>
      <c r="O162" t="e">
        <v>#NUM!</v>
      </c>
      <c r="P162">
        <v>1</v>
      </c>
      <c r="Q162" t="s">
        <v>244</v>
      </c>
      <c r="R162">
        <v>1</v>
      </c>
      <c r="S162">
        <v>-8300880</v>
      </c>
      <c r="T162">
        <v>10.5</v>
      </c>
      <c r="U162" t="s">
        <v>239</v>
      </c>
    </row>
    <row r="163" spans="1:21" x14ac:dyDescent="0.25">
      <c r="A163" vm="26">
        <v>45961</v>
      </c>
      <c r="B163" t="s">
        <v>233</v>
      </c>
      <c r="C163" t="s">
        <v>505</v>
      </c>
      <c r="D163" s="42">
        <v>-91072512</v>
      </c>
      <c r="E163" t="s">
        <v>151</v>
      </c>
      <c r="F163">
        <v>115.2</v>
      </c>
      <c r="G163">
        <v>540</v>
      </c>
      <c r="H163" t="s">
        <v>147</v>
      </c>
      <c r="I163" t="s">
        <v>473</v>
      </c>
      <c r="J163" t="s">
        <v>148</v>
      </c>
      <c r="K163" t="s">
        <v>469</v>
      </c>
      <c r="L163" t="s">
        <v>149</v>
      </c>
      <c r="M163" vm="2">
        <v>0</v>
      </c>
      <c r="N163" t="s">
        <v>100</v>
      </c>
      <c r="O163" t="e">
        <v>#NUM!</v>
      </c>
      <c r="P163">
        <v>1</v>
      </c>
      <c r="Q163" t="s">
        <v>244</v>
      </c>
      <c r="R163">
        <v>1</v>
      </c>
      <c r="S163">
        <v>-91072512</v>
      </c>
      <c r="T163">
        <v>115.2</v>
      </c>
      <c r="U163" t="s">
        <v>239</v>
      </c>
    </row>
    <row r="164" spans="1:21" x14ac:dyDescent="0.25">
      <c r="A164" vm="26">
        <v>45961</v>
      </c>
      <c r="B164" t="s">
        <v>117</v>
      </c>
      <c r="C164" t="s">
        <v>879</v>
      </c>
      <c r="D164" s="42">
        <v>0</v>
      </c>
      <c r="E164" t="s">
        <v>151</v>
      </c>
      <c r="F164" t="e">
        <v>#NUM!</v>
      </c>
      <c r="G164">
        <v>540</v>
      </c>
      <c r="H164" t="s">
        <v>147</v>
      </c>
      <c r="I164" t="s">
        <v>473</v>
      </c>
      <c r="J164" t="s">
        <v>148</v>
      </c>
      <c r="K164" t="s">
        <v>469</v>
      </c>
      <c r="L164" t="s">
        <v>149</v>
      </c>
      <c r="M164" vm="2">
        <v>0</v>
      </c>
      <c r="N164" t="s">
        <v>104</v>
      </c>
      <c r="O164" t="e">
        <v>#NUM!</v>
      </c>
      <c r="P164">
        <v>1</v>
      </c>
      <c r="Q164" t="s">
        <v>118</v>
      </c>
      <c r="R164">
        <v>1</v>
      </c>
      <c r="S164">
        <v>0</v>
      </c>
      <c r="T164" t="e">
        <v>#NUM!</v>
      </c>
      <c r="U164" t="s">
        <v>239</v>
      </c>
    </row>
    <row r="165" spans="1:21" x14ac:dyDescent="0.25">
      <c r="A165" vm="26">
        <v>45961</v>
      </c>
      <c r="B165" t="s">
        <v>548</v>
      </c>
      <c r="C165" t="s">
        <v>880</v>
      </c>
      <c r="D165" s="42">
        <v>-165487573.44</v>
      </c>
      <c r="E165" t="s">
        <v>314</v>
      </c>
      <c r="F165">
        <v>124.32</v>
      </c>
      <c r="G165">
        <v>909.25</v>
      </c>
      <c r="H165" t="s">
        <v>147</v>
      </c>
      <c r="I165" t="s">
        <v>473</v>
      </c>
      <c r="J165" t="s">
        <v>148</v>
      </c>
      <c r="K165" t="s">
        <v>469</v>
      </c>
      <c r="L165" t="s">
        <v>149</v>
      </c>
      <c r="M165" vm="2">
        <v>0</v>
      </c>
      <c r="N165" t="s">
        <v>93</v>
      </c>
      <c r="O165" t="e">
        <v>#NUM!</v>
      </c>
      <c r="P165">
        <v>1</v>
      </c>
      <c r="Q165" t="s">
        <v>122</v>
      </c>
      <c r="R165">
        <v>1</v>
      </c>
      <c r="S165">
        <v>-165487573.44</v>
      </c>
      <c r="T165">
        <v>124.32</v>
      </c>
      <c r="U165" t="s">
        <v>239</v>
      </c>
    </row>
    <row r="166" spans="1:21" x14ac:dyDescent="0.25">
      <c r="A166" vm="26">
        <v>45961</v>
      </c>
      <c r="B166" t="s">
        <v>876</v>
      </c>
      <c r="C166" t="s">
        <v>881</v>
      </c>
      <c r="D166" s="42">
        <v>0</v>
      </c>
      <c r="E166" t="s">
        <v>154</v>
      </c>
      <c r="F166" t="e">
        <v>#NUM!</v>
      </c>
      <c r="G166" t="e">
        <v>#NUM!</v>
      </c>
      <c r="H166" t="s">
        <v>147</v>
      </c>
      <c r="I166" t="s">
        <v>473</v>
      </c>
      <c r="J166" t="s">
        <v>148</v>
      </c>
      <c r="K166" t="s">
        <v>469</v>
      </c>
      <c r="L166" t="s">
        <v>149</v>
      </c>
      <c r="M166" vm="2">
        <v>0</v>
      </c>
      <c r="N166" t="s">
        <v>100</v>
      </c>
      <c r="O166" t="e">
        <v>#NUM!</v>
      </c>
      <c r="P166">
        <v>1</v>
      </c>
      <c r="Q166" t="s">
        <v>244</v>
      </c>
      <c r="R166">
        <v>1</v>
      </c>
      <c r="S166">
        <v>0</v>
      </c>
      <c r="T166" t="e">
        <v>#NUM!</v>
      </c>
      <c r="U166" t="s">
        <v>239</v>
      </c>
    </row>
    <row r="167" spans="1:21" x14ac:dyDescent="0.25">
      <c r="A167" vm="26">
        <v>45961</v>
      </c>
      <c r="B167" t="s">
        <v>876</v>
      </c>
      <c r="C167" t="s">
        <v>882</v>
      </c>
      <c r="D167" s="42">
        <v>0</v>
      </c>
      <c r="E167" t="s">
        <v>155</v>
      </c>
      <c r="F167">
        <v>126.22</v>
      </c>
      <c r="G167" t="e">
        <v>#NUM!</v>
      </c>
      <c r="H167" t="s">
        <v>147</v>
      </c>
      <c r="I167" t="s">
        <v>473</v>
      </c>
      <c r="J167" t="s">
        <v>148</v>
      </c>
      <c r="K167" t="s">
        <v>469</v>
      </c>
      <c r="L167" t="s">
        <v>149</v>
      </c>
      <c r="M167" vm="2">
        <v>0</v>
      </c>
      <c r="N167" t="s">
        <v>100</v>
      </c>
      <c r="O167" t="e">
        <v>#NUM!</v>
      </c>
      <c r="P167">
        <v>1</v>
      </c>
      <c r="Q167" t="s">
        <v>244</v>
      </c>
      <c r="R167">
        <v>1</v>
      </c>
      <c r="S167">
        <v>0</v>
      </c>
      <c r="T167">
        <v>126.22</v>
      </c>
      <c r="U167" t="s">
        <v>239</v>
      </c>
    </row>
    <row r="168" spans="1:21" x14ac:dyDescent="0.25">
      <c r="A168" vm="26">
        <v>45961</v>
      </c>
      <c r="B168" t="s">
        <v>876</v>
      </c>
      <c r="C168" t="s">
        <v>883</v>
      </c>
      <c r="D168" s="42">
        <v>0</v>
      </c>
      <c r="E168" t="s">
        <v>547</v>
      </c>
      <c r="F168">
        <v>22.2</v>
      </c>
      <c r="G168" t="e">
        <v>#NUM!</v>
      </c>
      <c r="H168" t="s">
        <v>147</v>
      </c>
      <c r="I168" t="s">
        <v>473</v>
      </c>
      <c r="J168" t="s">
        <v>148</v>
      </c>
      <c r="K168" t="s">
        <v>469</v>
      </c>
      <c r="L168" t="s">
        <v>149</v>
      </c>
      <c r="M168" vm="2">
        <v>0</v>
      </c>
      <c r="N168" t="s">
        <v>100</v>
      </c>
      <c r="O168" t="e">
        <v>#NUM!</v>
      </c>
      <c r="P168">
        <v>1</v>
      </c>
      <c r="Q168" t="s">
        <v>244</v>
      </c>
      <c r="R168">
        <v>1</v>
      </c>
      <c r="S168">
        <v>0</v>
      </c>
      <c r="T168">
        <v>22.2</v>
      </c>
      <c r="U168" t="s">
        <v>239</v>
      </c>
    </row>
    <row r="169" spans="1:21" x14ac:dyDescent="0.25">
      <c r="A169" vm="26">
        <v>45961</v>
      </c>
      <c r="B169" t="s">
        <v>876</v>
      </c>
      <c r="C169" t="s">
        <v>884</v>
      </c>
      <c r="D169" s="42">
        <v>0</v>
      </c>
      <c r="E169" t="s">
        <v>156</v>
      </c>
      <c r="F169">
        <v>34.1</v>
      </c>
      <c r="G169" t="e">
        <v>#NUM!</v>
      </c>
      <c r="H169" t="s">
        <v>147</v>
      </c>
      <c r="I169" t="s">
        <v>473</v>
      </c>
      <c r="J169" t="s">
        <v>148</v>
      </c>
      <c r="K169" t="s">
        <v>469</v>
      </c>
      <c r="L169" t="s">
        <v>149</v>
      </c>
      <c r="M169" vm="2">
        <v>0</v>
      </c>
      <c r="N169" t="s">
        <v>100</v>
      </c>
      <c r="O169" t="e">
        <v>#NUM!</v>
      </c>
      <c r="P169">
        <v>1</v>
      </c>
      <c r="Q169" t="s">
        <v>244</v>
      </c>
      <c r="R169">
        <v>1</v>
      </c>
      <c r="S169">
        <v>0</v>
      </c>
      <c r="T169">
        <v>34.1</v>
      </c>
      <c r="U169" t="s">
        <v>239</v>
      </c>
    </row>
    <row r="170" spans="1:21" x14ac:dyDescent="0.25">
      <c r="A170" vm="26">
        <v>45961</v>
      </c>
      <c r="B170" t="s">
        <v>548</v>
      </c>
      <c r="C170" t="s">
        <v>885</v>
      </c>
      <c r="D170" s="42">
        <v>0</v>
      </c>
      <c r="E170" t="s">
        <v>549</v>
      </c>
      <c r="F170">
        <v>86.28</v>
      </c>
      <c r="G170" t="e">
        <v>#NUM!</v>
      </c>
      <c r="H170" t="s">
        <v>147</v>
      </c>
      <c r="I170" t="s">
        <v>473</v>
      </c>
      <c r="J170" t="s">
        <v>148</v>
      </c>
      <c r="K170" t="s">
        <v>469</v>
      </c>
      <c r="L170" t="s">
        <v>149</v>
      </c>
      <c r="M170" vm="2">
        <v>0</v>
      </c>
      <c r="N170" t="s">
        <v>100</v>
      </c>
      <c r="O170" t="e">
        <v>#NUM!</v>
      </c>
      <c r="P170">
        <v>1</v>
      </c>
      <c r="Q170" t="s">
        <v>244</v>
      </c>
      <c r="R170">
        <v>1</v>
      </c>
      <c r="S170">
        <v>0</v>
      </c>
      <c r="T170">
        <v>86.28</v>
      </c>
      <c r="U170" t="s">
        <v>239</v>
      </c>
    </row>
    <row r="171" spans="1:21" x14ac:dyDescent="0.25">
      <c r="A171" vm="26">
        <v>45961</v>
      </c>
      <c r="B171" t="s">
        <v>117</v>
      </c>
      <c r="C171" t="s">
        <v>886</v>
      </c>
      <c r="D171" s="42">
        <v>-26088480</v>
      </c>
      <c r="E171" t="s">
        <v>157</v>
      </c>
      <c r="F171">
        <v>35.64</v>
      </c>
      <c r="G171">
        <v>500</v>
      </c>
      <c r="H171" t="s">
        <v>147</v>
      </c>
      <c r="I171" t="s">
        <v>473</v>
      </c>
      <c r="J171" t="s">
        <v>148</v>
      </c>
      <c r="K171" t="s">
        <v>469</v>
      </c>
      <c r="L171" t="s">
        <v>149</v>
      </c>
      <c r="M171" vm="2">
        <v>0</v>
      </c>
      <c r="N171" t="s">
        <v>99</v>
      </c>
      <c r="O171" t="e">
        <v>#NUM!</v>
      </c>
      <c r="P171">
        <v>1</v>
      </c>
      <c r="Q171" t="s">
        <v>117</v>
      </c>
      <c r="R171">
        <v>1</v>
      </c>
      <c r="S171">
        <v>-26088480</v>
      </c>
      <c r="T171">
        <v>35.64</v>
      </c>
      <c r="U171" t="s">
        <v>239</v>
      </c>
    </row>
    <row r="172" spans="1:21" x14ac:dyDescent="0.25">
      <c r="A172" vm="26">
        <v>45961</v>
      </c>
      <c r="B172" t="s">
        <v>117</v>
      </c>
      <c r="C172" t="s">
        <v>887</v>
      </c>
      <c r="D172" s="42">
        <v>0</v>
      </c>
      <c r="E172" t="s">
        <v>550</v>
      </c>
      <c r="F172">
        <v>82.26</v>
      </c>
      <c r="G172" t="e">
        <v>#NUM!</v>
      </c>
      <c r="H172" t="s">
        <v>147</v>
      </c>
      <c r="I172" t="s">
        <v>473</v>
      </c>
      <c r="J172" vm="2">
        <v>0</v>
      </c>
      <c r="K172" vm="2">
        <v>0</v>
      </c>
      <c r="L172" vm="2">
        <v>0</v>
      </c>
      <c r="M172" vm="2">
        <v>0</v>
      </c>
      <c r="N172" vm="2">
        <v>0</v>
      </c>
      <c r="O172" t="e">
        <v>#NUM!</v>
      </c>
      <c r="P172">
        <v>0</v>
      </c>
      <c r="Q172">
        <v>0</v>
      </c>
      <c r="R172">
        <v>1</v>
      </c>
      <c r="S172">
        <v>0</v>
      </c>
      <c r="T172">
        <v>82.26</v>
      </c>
      <c r="U172" t="s">
        <v>239</v>
      </c>
    </row>
    <row r="173" spans="1:21" x14ac:dyDescent="0.25">
      <c r="A173" vm="26">
        <v>45961</v>
      </c>
      <c r="B173" t="s">
        <v>44</v>
      </c>
      <c r="C173" t="s">
        <v>145</v>
      </c>
      <c r="D173" s="42">
        <v>0</v>
      </c>
      <c r="E173" t="s">
        <v>158</v>
      </c>
      <c r="F173" t="e">
        <v>#NUM!</v>
      </c>
      <c r="G173">
        <v>1754</v>
      </c>
      <c r="H173" t="s">
        <v>159</v>
      </c>
      <c r="I173" t="s">
        <v>45</v>
      </c>
      <c r="J173" t="s">
        <v>148</v>
      </c>
      <c r="K173" t="s">
        <v>469</v>
      </c>
      <c r="L173" t="s">
        <v>149</v>
      </c>
      <c r="M173" vm="2">
        <v>0</v>
      </c>
      <c r="N173" t="s">
        <v>475</v>
      </c>
      <c r="O173" t="e">
        <v>#NUM!</v>
      </c>
      <c r="P173" t="s">
        <v>491</v>
      </c>
      <c r="Q173" t="s">
        <v>491</v>
      </c>
      <c r="R173">
        <v>1</v>
      </c>
      <c r="S173">
        <v>0</v>
      </c>
      <c r="T173" t="e">
        <v>#NUM!</v>
      </c>
      <c r="U173" t="s">
        <v>239</v>
      </c>
    </row>
    <row r="174" spans="1:21" x14ac:dyDescent="0.25">
      <c r="A174" vm="26">
        <v>45961</v>
      </c>
      <c r="B174" t="s">
        <v>44</v>
      </c>
      <c r="C174" t="s">
        <v>145</v>
      </c>
      <c r="D174" s="42">
        <v>-2679040</v>
      </c>
      <c r="E174" t="s">
        <v>160</v>
      </c>
      <c r="F174">
        <v>1820</v>
      </c>
      <c r="G174">
        <v>1472</v>
      </c>
      <c r="H174" t="s">
        <v>159</v>
      </c>
      <c r="I174" t="s">
        <v>45</v>
      </c>
      <c r="J174" t="s">
        <v>148</v>
      </c>
      <c r="K174" t="s">
        <v>469</v>
      </c>
      <c r="L174" t="s">
        <v>149</v>
      </c>
      <c r="M174" vm="2">
        <v>0</v>
      </c>
      <c r="N174" t="s">
        <v>102</v>
      </c>
      <c r="O174" t="e">
        <v>#NUM!</v>
      </c>
      <c r="P174">
        <v>1</v>
      </c>
      <c r="Q174" t="s">
        <v>119</v>
      </c>
      <c r="R174">
        <v>1</v>
      </c>
      <c r="S174">
        <v>-2679040</v>
      </c>
      <c r="T174">
        <v>1820</v>
      </c>
      <c r="U174" t="s">
        <v>239</v>
      </c>
    </row>
    <row r="175" spans="1:21" x14ac:dyDescent="0.25">
      <c r="A175" vm="26">
        <v>45961</v>
      </c>
      <c r="B175" t="s">
        <v>44</v>
      </c>
      <c r="C175" t="s">
        <v>145</v>
      </c>
      <c r="D175" s="42">
        <v>0</v>
      </c>
      <c r="E175" t="s">
        <v>160</v>
      </c>
      <c r="F175">
        <v>0</v>
      </c>
      <c r="G175">
        <v>1472</v>
      </c>
      <c r="H175" t="s">
        <v>159</v>
      </c>
      <c r="I175" t="s">
        <v>45</v>
      </c>
      <c r="J175" t="s">
        <v>148</v>
      </c>
      <c r="K175" t="s">
        <v>469</v>
      </c>
      <c r="L175" t="s">
        <v>149</v>
      </c>
      <c r="M175" vm="2">
        <v>0</v>
      </c>
      <c r="N175" t="s">
        <v>104</v>
      </c>
      <c r="O175" t="e">
        <v>#NUM!</v>
      </c>
      <c r="P175">
        <v>1</v>
      </c>
      <c r="Q175" t="s">
        <v>118</v>
      </c>
      <c r="R175">
        <v>1</v>
      </c>
      <c r="S175">
        <v>0</v>
      </c>
      <c r="T175">
        <v>0</v>
      </c>
      <c r="U175" t="s">
        <v>239</v>
      </c>
    </row>
    <row r="176" spans="1:21" x14ac:dyDescent="0.25">
      <c r="A176" vm="26">
        <v>45961</v>
      </c>
      <c r="B176" t="s">
        <v>44</v>
      </c>
      <c r="C176" t="s">
        <v>145</v>
      </c>
      <c r="D176" s="42">
        <v>-149500</v>
      </c>
      <c r="E176" t="s">
        <v>161</v>
      </c>
      <c r="F176">
        <v>100</v>
      </c>
      <c r="G176">
        <v>1495</v>
      </c>
      <c r="H176" t="s">
        <v>159</v>
      </c>
      <c r="I176" t="s">
        <v>45</v>
      </c>
      <c r="J176" t="s">
        <v>148</v>
      </c>
      <c r="K176" t="s">
        <v>469</v>
      </c>
      <c r="L176" t="s">
        <v>149</v>
      </c>
      <c r="M176" vm="2">
        <v>0</v>
      </c>
      <c r="N176" t="s">
        <v>102</v>
      </c>
      <c r="O176" t="e">
        <v>#NUM!</v>
      </c>
      <c r="P176">
        <v>1</v>
      </c>
      <c r="Q176" t="s">
        <v>119</v>
      </c>
      <c r="R176">
        <v>1</v>
      </c>
      <c r="S176">
        <v>-149500</v>
      </c>
      <c r="T176">
        <v>100</v>
      </c>
      <c r="U176" t="s">
        <v>239</v>
      </c>
    </row>
    <row r="177" spans="1:21" x14ac:dyDescent="0.25">
      <c r="A177" vm="26">
        <v>45961</v>
      </c>
      <c r="B177" t="s">
        <v>44</v>
      </c>
      <c r="C177" t="s">
        <v>145</v>
      </c>
      <c r="D177" s="42">
        <v>-1644500</v>
      </c>
      <c r="E177" t="s">
        <v>161</v>
      </c>
      <c r="F177">
        <v>1100</v>
      </c>
      <c r="G177">
        <v>1495</v>
      </c>
      <c r="H177" t="s">
        <v>159</v>
      </c>
      <c r="I177" t="s">
        <v>45</v>
      </c>
      <c r="J177" t="s">
        <v>148</v>
      </c>
      <c r="K177" t="s">
        <v>469</v>
      </c>
      <c r="L177" t="s">
        <v>149</v>
      </c>
      <c r="M177" vm="2">
        <v>0</v>
      </c>
      <c r="N177" t="s">
        <v>99</v>
      </c>
      <c r="O177" t="e">
        <v>#NUM!</v>
      </c>
      <c r="P177">
        <v>1</v>
      </c>
      <c r="Q177" t="s">
        <v>117</v>
      </c>
      <c r="R177">
        <v>1</v>
      </c>
      <c r="S177">
        <v>-1644500</v>
      </c>
      <c r="T177">
        <v>1100</v>
      </c>
      <c r="U177" t="s">
        <v>239</v>
      </c>
    </row>
    <row r="178" spans="1:21" x14ac:dyDescent="0.25">
      <c r="A178" vm="26">
        <v>45961</v>
      </c>
      <c r="B178" t="s">
        <v>44</v>
      </c>
      <c r="C178" t="s">
        <v>145</v>
      </c>
      <c r="D178" s="42">
        <v>-448500</v>
      </c>
      <c r="E178" t="s">
        <v>161</v>
      </c>
      <c r="F178">
        <v>300</v>
      </c>
      <c r="G178">
        <v>1495</v>
      </c>
      <c r="H178" t="s">
        <v>159</v>
      </c>
      <c r="I178" t="s">
        <v>45</v>
      </c>
      <c r="J178" t="s">
        <v>148</v>
      </c>
      <c r="K178" t="s">
        <v>469</v>
      </c>
      <c r="L178" t="s">
        <v>149</v>
      </c>
      <c r="M178" vm="2">
        <v>0</v>
      </c>
      <c r="N178" t="s">
        <v>123</v>
      </c>
      <c r="O178" t="e">
        <v>#NUM!</v>
      </c>
      <c r="P178">
        <v>1</v>
      </c>
      <c r="Q178" t="s">
        <v>116</v>
      </c>
      <c r="R178">
        <v>1</v>
      </c>
      <c r="S178">
        <v>-448500</v>
      </c>
      <c r="T178">
        <v>300</v>
      </c>
      <c r="U178" t="s">
        <v>239</v>
      </c>
    </row>
    <row r="179" spans="1:21" x14ac:dyDescent="0.25">
      <c r="A179" vm="26">
        <v>45961</v>
      </c>
      <c r="B179" t="s">
        <v>53</v>
      </c>
      <c r="C179" t="s">
        <v>145</v>
      </c>
      <c r="D179" s="42">
        <v>-14998191.999999998</v>
      </c>
      <c r="E179" t="s">
        <v>162</v>
      </c>
      <c r="F179">
        <v>24400</v>
      </c>
      <c r="G179">
        <v>614.67999999999995</v>
      </c>
      <c r="H179" t="s">
        <v>163</v>
      </c>
      <c r="I179" t="s">
        <v>45</v>
      </c>
      <c r="J179" t="s">
        <v>148</v>
      </c>
      <c r="K179" t="s">
        <v>469</v>
      </c>
      <c r="L179" t="s">
        <v>149</v>
      </c>
      <c r="M179" vm="2">
        <v>0</v>
      </c>
      <c r="N179" t="s">
        <v>104</v>
      </c>
      <c r="O179" t="e">
        <v>#NUM!</v>
      </c>
      <c r="P179">
        <v>1</v>
      </c>
      <c r="Q179" t="s">
        <v>118</v>
      </c>
      <c r="R179">
        <v>1</v>
      </c>
      <c r="S179">
        <v>-14998191.999999998</v>
      </c>
      <c r="T179">
        <v>24400</v>
      </c>
      <c r="U179" t="s">
        <v>239</v>
      </c>
    </row>
    <row r="180" spans="1:21" x14ac:dyDescent="0.25">
      <c r="A180" vm="26">
        <v>45961</v>
      </c>
      <c r="B180" t="s">
        <v>53</v>
      </c>
      <c r="C180" t="s">
        <v>145</v>
      </c>
      <c r="D180" s="42">
        <v>-5224780</v>
      </c>
      <c r="E180" t="s">
        <v>162</v>
      </c>
      <c r="F180">
        <v>8500</v>
      </c>
      <c r="G180">
        <v>614.67999999999995</v>
      </c>
      <c r="H180" t="s">
        <v>163</v>
      </c>
      <c r="I180" t="s">
        <v>45</v>
      </c>
      <c r="J180" t="s">
        <v>148</v>
      </c>
      <c r="K180" t="s">
        <v>469</v>
      </c>
      <c r="L180" t="s">
        <v>149</v>
      </c>
      <c r="M180" vm="2">
        <v>0</v>
      </c>
      <c r="N180" t="s">
        <v>102</v>
      </c>
      <c r="O180" t="e">
        <v>#NUM!</v>
      </c>
      <c r="P180">
        <v>1</v>
      </c>
      <c r="Q180" t="s">
        <v>119</v>
      </c>
      <c r="R180">
        <v>1</v>
      </c>
      <c r="S180">
        <v>-5224780</v>
      </c>
      <c r="T180">
        <v>8500</v>
      </c>
      <c r="U180" t="s">
        <v>239</v>
      </c>
    </row>
    <row r="181" spans="1:21" x14ac:dyDescent="0.25">
      <c r="A181" vm="26">
        <v>45961</v>
      </c>
      <c r="B181" t="s">
        <v>48</v>
      </c>
      <c r="C181" t="s">
        <v>145</v>
      </c>
      <c r="D181" s="42">
        <v>-7342440.5999999996</v>
      </c>
      <c r="E181" t="s">
        <v>164</v>
      </c>
      <c r="F181">
        <v>19860</v>
      </c>
      <c r="G181">
        <v>369.71</v>
      </c>
      <c r="H181" t="s">
        <v>163</v>
      </c>
      <c r="I181" t="s">
        <v>21</v>
      </c>
      <c r="J181" t="s">
        <v>148</v>
      </c>
      <c r="K181" t="s">
        <v>469</v>
      </c>
      <c r="L181" t="s">
        <v>149</v>
      </c>
      <c r="M181" vm="2">
        <v>0</v>
      </c>
      <c r="N181" t="s">
        <v>102</v>
      </c>
      <c r="O181" t="e">
        <v>#NUM!</v>
      </c>
      <c r="P181">
        <v>1</v>
      </c>
      <c r="Q181" t="s">
        <v>119</v>
      </c>
      <c r="R181">
        <v>1</v>
      </c>
      <c r="S181">
        <v>-7342440.5999999996</v>
      </c>
      <c r="T181">
        <v>19860</v>
      </c>
      <c r="U181" t="s">
        <v>239</v>
      </c>
    </row>
    <row r="182" spans="1:21" x14ac:dyDescent="0.25">
      <c r="A182" vm="26">
        <v>45961</v>
      </c>
      <c r="B182" t="s">
        <v>48</v>
      </c>
      <c r="C182" t="s">
        <v>145</v>
      </c>
      <c r="D182" s="42">
        <v>-547520</v>
      </c>
      <c r="E182" t="s">
        <v>165</v>
      </c>
      <c r="F182">
        <v>1180</v>
      </c>
      <c r="G182">
        <v>464</v>
      </c>
      <c r="H182" t="s">
        <v>163</v>
      </c>
      <c r="I182" t="s">
        <v>21</v>
      </c>
      <c r="J182" t="s">
        <v>148</v>
      </c>
      <c r="K182" t="s">
        <v>469</v>
      </c>
      <c r="L182" t="s">
        <v>149</v>
      </c>
      <c r="M182" vm="2">
        <v>0</v>
      </c>
      <c r="N182" t="s">
        <v>102</v>
      </c>
      <c r="O182" t="e">
        <v>#NUM!</v>
      </c>
      <c r="P182">
        <v>1</v>
      </c>
      <c r="Q182" t="s">
        <v>119</v>
      </c>
      <c r="R182">
        <v>1</v>
      </c>
      <c r="S182">
        <v>-547520</v>
      </c>
      <c r="T182">
        <v>1180</v>
      </c>
      <c r="U182" t="s">
        <v>239</v>
      </c>
    </row>
    <row r="183" spans="1:21" x14ac:dyDescent="0.25">
      <c r="A183" vm="26">
        <v>45961</v>
      </c>
      <c r="B183" t="s">
        <v>48</v>
      </c>
      <c r="C183" t="s">
        <v>145</v>
      </c>
      <c r="D183" s="42">
        <v>-691147.5</v>
      </c>
      <c r="E183" t="s">
        <v>166</v>
      </c>
      <c r="F183">
        <v>750</v>
      </c>
      <c r="G183">
        <v>921.53</v>
      </c>
      <c r="H183" t="s">
        <v>163</v>
      </c>
      <c r="I183" t="s">
        <v>21</v>
      </c>
      <c r="J183" t="s">
        <v>148</v>
      </c>
      <c r="K183" t="s">
        <v>469</v>
      </c>
      <c r="L183" t="s">
        <v>149</v>
      </c>
      <c r="M183" vm="2">
        <v>0</v>
      </c>
      <c r="N183" t="s">
        <v>104</v>
      </c>
      <c r="O183" t="e">
        <v>#NUM!</v>
      </c>
      <c r="P183">
        <v>1</v>
      </c>
      <c r="Q183" t="s">
        <v>118</v>
      </c>
      <c r="R183">
        <v>1</v>
      </c>
      <c r="S183">
        <v>-691147.5</v>
      </c>
      <c r="T183">
        <v>750</v>
      </c>
      <c r="U183" t="s">
        <v>239</v>
      </c>
    </row>
    <row r="184" spans="1:21" x14ac:dyDescent="0.25">
      <c r="A184" vm="26">
        <v>45961</v>
      </c>
      <c r="B184" t="s">
        <v>69</v>
      </c>
      <c r="C184" t="s">
        <v>145</v>
      </c>
      <c r="D184" s="42">
        <v>-59774</v>
      </c>
      <c r="E184" t="s">
        <v>167</v>
      </c>
      <c r="F184">
        <v>520</v>
      </c>
      <c r="G184">
        <v>114.95</v>
      </c>
      <c r="H184" t="s">
        <v>163</v>
      </c>
      <c r="I184" t="s">
        <v>21</v>
      </c>
      <c r="J184" t="s">
        <v>148</v>
      </c>
      <c r="K184" t="s">
        <v>469</v>
      </c>
      <c r="L184" t="s">
        <v>149</v>
      </c>
      <c r="M184" vm="2">
        <v>0</v>
      </c>
      <c r="N184" t="s">
        <v>102</v>
      </c>
      <c r="O184" t="e">
        <v>#NUM!</v>
      </c>
      <c r="P184">
        <v>1</v>
      </c>
      <c r="Q184" t="s">
        <v>119</v>
      </c>
      <c r="R184">
        <v>1</v>
      </c>
      <c r="S184">
        <v>-59774</v>
      </c>
      <c r="T184">
        <v>520</v>
      </c>
      <c r="U184" t="s">
        <v>239</v>
      </c>
    </row>
    <row r="185" spans="1:21" x14ac:dyDescent="0.25">
      <c r="A185" vm="26">
        <v>45961</v>
      </c>
      <c r="B185" t="s">
        <v>168</v>
      </c>
      <c r="C185" t="s">
        <v>145</v>
      </c>
      <c r="D185" s="42">
        <v>-11525587.5</v>
      </c>
      <c r="E185" t="s">
        <v>169</v>
      </c>
      <c r="F185">
        <v>28.75</v>
      </c>
      <c r="G185">
        <v>400890</v>
      </c>
      <c r="H185" t="s">
        <v>147</v>
      </c>
      <c r="I185" t="s">
        <v>21</v>
      </c>
      <c r="J185" t="s">
        <v>148</v>
      </c>
      <c r="K185" t="s">
        <v>469</v>
      </c>
      <c r="L185" t="s">
        <v>149</v>
      </c>
      <c r="M185" vm="2">
        <v>0</v>
      </c>
      <c r="N185" t="s">
        <v>104</v>
      </c>
      <c r="O185" t="e">
        <v>#NUM!</v>
      </c>
      <c r="P185">
        <v>1</v>
      </c>
      <c r="Q185" t="s">
        <v>118</v>
      </c>
      <c r="R185">
        <v>1</v>
      </c>
      <c r="S185">
        <v>-11525587.5</v>
      </c>
      <c r="T185">
        <v>28.75</v>
      </c>
      <c r="U185" t="s">
        <v>239</v>
      </c>
    </row>
    <row r="186" spans="1:21" x14ac:dyDescent="0.25">
      <c r="A186" vm="26">
        <v>45961</v>
      </c>
      <c r="B186" t="s">
        <v>888</v>
      </c>
      <c r="C186" t="s">
        <v>145</v>
      </c>
      <c r="D186" s="42">
        <v>0</v>
      </c>
      <c r="E186" t="s">
        <v>17</v>
      </c>
      <c r="F186">
        <v>97.4</v>
      </c>
      <c r="G186">
        <v>19500</v>
      </c>
      <c r="H186" t="s">
        <v>147</v>
      </c>
      <c r="I186" t="s">
        <v>10</v>
      </c>
      <c r="J186" t="s">
        <v>148</v>
      </c>
      <c r="K186" t="s">
        <v>469</v>
      </c>
      <c r="L186" t="s">
        <v>149</v>
      </c>
      <c r="M186" vm="2">
        <v>0</v>
      </c>
      <c r="N186" t="s">
        <v>93</v>
      </c>
      <c r="O186" t="e">
        <v>#NUM!</v>
      </c>
      <c r="P186">
        <v>1</v>
      </c>
      <c r="Q186" t="s">
        <v>122</v>
      </c>
      <c r="R186">
        <v>1</v>
      </c>
      <c r="S186">
        <v>0</v>
      </c>
      <c r="T186">
        <v>97.4</v>
      </c>
      <c r="U186" t="s">
        <v>239</v>
      </c>
    </row>
    <row r="187" spans="1:21" x14ac:dyDescent="0.25">
      <c r="A187" vm="26">
        <v>45961</v>
      </c>
      <c r="B187" t="s">
        <v>889</v>
      </c>
      <c r="C187" t="s">
        <v>145</v>
      </c>
      <c r="D187" s="42">
        <v>0</v>
      </c>
      <c r="E187" t="s">
        <v>17</v>
      </c>
      <c r="F187">
        <v>852.25</v>
      </c>
      <c r="G187">
        <v>19500</v>
      </c>
      <c r="H187" t="s">
        <v>147</v>
      </c>
      <c r="I187" t="s">
        <v>10</v>
      </c>
      <c r="J187" vm="2">
        <v>0</v>
      </c>
      <c r="K187" vm="2">
        <v>0</v>
      </c>
      <c r="L187" vm="2">
        <v>0</v>
      </c>
      <c r="M187" vm="2">
        <v>0</v>
      </c>
      <c r="N187" vm="2">
        <v>0</v>
      </c>
      <c r="O187" t="e">
        <v>#NUM!</v>
      </c>
      <c r="P187">
        <v>0</v>
      </c>
      <c r="Q187">
        <v>0</v>
      </c>
      <c r="R187">
        <v>1</v>
      </c>
      <c r="S187">
        <v>0</v>
      </c>
      <c r="T187">
        <v>852.25</v>
      </c>
      <c r="U187" t="s">
        <v>239</v>
      </c>
    </row>
    <row r="188" spans="1:21" x14ac:dyDescent="0.25">
      <c r="A188" vm="26">
        <v>45961</v>
      </c>
      <c r="B188" t="s">
        <v>26</v>
      </c>
      <c r="C188" t="s">
        <v>145</v>
      </c>
      <c r="D188" s="42">
        <v>0</v>
      </c>
      <c r="E188" t="s">
        <v>17</v>
      </c>
      <c r="F188">
        <v>876.6</v>
      </c>
      <c r="G188" t="e">
        <v>#NUM!</v>
      </c>
      <c r="H188" t="s">
        <v>147</v>
      </c>
      <c r="I188" t="s">
        <v>10</v>
      </c>
      <c r="J188" t="s">
        <v>148</v>
      </c>
      <c r="K188" t="s">
        <v>469</v>
      </c>
      <c r="L188" t="s">
        <v>149</v>
      </c>
      <c r="M188" vm="2">
        <v>0</v>
      </c>
      <c r="N188" t="s">
        <v>93</v>
      </c>
      <c r="O188" t="e">
        <v>#NUM!</v>
      </c>
      <c r="P188">
        <v>1</v>
      </c>
      <c r="Q188" t="s">
        <v>122</v>
      </c>
      <c r="R188">
        <v>1</v>
      </c>
      <c r="S188">
        <v>0</v>
      </c>
      <c r="T188">
        <v>876.6</v>
      </c>
      <c r="U188" t="s">
        <v>239</v>
      </c>
    </row>
    <row r="189" spans="1:21" x14ac:dyDescent="0.25">
      <c r="A189" vm="26">
        <v>45961</v>
      </c>
      <c r="B189" t="s">
        <v>27</v>
      </c>
      <c r="C189" t="s">
        <v>145</v>
      </c>
      <c r="D189" s="42">
        <v>-11261875</v>
      </c>
      <c r="E189" t="s">
        <v>17</v>
      </c>
      <c r="F189">
        <v>608.75</v>
      </c>
      <c r="G189">
        <v>18500</v>
      </c>
      <c r="H189" t="s">
        <v>147</v>
      </c>
      <c r="I189" t="s">
        <v>17</v>
      </c>
      <c r="J189" t="s">
        <v>148</v>
      </c>
      <c r="K189" t="s">
        <v>469</v>
      </c>
      <c r="L189" t="s">
        <v>149</v>
      </c>
      <c r="M189" vm="2">
        <v>0</v>
      </c>
      <c r="N189" t="s">
        <v>100</v>
      </c>
      <c r="O189" t="e">
        <v>#NUM!</v>
      </c>
      <c r="P189">
        <v>1</v>
      </c>
      <c r="Q189" t="s">
        <v>244</v>
      </c>
      <c r="R189">
        <v>1</v>
      </c>
      <c r="S189">
        <v>-11261875</v>
      </c>
      <c r="T189">
        <v>608.75</v>
      </c>
      <c r="U189" t="s">
        <v>239</v>
      </c>
    </row>
    <row r="190" spans="1:21" x14ac:dyDescent="0.25">
      <c r="A190" vm="26">
        <v>45961</v>
      </c>
      <c r="B190" t="s">
        <v>703</v>
      </c>
      <c r="C190" t="s">
        <v>145</v>
      </c>
      <c r="D190" s="42">
        <v>0</v>
      </c>
      <c r="E190" t="s">
        <v>17</v>
      </c>
      <c r="F190">
        <v>97.4</v>
      </c>
      <c r="G190" t="e">
        <v>#NUM!</v>
      </c>
      <c r="H190" t="s">
        <v>147</v>
      </c>
      <c r="I190" t="s">
        <v>17</v>
      </c>
      <c r="J190" t="s">
        <v>148</v>
      </c>
      <c r="K190" t="s">
        <v>469</v>
      </c>
      <c r="L190" t="s">
        <v>149</v>
      </c>
      <c r="M190" vm="2">
        <v>0</v>
      </c>
      <c r="N190" t="s">
        <v>100</v>
      </c>
      <c r="O190" t="e">
        <v>#NUM!</v>
      </c>
      <c r="P190">
        <v>1</v>
      </c>
      <c r="Q190" t="s">
        <v>244</v>
      </c>
      <c r="R190">
        <v>1</v>
      </c>
      <c r="S190">
        <v>0</v>
      </c>
      <c r="T190">
        <v>97.4</v>
      </c>
      <c r="U190" t="s">
        <v>239</v>
      </c>
    </row>
    <row r="191" spans="1:21" x14ac:dyDescent="0.25">
      <c r="A191" vm="26">
        <v>45961</v>
      </c>
      <c r="B191" t="s">
        <v>49</v>
      </c>
      <c r="C191" t="s">
        <v>145</v>
      </c>
      <c r="D191" s="42">
        <v>-1461000</v>
      </c>
      <c r="E191" t="s">
        <v>17</v>
      </c>
      <c r="F191">
        <v>97.4</v>
      </c>
      <c r="G191">
        <v>15000</v>
      </c>
      <c r="H191" t="s">
        <v>147</v>
      </c>
      <c r="I191" t="s">
        <v>17</v>
      </c>
      <c r="J191" t="s">
        <v>148</v>
      </c>
      <c r="K191" t="s">
        <v>469</v>
      </c>
      <c r="L191" t="s">
        <v>149</v>
      </c>
      <c r="M191" vm="2">
        <v>0</v>
      </c>
      <c r="N191" t="s">
        <v>100</v>
      </c>
      <c r="O191" t="e">
        <v>#NUM!</v>
      </c>
      <c r="P191">
        <v>1</v>
      </c>
      <c r="Q191" t="s">
        <v>244</v>
      </c>
      <c r="R191">
        <v>1</v>
      </c>
      <c r="S191">
        <v>-1461000</v>
      </c>
      <c r="T191">
        <v>97.4</v>
      </c>
      <c r="U191" t="s">
        <v>239</v>
      </c>
    </row>
    <row r="192" spans="1:21" x14ac:dyDescent="0.25">
      <c r="A192" vm="26">
        <v>45961</v>
      </c>
      <c r="B192" t="s">
        <v>890</v>
      </c>
      <c r="C192" t="s">
        <v>145</v>
      </c>
      <c r="D192" s="42">
        <v>0</v>
      </c>
      <c r="E192" t="s">
        <v>17</v>
      </c>
      <c r="F192">
        <v>194.8</v>
      </c>
      <c r="G192" t="e">
        <v>#NUM!</v>
      </c>
      <c r="H192" t="s">
        <v>147</v>
      </c>
      <c r="I192" t="s">
        <v>17</v>
      </c>
      <c r="J192" t="s">
        <v>148</v>
      </c>
      <c r="K192" t="s">
        <v>469</v>
      </c>
      <c r="L192" t="s">
        <v>149</v>
      </c>
      <c r="M192" vm="2">
        <v>0</v>
      </c>
      <c r="N192" t="s">
        <v>100</v>
      </c>
      <c r="O192" t="e">
        <v>#NUM!</v>
      </c>
      <c r="P192">
        <v>1</v>
      </c>
      <c r="Q192" t="s">
        <v>244</v>
      </c>
      <c r="R192">
        <v>1</v>
      </c>
      <c r="S192">
        <v>0</v>
      </c>
      <c r="T192">
        <v>194.8</v>
      </c>
      <c r="U192" t="s">
        <v>239</v>
      </c>
    </row>
    <row r="193" spans="1:21" x14ac:dyDescent="0.25">
      <c r="A193" vm="4">
        <v>45931</v>
      </c>
      <c r="B193" t="s">
        <v>501</v>
      </c>
      <c r="C193" t="s">
        <v>516</v>
      </c>
      <c r="D193" s="42">
        <v>-2067241.2</v>
      </c>
      <c r="E193" t="s">
        <v>66</v>
      </c>
      <c r="F193">
        <v>2824.1</v>
      </c>
      <c r="G193">
        <v>0.5</v>
      </c>
      <c r="H193" t="s">
        <v>502</v>
      </c>
      <c r="I193" t="s">
        <v>66</v>
      </c>
      <c r="J193" t="s">
        <v>148</v>
      </c>
      <c r="K193" t="s">
        <v>469</v>
      </c>
      <c r="L193" t="s">
        <v>149</v>
      </c>
      <c r="M193" vm="2">
        <v>0</v>
      </c>
      <c r="N193" t="s">
        <v>93</v>
      </c>
      <c r="O193" t="e">
        <v>#NUM!</v>
      </c>
      <c r="P193">
        <v>1</v>
      </c>
      <c r="Q193" t="s">
        <v>122</v>
      </c>
      <c r="R193">
        <v>1</v>
      </c>
      <c r="S193">
        <v>-2067241.2</v>
      </c>
      <c r="T193">
        <v>2824.1</v>
      </c>
      <c r="U193" t="s">
        <v>239</v>
      </c>
    </row>
    <row r="194" spans="1:21" x14ac:dyDescent="0.25">
      <c r="A194" vm="13">
        <v>45960</v>
      </c>
      <c r="B194" t="s">
        <v>503</v>
      </c>
      <c r="C194" t="s">
        <v>517</v>
      </c>
      <c r="D194" s="42">
        <v>-6924925.2800000003</v>
      </c>
      <c r="E194" t="s">
        <v>66</v>
      </c>
      <c r="F194">
        <v>1</v>
      </c>
      <c r="G194">
        <v>6924925.2800000003</v>
      </c>
      <c r="H194" t="s">
        <v>502</v>
      </c>
      <c r="I194" t="s">
        <v>66</v>
      </c>
      <c r="J194" t="s">
        <v>148</v>
      </c>
      <c r="K194" t="s">
        <v>469</v>
      </c>
      <c r="L194" t="s">
        <v>181</v>
      </c>
      <c r="M194" vm="2">
        <v>0</v>
      </c>
      <c r="N194" t="s">
        <v>475</v>
      </c>
      <c r="O194" t="e">
        <v>#NUM!</v>
      </c>
      <c r="P194" t="s">
        <v>491</v>
      </c>
      <c r="Q194" t="s">
        <v>491</v>
      </c>
      <c r="R194">
        <v>1</v>
      </c>
      <c r="S194">
        <v>-6924925.2800000003</v>
      </c>
      <c r="T194">
        <v>1</v>
      </c>
      <c r="U194" t="s">
        <v>239</v>
      </c>
    </row>
    <row r="195" spans="1:21" x14ac:dyDescent="0.25">
      <c r="A195" vm="13">
        <v>45960</v>
      </c>
      <c r="B195" t="s">
        <v>170</v>
      </c>
      <c r="C195" t="s">
        <v>517</v>
      </c>
      <c r="D195" s="42">
        <v>-32811.49</v>
      </c>
      <c r="E195" t="s">
        <v>66</v>
      </c>
      <c r="F195">
        <v>1</v>
      </c>
      <c r="G195">
        <v>32811.49</v>
      </c>
      <c r="H195" t="s">
        <v>502</v>
      </c>
      <c r="I195" t="s">
        <v>66</v>
      </c>
      <c r="J195" t="s">
        <v>148</v>
      </c>
      <c r="K195" t="s">
        <v>469</v>
      </c>
      <c r="L195" t="s">
        <v>181</v>
      </c>
      <c r="M195" vm="2">
        <v>0</v>
      </c>
      <c r="N195" t="s">
        <v>94</v>
      </c>
      <c r="O195" t="e">
        <v>#NUM!</v>
      </c>
      <c r="P195">
        <v>10</v>
      </c>
      <c r="Q195" t="s">
        <v>461</v>
      </c>
      <c r="R195">
        <v>1</v>
      </c>
      <c r="S195">
        <v>-32811.49</v>
      </c>
      <c r="T195">
        <v>1</v>
      </c>
      <c r="U195" t="s">
        <v>239</v>
      </c>
    </row>
    <row r="196" spans="1:21" x14ac:dyDescent="0.25">
      <c r="A196" vm="13">
        <v>45960</v>
      </c>
      <c r="B196" t="s">
        <v>171</v>
      </c>
      <c r="C196" t="s">
        <v>517</v>
      </c>
      <c r="D196" s="42">
        <v>-656141</v>
      </c>
      <c r="E196" t="s">
        <v>66</v>
      </c>
      <c r="F196">
        <v>1</v>
      </c>
      <c r="G196">
        <v>656141</v>
      </c>
      <c r="H196" t="s">
        <v>502</v>
      </c>
      <c r="I196" t="s">
        <v>66</v>
      </c>
      <c r="J196" t="s">
        <v>148</v>
      </c>
      <c r="K196" t="s">
        <v>469</v>
      </c>
      <c r="L196" t="s">
        <v>181</v>
      </c>
      <c r="M196" vm="2">
        <v>0</v>
      </c>
      <c r="N196" t="s">
        <v>123</v>
      </c>
      <c r="O196" t="e">
        <v>#NUM!</v>
      </c>
      <c r="P196">
        <v>1</v>
      </c>
      <c r="Q196" t="s">
        <v>116</v>
      </c>
      <c r="R196">
        <v>1</v>
      </c>
      <c r="S196">
        <v>-656141</v>
      </c>
      <c r="T196">
        <v>1</v>
      </c>
      <c r="U196" t="s">
        <v>239</v>
      </c>
    </row>
    <row r="197" spans="1:21" x14ac:dyDescent="0.25">
      <c r="A197" vm="13">
        <v>45960</v>
      </c>
      <c r="B197" t="s">
        <v>172</v>
      </c>
      <c r="C197" t="s">
        <v>517</v>
      </c>
      <c r="D197" s="42">
        <v>-485805</v>
      </c>
      <c r="E197" t="s">
        <v>66</v>
      </c>
      <c r="F197">
        <v>1</v>
      </c>
      <c r="G197">
        <v>485805</v>
      </c>
      <c r="H197" t="s">
        <v>502</v>
      </c>
      <c r="I197" t="s">
        <v>66</v>
      </c>
      <c r="J197" t="s">
        <v>148</v>
      </c>
      <c r="K197" t="s">
        <v>469</v>
      </c>
      <c r="L197" t="s">
        <v>181</v>
      </c>
      <c r="M197" vm="2">
        <v>0</v>
      </c>
      <c r="N197" t="s">
        <v>124</v>
      </c>
      <c r="O197" t="e">
        <v>#NUM!</v>
      </c>
      <c r="P197">
        <v>1</v>
      </c>
      <c r="Q197" t="s">
        <v>120</v>
      </c>
      <c r="R197">
        <v>1</v>
      </c>
      <c r="S197">
        <v>-485805</v>
      </c>
      <c r="T197">
        <v>1</v>
      </c>
      <c r="U197" t="s">
        <v>239</v>
      </c>
    </row>
    <row r="198" spans="1:21" x14ac:dyDescent="0.25">
      <c r="A198" vm="13">
        <v>45960</v>
      </c>
      <c r="B198" t="s">
        <v>173</v>
      </c>
      <c r="C198" t="s">
        <v>517</v>
      </c>
      <c r="D198" s="42">
        <v>-374523</v>
      </c>
      <c r="E198" t="s">
        <v>66</v>
      </c>
      <c r="F198">
        <v>1</v>
      </c>
      <c r="G198">
        <v>374523</v>
      </c>
      <c r="H198" t="s">
        <v>502</v>
      </c>
      <c r="I198" t="s">
        <v>66</v>
      </c>
      <c r="J198" t="s">
        <v>148</v>
      </c>
      <c r="K198" t="s">
        <v>469</v>
      </c>
      <c r="L198" t="s">
        <v>181</v>
      </c>
      <c r="M198" vm="2">
        <v>0</v>
      </c>
      <c r="N198" t="s">
        <v>99</v>
      </c>
      <c r="O198" t="e">
        <v>#NUM!</v>
      </c>
      <c r="P198">
        <v>1</v>
      </c>
      <c r="Q198" t="s">
        <v>117</v>
      </c>
      <c r="R198">
        <v>1</v>
      </c>
      <c r="S198">
        <v>-374523</v>
      </c>
      <c r="T198">
        <v>1</v>
      </c>
      <c r="U198" t="s">
        <v>239</v>
      </c>
    </row>
    <row r="199" spans="1:21" x14ac:dyDescent="0.25">
      <c r="A199" vm="13">
        <v>45960</v>
      </c>
      <c r="B199" t="s">
        <v>174</v>
      </c>
      <c r="C199" t="s">
        <v>517</v>
      </c>
      <c r="D199" s="42">
        <v>-386033</v>
      </c>
      <c r="E199" t="s">
        <v>66</v>
      </c>
      <c r="F199">
        <v>1</v>
      </c>
      <c r="G199">
        <v>386033</v>
      </c>
      <c r="H199" t="s">
        <v>502</v>
      </c>
      <c r="I199" t="s">
        <v>66</v>
      </c>
      <c r="J199" t="s">
        <v>148</v>
      </c>
      <c r="K199" t="s">
        <v>469</v>
      </c>
      <c r="L199" t="s">
        <v>181</v>
      </c>
      <c r="M199" vm="2">
        <v>0</v>
      </c>
      <c r="N199" t="s">
        <v>98</v>
      </c>
      <c r="O199" t="e">
        <v>#NUM!</v>
      </c>
      <c r="P199">
        <v>2</v>
      </c>
      <c r="Q199" t="s">
        <v>108</v>
      </c>
      <c r="R199">
        <v>1</v>
      </c>
      <c r="S199">
        <v>-386033</v>
      </c>
      <c r="T199">
        <v>1</v>
      </c>
      <c r="U199" t="s">
        <v>239</v>
      </c>
    </row>
    <row r="200" spans="1:21" x14ac:dyDescent="0.25">
      <c r="A200" vm="4">
        <v>45931</v>
      </c>
      <c r="B200" t="s">
        <v>455</v>
      </c>
      <c r="C200" t="s">
        <v>434</v>
      </c>
      <c r="D200" s="42">
        <v>-2078949.4914293329</v>
      </c>
      <c r="E200" t="s">
        <v>188</v>
      </c>
      <c r="F200">
        <v>1</v>
      </c>
      <c r="G200">
        <v>2078949.4914293329</v>
      </c>
      <c r="H200" t="s">
        <v>478</v>
      </c>
      <c r="I200" t="s">
        <v>9</v>
      </c>
      <c r="J200" t="s">
        <v>88</v>
      </c>
      <c r="K200" t="s">
        <v>89</v>
      </c>
      <c r="L200" t="s">
        <v>87</v>
      </c>
      <c r="M200" vm="2">
        <v>0</v>
      </c>
      <c r="N200" t="s">
        <v>362</v>
      </c>
      <c r="O200" t="e">
        <v>#NUM!</v>
      </c>
      <c r="P200">
        <v>10</v>
      </c>
      <c r="Q200" t="s">
        <v>463</v>
      </c>
      <c r="R200">
        <v>1</v>
      </c>
      <c r="S200">
        <v>-2078949.4914293329</v>
      </c>
      <c r="T200">
        <v>1</v>
      </c>
      <c r="U200" t="s">
        <v>239</v>
      </c>
    </row>
    <row r="201" spans="1:21" x14ac:dyDescent="0.25">
      <c r="A201" vm="4">
        <v>45931</v>
      </c>
      <c r="B201" t="s">
        <v>455</v>
      </c>
      <c r="C201" t="s">
        <v>435</v>
      </c>
      <c r="D201" s="42">
        <v>-5104642.2507197335</v>
      </c>
      <c r="E201" t="s">
        <v>188</v>
      </c>
      <c r="F201">
        <v>1</v>
      </c>
      <c r="G201">
        <v>5104642.2507197335</v>
      </c>
      <c r="H201" t="s">
        <v>478</v>
      </c>
      <c r="I201" t="s">
        <v>9</v>
      </c>
      <c r="J201" t="s">
        <v>88</v>
      </c>
      <c r="K201" t="s">
        <v>89</v>
      </c>
      <c r="L201" t="s">
        <v>87</v>
      </c>
      <c r="M201" vm="2">
        <v>0</v>
      </c>
      <c r="N201" t="s">
        <v>362</v>
      </c>
      <c r="O201" t="e">
        <v>#NUM!</v>
      </c>
      <c r="P201">
        <v>10</v>
      </c>
      <c r="Q201" t="s">
        <v>463</v>
      </c>
      <c r="R201">
        <v>1</v>
      </c>
      <c r="S201">
        <v>-5104642.2507197335</v>
      </c>
      <c r="T201">
        <v>1</v>
      </c>
      <c r="U201" t="s">
        <v>239</v>
      </c>
    </row>
    <row r="202" spans="1:21" x14ac:dyDescent="0.25">
      <c r="A202" vm="4">
        <v>45931</v>
      </c>
      <c r="B202" t="s">
        <v>455</v>
      </c>
      <c r="C202" t="s">
        <v>436</v>
      </c>
      <c r="D202" s="42">
        <v>-2117008.2724669338</v>
      </c>
      <c r="E202" t="s">
        <v>195</v>
      </c>
      <c r="F202">
        <v>1</v>
      </c>
      <c r="G202">
        <v>2117008.2724669338</v>
      </c>
      <c r="H202" t="s">
        <v>478</v>
      </c>
      <c r="I202" t="s">
        <v>9</v>
      </c>
      <c r="J202" t="s">
        <v>88</v>
      </c>
      <c r="K202" t="s">
        <v>89</v>
      </c>
      <c r="L202" t="s">
        <v>87</v>
      </c>
      <c r="M202" vm="2">
        <v>0</v>
      </c>
      <c r="N202" t="s">
        <v>357</v>
      </c>
      <c r="O202" t="e">
        <v>#NUM!</v>
      </c>
      <c r="P202">
        <v>7</v>
      </c>
      <c r="Q202" t="s">
        <v>467</v>
      </c>
      <c r="R202">
        <v>1</v>
      </c>
      <c r="S202">
        <v>-2117008.2724669338</v>
      </c>
      <c r="T202">
        <v>1</v>
      </c>
      <c r="U202" t="s">
        <v>239</v>
      </c>
    </row>
    <row r="203" spans="1:21" x14ac:dyDescent="0.25">
      <c r="A203" vm="4">
        <v>45931</v>
      </c>
      <c r="B203" t="s">
        <v>455</v>
      </c>
      <c r="C203" t="s">
        <v>437</v>
      </c>
      <c r="D203" s="42">
        <v>-2067002.0161081336</v>
      </c>
      <c r="E203" t="s">
        <v>215</v>
      </c>
      <c r="F203">
        <v>1</v>
      </c>
      <c r="G203">
        <v>2067002.0161081336</v>
      </c>
      <c r="H203" t="s">
        <v>478</v>
      </c>
      <c r="I203" t="s">
        <v>9</v>
      </c>
      <c r="J203" t="s">
        <v>88</v>
      </c>
      <c r="K203" t="s">
        <v>86</v>
      </c>
      <c r="L203" t="s">
        <v>90</v>
      </c>
      <c r="M203" vm="2">
        <v>0</v>
      </c>
      <c r="N203" t="s">
        <v>360</v>
      </c>
      <c r="O203" t="e">
        <v>#NUM!</v>
      </c>
      <c r="P203">
        <v>2</v>
      </c>
      <c r="Q203" t="s">
        <v>464</v>
      </c>
      <c r="R203">
        <v>1</v>
      </c>
      <c r="S203">
        <v>-2067002.0161081336</v>
      </c>
      <c r="T203">
        <v>1</v>
      </c>
      <c r="U203" t="s">
        <v>239</v>
      </c>
    </row>
    <row r="204" spans="1:21" x14ac:dyDescent="0.25">
      <c r="A204" vm="4">
        <v>45931</v>
      </c>
      <c r="B204" t="s">
        <v>455</v>
      </c>
      <c r="C204" t="s">
        <v>438</v>
      </c>
      <c r="D204" s="42">
        <v>-1085682.2391397329</v>
      </c>
      <c r="E204" t="s">
        <v>117</v>
      </c>
      <c r="F204">
        <v>1</v>
      </c>
      <c r="G204">
        <v>1085682.2391397329</v>
      </c>
      <c r="H204" t="s">
        <v>478</v>
      </c>
      <c r="I204" t="s">
        <v>9</v>
      </c>
      <c r="J204" t="s">
        <v>88</v>
      </c>
      <c r="K204" t="s">
        <v>86</v>
      </c>
      <c r="L204" t="s">
        <v>90</v>
      </c>
      <c r="M204" vm="2">
        <v>0</v>
      </c>
      <c r="N204" t="s">
        <v>356</v>
      </c>
      <c r="O204" t="e">
        <v>#NUM!</v>
      </c>
      <c r="P204">
        <v>2</v>
      </c>
      <c r="Q204" t="s">
        <v>459</v>
      </c>
      <c r="R204">
        <v>1</v>
      </c>
      <c r="S204">
        <v>-1085682.2391397329</v>
      </c>
      <c r="T204">
        <v>1</v>
      </c>
      <c r="U204" t="s">
        <v>239</v>
      </c>
    </row>
    <row r="205" spans="1:21" x14ac:dyDescent="0.25">
      <c r="A205" vm="4">
        <v>45931</v>
      </c>
      <c r="B205" t="s">
        <v>455</v>
      </c>
      <c r="C205" t="s">
        <v>439</v>
      </c>
      <c r="D205" s="42">
        <v>-2513045.708752533</v>
      </c>
      <c r="E205" t="s">
        <v>190</v>
      </c>
      <c r="F205">
        <v>1</v>
      </c>
      <c r="G205">
        <v>2513045.708752533</v>
      </c>
      <c r="H205" t="s">
        <v>478</v>
      </c>
      <c r="I205" t="s">
        <v>9</v>
      </c>
      <c r="J205" t="s">
        <v>88</v>
      </c>
      <c r="K205" t="s">
        <v>89</v>
      </c>
      <c r="L205" t="s">
        <v>87</v>
      </c>
      <c r="M205" vm="2">
        <v>0</v>
      </c>
      <c r="N205" t="s">
        <v>352</v>
      </c>
      <c r="O205" t="e">
        <v>#NUM!</v>
      </c>
      <c r="P205">
        <v>6</v>
      </c>
      <c r="Q205" t="s">
        <v>465</v>
      </c>
      <c r="R205">
        <v>1</v>
      </c>
      <c r="S205">
        <v>-2513045.708752533</v>
      </c>
      <c r="T205">
        <v>1</v>
      </c>
      <c r="U205" t="s">
        <v>239</v>
      </c>
    </row>
    <row r="206" spans="1:21" x14ac:dyDescent="0.25">
      <c r="A206" vm="4">
        <v>45931</v>
      </c>
      <c r="B206" t="s">
        <v>455</v>
      </c>
      <c r="C206" t="s">
        <v>440</v>
      </c>
      <c r="D206" s="42">
        <v>-2156572.7561241328</v>
      </c>
      <c r="E206" t="s">
        <v>108</v>
      </c>
      <c r="F206">
        <v>1</v>
      </c>
      <c r="G206">
        <v>2156572.7561241328</v>
      </c>
      <c r="H206" t="s">
        <v>478</v>
      </c>
      <c r="I206" t="s">
        <v>9</v>
      </c>
      <c r="J206" t="s">
        <v>88</v>
      </c>
      <c r="K206" t="s">
        <v>86</v>
      </c>
      <c r="L206" t="s">
        <v>90</v>
      </c>
      <c r="M206" vm="2">
        <v>0</v>
      </c>
      <c r="N206" t="s">
        <v>355</v>
      </c>
      <c r="O206" t="e">
        <v>#NUM!</v>
      </c>
      <c r="P206">
        <v>2</v>
      </c>
      <c r="Q206" t="s">
        <v>466</v>
      </c>
      <c r="R206">
        <v>1</v>
      </c>
      <c r="S206">
        <v>-2156572.7561241328</v>
      </c>
      <c r="T206">
        <v>1</v>
      </c>
      <c r="U206" t="s">
        <v>239</v>
      </c>
    </row>
    <row r="207" spans="1:21" x14ac:dyDescent="0.25">
      <c r="A207" vm="4">
        <v>45931</v>
      </c>
      <c r="B207" t="s">
        <v>455</v>
      </c>
      <c r="C207" t="s">
        <v>441</v>
      </c>
      <c r="D207" s="42">
        <v>-1290098.839976751</v>
      </c>
      <c r="E207" t="s">
        <v>456</v>
      </c>
      <c r="F207">
        <v>1</v>
      </c>
      <c r="G207">
        <v>1290098.839976751</v>
      </c>
      <c r="H207" t="s">
        <v>478</v>
      </c>
      <c r="I207" t="s">
        <v>9</v>
      </c>
      <c r="J207" t="s">
        <v>88</v>
      </c>
      <c r="K207" t="s">
        <v>86</v>
      </c>
      <c r="L207" t="s">
        <v>90</v>
      </c>
      <c r="M207" vm="2">
        <v>0</v>
      </c>
      <c r="N207" t="s">
        <v>98</v>
      </c>
      <c r="O207" t="e">
        <v>#NUM!</v>
      </c>
      <c r="P207">
        <v>2</v>
      </c>
      <c r="Q207" t="s">
        <v>108</v>
      </c>
      <c r="R207">
        <v>1</v>
      </c>
      <c r="S207">
        <v>-1290098.839976751</v>
      </c>
      <c r="T207">
        <v>1</v>
      </c>
      <c r="U207" t="s">
        <v>239</v>
      </c>
    </row>
    <row r="208" spans="1:21" x14ac:dyDescent="0.25">
      <c r="A208" vm="4">
        <v>45931</v>
      </c>
      <c r="B208" t="s">
        <v>455</v>
      </c>
      <c r="C208" t="s">
        <v>442</v>
      </c>
      <c r="D208" s="42">
        <v>-2430242.5159109333</v>
      </c>
      <c r="E208" t="s">
        <v>195</v>
      </c>
      <c r="F208">
        <v>1</v>
      </c>
      <c r="G208">
        <v>2430242.5159109333</v>
      </c>
      <c r="H208" t="s">
        <v>478</v>
      </c>
      <c r="I208" t="s">
        <v>9</v>
      </c>
      <c r="J208" t="s">
        <v>88</v>
      </c>
      <c r="K208" t="s">
        <v>89</v>
      </c>
      <c r="L208" t="s">
        <v>87</v>
      </c>
      <c r="M208" vm="2">
        <v>0</v>
      </c>
      <c r="N208" t="s">
        <v>357</v>
      </c>
      <c r="O208" t="e">
        <v>#NUM!</v>
      </c>
      <c r="P208">
        <v>7</v>
      </c>
      <c r="Q208" t="s">
        <v>467</v>
      </c>
      <c r="R208">
        <v>1</v>
      </c>
      <c r="S208">
        <v>-2430242.5159109333</v>
      </c>
      <c r="T208">
        <v>1</v>
      </c>
      <c r="U208" t="s">
        <v>239</v>
      </c>
    </row>
    <row r="209" spans="1:21" x14ac:dyDescent="0.25">
      <c r="A209" vm="4">
        <v>45931</v>
      </c>
      <c r="B209" t="s">
        <v>455</v>
      </c>
      <c r="C209" t="s">
        <v>443</v>
      </c>
      <c r="D209" s="42">
        <v>-2174118.9305605334</v>
      </c>
      <c r="E209" t="s">
        <v>188</v>
      </c>
      <c r="F209">
        <v>1</v>
      </c>
      <c r="G209">
        <v>2174118.9305605334</v>
      </c>
      <c r="H209" t="s">
        <v>478</v>
      </c>
      <c r="I209" t="s">
        <v>9</v>
      </c>
      <c r="J209" t="s">
        <v>88</v>
      </c>
      <c r="K209" t="s">
        <v>89</v>
      </c>
      <c r="L209" t="s">
        <v>87</v>
      </c>
      <c r="M209" vm="2">
        <v>0</v>
      </c>
      <c r="N209" t="s">
        <v>362</v>
      </c>
      <c r="O209" t="e">
        <v>#NUM!</v>
      </c>
      <c r="P209">
        <v>10</v>
      </c>
      <c r="Q209" t="s">
        <v>463</v>
      </c>
      <c r="R209">
        <v>1</v>
      </c>
      <c r="S209">
        <v>-2174118.9305605334</v>
      </c>
      <c r="T209">
        <v>1</v>
      </c>
      <c r="U209" t="s">
        <v>239</v>
      </c>
    </row>
    <row r="210" spans="1:21" x14ac:dyDescent="0.25">
      <c r="A210" vm="4">
        <v>45931</v>
      </c>
      <c r="B210" t="s">
        <v>455</v>
      </c>
      <c r="C210" t="s">
        <v>444</v>
      </c>
      <c r="D210" s="42">
        <v>-5514943.2730053328</v>
      </c>
      <c r="E210" t="s">
        <v>364</v>
      </c>
      <c r="F210">
        <v>1</v>
      </c>
      <c r="G210">
        <v>5514943.2730053328</v>
      </c>
      <c r="H210" t="s">
        <v>478</v>
      </c>
      <c r="I210" t="s">
        <v>9</v>
      </c>
      <c r="J210" t="s">
        <v>88</v>
      </c>
      <c r="K210" t="s">
        <v>89</v>
      </c>
      <c r="L210" t="s">
        <v>87</v>
      </c>
      <c r="M210" vm="2">
        <v>0</v>
      </c>
      <c r="N210" t="s">
        <v>363</v>
      </c>
      <c r="O210" t="e">
        <v>#NUM!</v>
      </c>
      <c r="P210">
        <v>10</v>
      </c>
      <c r="Q210" t="s">
        <v>463</v>
      </c>
      <c r="R210">
        <v>1</v>
      </c>
      <c r="S210">
        <v>-5514943.2730053328</v>
      </c>
      <c r="T210">
        <v>1</v>
      </c>
      <c r="U210" t="s">
        <v>239</v>
      </c>
    </row>
    <row r="211" spans="1:21" x14ac:dyDescent="0.25">
      <c r="A211" vm="4">
        <v>45931</v>
      </c>
      <c r="B211" t="s">
        <v>455</v>
      </c>
      <c r="C211" t="s">
        <v>445</v>
      </c>
      <c r="D211" s="42">
        <v>-2756590.4348489335</v>
      </c>
      <c r="E211" t="s">
        <v>190</v>
      </c>
      <c r="F211">
        <v>1</v>
      </c>
      <c r="G211">
        <v>2756590.4348489335</v>
      </c>
      <c r="H211" t="s">
        <v>478</v>
      </c>
      <c r="I211" t="s">
        <v>9</v>
      </c>
      <c r="J211" t="s">
        <v>88</v>
      </c>
      <c r="K211" t="s">
        <v>89</v>
      </c>
      <c r="L211" t="s">
        <v>87</v>
      </c>
      <c r="M211" vm="2">
        <v>0</v>
      </c>
      <c r="N211" t="s">
        <v>352</v>
      </c>
      <c r="O211" t="e">
        <v>#NUM!</v>
      </c>
      <c r="P211">
        <v>6</v>
      </c>
      <c r="Q211" t="s">
        <v>465</v>
      </c>
      <c r="R211">
        <v>1</v>
      </c>
      <c r="S211">
        <v>-2756590.4348489335</v>
      </c>
      <c r="T211">
        <v>1</v>
      </c>
      <c r="U211" t="s">
        <v>239</v>
      </c>
    </row>
    <row r="212" spans="1:21" x14ac:dyDescent="0.25">
      <c r="A212" vm="4">
        <v>45931</v>
      </c>
      <c r="B212" t="s">
        <v>455</v>
      </c>
      <c r="C212" t="s">
        <v>446</v>
      </c>
      <c r="D212" s="42">
        <v>-3337135.4359697332</v>
      </c>
      <c r="E212" t="s">
        <v>209</v>
      </c>
      <c r="F212">
        <v>1</v>
      </c>
      <c r="G212">
        <v>3337135.4359697332</v>
      </c>
      <c r="H212" t="s">
        <v>478</v>
      </c>
      <c r="I212" t="s">
        <v>9</v>
      </c>
      <c r="J212" t="s">
        <v>88</v>
      </c>
      <c r="K212" t="s">
        <v>89</v>
      </c>
      <c r="L212" t="s">
        <v>87</v>
      </c>
      <c r="M212" vm="2">
        <v>0</v>
      </c>
      <c r="N212" t="s">
        <v>365</v>
      </c>
      <c r="O212" t="e">
        <v>#NUM!</v>
      </c>
      <c r="P212">
        <v>11</v>
      </c>
      <c r="Q212" t="s">
        <v>463</v>
      </c>
      <c r="R212">
        <v>1</v>
      </c>
      <c r="S212">
        <v>-3337135.4359697332</v>
      </c>
      <c r="T212">
        <v>1</v>
      </c>
      <c r="U212" t="s">
        <v>239</v>
      </c>
    </row>
    <row r="213" spans="1:21" x14ac:dyDescent="0.25">
      <c r="A213" vm="4">
        <v>45931</v>
      </c>
      <c r="B213" t="s">
        <v>455</v>
      </c>
      <c r="C213" t="s">
        <v>447</v>
      </c>
      <c r="D213" s="42">
        <v>-1280975.9741063511</v>
      </c>
      <c r="E213" t="s">
        <v>456</v>
      </c>
      <c r="F213">
        <v>1</v>
      </c>
      <c r="G213">
        <v>1280975.9741063511</v>
      </c>
      <c r="H213" t="s">
        <v>478</v>
      </c>
      <c r="I213" t="s">
        <v>9</v>
      </c>
      <c r="J213" t="s">
        <v>88</v>
      </c>
      <c r="K213" t="s">
        <v>86</v>
      </c>
      <c r="L213" t="s">
        <v>90</v>
      </c>
      <c r="M213" vm="2">
        <v>0</v>
      </c>
      <c r="N213" t="s">
        <v>98</v>
      </c>
      <c r="O213" t="e">
        <v>#NUM!</v>
      </c>
      <c r="P213">
        <v>2</v>
      </c>
      <c r="Q213" t="s">
        <v>108</v>
      </c>
      <c r="R213">
        <v>1</v>
      </c>
      <c r="S213">
        <v>-1280975.9741063511</v>
      </c>
      <c r="T213">
        <v>1</v>
      </c>
      <c r="U213" t="s">
        <v>239</v>
      </c>
    </row>
    <row r="214" spans="1:21" x14ac:dyDescent="0.25">
      <c r="A214" vm="4">
        <v>45931</v>
      </c>
      <c r="B214" t="s">
        <v>455</v>
      </c>
      <c r="C214" t="s">
        <v>448</v>
      </c>
      <c r="D214" s="42">
        <v>-1280975.9741063511</v>
      </c>
      <c r="E214" t="s">
        <v>456</v>
      </c>
      <c r="F214">
        <v>1</v>
      </c>
      <c r="G214">
        <v>1280975.9741063511</v>
      </c>
      <c r="H214" t="s">
        <v>478</v>
      </c>
      <c r="I214" t="s">
        <v>9</v>
      </c>
      <c r="J214" t="s">
        <v>88</v>
      </c>
      <c r="K214" t="s">
        <v>86</v>
      </c>
      <c r="L214" t="s">
        <v>90</v>
      </c>
      <c r="M214" vm="2">
        <v>0</v>
      </c>
      <c r="N214" t="s">
        <v>98</v>
      </c>
      <c r="O214" t="e">
        <v>#NUM!</v>
      </c>
      <c r="P214">
        <v>2</v>
      </c>
      <c r="Q214" t="s">
        <v>108</v>
      </c>
      <c r="R214">
        <v>1</v>
      </c>
      <c r="S214">
        <v>-1280975.9741063511</v>
      </c>
      <c r="T214">
        <v>1</v>
      </c>
      <c r="U214" t="s">
        <v>239</v>
      </c>
    </row>
    <row r="215" spans="1:21" x14ac:dyDescent="0.25">
      <c r="A215" vm="4">
        <v>45931</v>
      </c>
      <c r="B215" t="s">
        <v>455</v>
      </c>
      <c r="C215" t="s">
        <v>449</v>
      </c>
      <c r="D215" s="42">
        <v>-2564967.1469677333</v>
      </c>
      <c r="E215" t="s">
        <v>215</v>
      </c>
      <c r="F215">
        <v>1</v>
      </c>
      <c r="G215">
        <v>2564967.1469677333</v>
      </c>
      <c r="H215" t="s">
        <v>478</v>
      </c>
      <c r="I215" t="s">
        <v>9</v>
      </c>
      <c r="J215" t="s">
        <v>88</v>
      </c>
      <c r="K215" t="s">
        <v>86</v>
      </c>
      <c r="L215" t="s">
        <v>90</v>
      </c>
      <c r="M215" vm="2">
        <v>0</v>
      </c>
      <c r="N215" t="s">
        <v>360</v>
      </c>
      <c r="O215" t="e">
        <v>#NUM!</v>
      </c>
      <c r="P215">
        <v>2</v>
      </c>
      <c r="Q215" t="s">
        <v>464</v>
      </c>
      <c r="R215">
        <v>1</v>
      </c>
      <c r="S215">
        <v>-2564967.1469677333</v>
      </c>
      <c r="T215">
        <v>1</v>
      </c>
      <c r="U215" t="s">
        <v>239</v>
      </c>
    </row>
    <row r="216" spans="1:21" x14ac:dyDescent="0.25">
      <c r="A216" vm="4">
        <v>45931</v>
      </c>
      <c r="B216" t="s">
        <v>455</v>
      </c>
      <c r="C216" t="s">
        <v>450</v>
      </c>
      <c r="D216" s="42">
        <v>-1815751.6776129329</v>
      </c>
      <c r="E216" t="s">
        <v>119</v>
      </c>
      <c r="F216">
        <v>1</v>
      </c>
      <c r="G216">
        <v>1815751.6776129329</v>
      </c>
      <c r="H216" t="s">
        <v>478</v>
      </c>
      <c r="I216" t="s">
        <v>9</v>
      </c>
      <c r="J216" t="s">
        <v>88</v>
      </c>
      <c r="K216" t="s">
        <v>86</v>
      </c>
      <c r="L216" t="s">
        <v>90</v>
      </c>
      <c r="M216" vm="2">
        <v>0</v>
      </c>
      <c r="N216" t="s">
        <v>102</v>
      </c>
      <c r="O216" t="e">
        <v>#NUM!</v>
      </c>
      <c r="P216">
        <v>1</v>
      </c>
      <c r="Q216" t="s">
        <v>119</v>
      </c>
      <c r="R216">
        <v>1</v>
      </c>
      <c r="S216">
        <v>-1815751.6776129329</v>
      </c>
      <c r="T216">
        <v>1</v>
      </c>
      <c r="U216" t="s">
        <v>239</v>
      </c>
    </row>
    <row r="217" spans="1:21" x14ac:dyDescent="0.25">
      <c r="A217" vm="4">
        <v>45931</v>
      </c>
      <c r="B217" t="s">
        <v>455</v>
      </c>
      <c r="C217" t="s">
        <v>451</v>
      </c>
      <c r="D217" s="42">
        <v>-2675526.8108401331</v>
      </c>
      <c r="E217" t="s">
        <v>117</v>
      </c>
      <c r="F217">
        <v>1</v>
      </c>
      <c r="G217">
        <v>2675526.8108401331</v>
      </c>
      <c r="H217" t="s">
        <v>478</v>
      </c>
      <c r="I217" t="s">
        <v>9</v>
      </c>
      <c r="J217" t="s">
        <v>88</v>
      </c>
      <c r="K217" t="s">
        <v>86</v>
      </c>
      <c r="L217" t="s">
        <v>90</v>
      </c>
      <c r="M217" vm="2">
        <v>0</v>
      </c>
      <c r="N217" t="s">
        <v>356</v>
      </c>
      <c r="O217" t="e">
        <v>#NUM!</v>
      </c>
      <c r="P217">
        <v>2</v>
      </c>
      <c r="Q217" t="s">
        <v>459</v>
      </c>
      <c r="R217">
        <v>1</v>
      </c>
      <c r="S217">
        <v>-2675526.8108401331</v>
      </c>
      <c r="T217">
        <v>1</v>
      </c>
      <c r="U217" t="s">
        <v>239</v>
      </c>
    </row>
    <row r="218" spans="1:21" x14ac:dyDescent="0.25">
      <c r="A218" vm="4">
        <v>45931</v>
      </c>
      <c r="B218" t="s">
        <v>455</v>
      </c>
      <c r="C218" t="s">
        <v>452</v>
      </c>
      <c r="D218" s="42">
        <v>-2459523.2659477331</v>
      </c>
      <c r="E218" t="s">
        <v>117</v>
      </c>
      <c r="F218">
        <v>1</v>
      </c>
      <c r="G218">
        <v>2459523.2659477331</v>
      </c>
      <c r="H218" t="s">
        <v>478</v>
      </c>
      <c r="I218" t="s">
        <v>9</v>
      </c>
      <c r="J218" t="s">
        <v>88</v>
      </c>
      <c r="K218" t="s">
        <v>86</v>
      </c>
      <c r="L218" t="s">
        <v>90</v>
      </c>
      <c r="M218" vm="2">
        <v>0</v>
      </c>
      <c r="N218" t="s">
        <v>356</v>
      </c>
      <c r="O218" t="e">
        <v>#NUM!</v>
      </c>
      <c r="P218">
        <v>2</v>
      </c>
      <c r="Q218" t="s">
        <v>459</v>
      </c>
      <c r="R218">
        <v>1</v>
      </c>
      <c r="S218">
        <v>-2459523.2659477331</v>
      </c>
      <c r="T218">
        <v>1</v>
      </c>
      <c r="U218" t="s">
        <v>239</v>
      </c>
    </row>
    <row r="219" spans="1:21" x14ac:dyDescent="0.25">
      <c r="A219" vm="4">
        <v>45931</v>
      </c>
      <c r="B219" t="s">
        <v>455</v>
      </c>
      <c r="C219" t="s">
        <v>453</v>
      </c>
      <c r="D219" s="42">
        <v>-2063198.7846709336</v>
      </c>
      <c r="E219" t="s">
        <v>215</v>
      </c>
      <c r="F219">
        <v>1</v>
      </c>
      <c r="G219">
        <v>2063198.7846709336</v>
      </c>
      <c r="H219" t="s">
        <v>478</v>
      </c>
      <c r="I219" t="s">
        <v>9</v>
      </c>
      <c r="J219" t="s">
        <v>88</v>
      </c>
      <c r="K219" t="s">
        <v>86</v>
      </c>
      <c r="L219" t="s">
        <v>90</v>
      </c>
      <c r="M219" vm="2">
        <v>0</v>
      </c>
      <c r="N219" t="s">
        <v>360</v>
      </c>
      <c r="O219" t="e">
        <v>#NUM!</v>
      </c>
      <c r="P219">
        <v>2</v>
      </c>
      <c r="Q219" t="s">
        <v>464</v>
      </c>
      <c r="R219">
        <v>1</v>
      </c>
      <c r="S219">
        <v>-2063198.7846709336</v>
      </c>
      <c r="T219">
        <v>1</v>
      </c>
      <c r="U219" t="s">
        <v>239</v>
      </c>
    </row>
    <row r="220" spans="1:21" x14ac:dyDescent="0.25">
      <c r="A220" vm="4">
        <v>45931</v>
      </c>
      <c r="B220" t="s">
        <v>455</v>
      </c>
      <c r="C220" t="s">
        <v>454</v>
      </c>
      <c r="D220" s="42">
        <v>-1885753.7429637327</v>
      </c>
      <c r="E220" t="s">
        <v>186</v>
      </c>
      <c r="F220">
        <v>1</v>
      </c>
      <c r="G220">
        <v>1885753.7429637327</v>
      </c>
      <c r="H220" t="s">
        <v>478</v>
      </c>
      <c r="I220" t="s">
        <v>9</v>
      </c>
      <c r="J220" t="s">
        <v>88</v>
      </c>
      <c r="K220" t="s">
        <v>89</v>
      </c>
      <c r="L220" t="s">
        <v>87</v>
      </c>
      <c r="M220" vm="2">
        <v>0</v>
      </c>
      <c r="N220" t="s">
        <v>91</v>
      </c>
      <c r="O220" t="e">
        <v>#NUM!</v>
      </c>
      <c r="P220">
        <v>10</v>
      </c>
      <c r="Q220" t="s">
        <v>463</v>
      </c>
      <c r="R220">
        <v>1</v>
      </c>
      <c r="S220">
        <v>-1885753.7429637327</v>
      </c>
      <c r="T220">
        <v>1</v>
      </c>
      <c r="U220" t="s">
        <v>239</v>
      </c>
    </row>
    <row r="221" spans="1:21" x14ac:dyDescent="0.25">
      <c r="A221" vm="4">
        <v>45931</v>
      </c>
      <c r="B221" t="s">
        <v>455</v>
      </c>
      <c r="C221" t="s">
        <v>366</v>
      </c>
      <c r="D221" s="42">
        <v>-1670975.802514933</v>
      </c>
      <c r="E221" t="s">
        <v>188</v>
      </c>
      <c r="F221">
        <v>1</v>
      </c>
      <c r="G221">
        <v>1670975.802514933</v>
      </c>
      <c r="H221" t="s">
        <v>478</v>
      </c>
      <c r="I221" t="s">
        <v>9</v>
      </c>
      <c r="J221" t="s">
        <v>88</v>
      </c>
      <c r="K221" t="s">
        <v>89</v>
      </c>
      <c r="L221" t="s">
        <v>87</v>
      </c>
      <c r="M221" vm="2">
        <v>0</v>
      </c>
      <c r="N221" t="s">
        <v>362</v>
      </c>
      <c r="O221" t="e">
        <v>#NUM!</v>
      </c>
      <c r="P221">
        <v>10</v>
      </c>
      <c r="Q221" t="s">
        <v>463</v>
      </c>
      <c r="R221">
        <v>1</v>
      </c>
      <c r="S221">
        <v>-1670975.802514933</v>
      </c>
      <c r="T221">
        <v>1</v>
      </c>
      <c r="U221" t="s">
        <v>239</v>
      </c>
    </row>
    <row r="222" spans="1:21" x14ac:dyDescent="0.25">
      <c r="A222" vm="4">
        <v>45931</v>
      </c>
      <c r="B222" t="s">
        <v>455</v>
      </c>
      <c r="C222" t="s">
        <v>367</v>
      </c>
      <c r="D222" s="42">
        <v>-1813000.2009833332</v>
      </c>
      <c r="E222" t="s">
        <v>209</v>
      </c>
      <c r="F222">
        <v>1</v>
      </c>
      <c r="G222">
        <v>1813000.2009833332</v>
      </c>
      <c r="H222" t="s">
        <v>478</v>
      </c>
      <c r="I222" t="s">
        <v>9</v>
      </c>
      <c r="J222" t="s">
        <v>88</v>
      </c>
      <c r="K222" t="s">
        <v>89</v>
      </c>
      <c r="L222" t="s">
        <v>87</v>
      </c>
      <c r="M222" vm="2">
        <v>0</v>
      </c>
      <c r="N222" t="s">
        <v>365</v>
      </c>
      <c r="O222" t="e">
        <v>#NUM!</v>
      </c>
      <c r="P222">
        <v>11</v>
      </c>
      <c r="Q222" t="s">
        <v>463</v>
      </c>
      <c r="R222">
        <v>1</v>
      </c>
      <c r="S222">
        <v>-1813000.2009833332</v>
      </c>
      <c r="T222">
        <v>1</v>
      </c>
      <c r="U222" t="s">
        <v>239</v>
      </c>
    </row>
    <row r="223" spans="1:21" x14ac:dyDescent="0.25">
      <c r="A223" vm="4">
        <v>45931</v>
      </c>
      <c r="B223" t="s">
        <v>455</v>
      </c>
      <c r="C223" t="s">
        <v>368</v>
      </c>
      <c r="D223" s="42">
        <v>-1920422.5585617332</v>
      </c>
      <c r="E223" t="s">
        <v>108</v>
      </c>
      <c r="F223">
        <v>1</v>
      </c>
      <c r="G223">
        <v>1920422.5585617332</v>
      </c>
      <c r="H223" t="s">
        <v>478</v>
      </c>
      <c r="I223" t="s">
        <v>9</v>
      </c>
      <c r="J223" t="s">
        <v>88</v>
      </c>
      <c r="K223" t="s">
        <v>86</v>
      </c>
      <c r="L223" t="s">
        <v>90</v>
      </c>
      <c r="M223" vm="2">
        <v>0</v>
      </c>
      <c r="N223" t="s">
        <v>355</v>
      </c>
      <c r="O223" t="e">
        <v>#NUM!</v>
      </c>
      <c r="P223">
        <v>2</v>
      </c>
      <c r="Q223" t="s">
        <v>466</v>
      </c>
      <c r="R223">
        <v>1</v>
      </c>
      <c r="S223">
        <v>-1920422.5585617332</v>
      </c>
      <c r="T223">
        <v>1</v>
      </c>
      <c r="U223" t="s">
        <v>239</v>
      </c>
    </row>
    <row r="224" spans="1:21" x14ac:dyDescent="0.25">
      <c r="A224" vm="4">
        <v>45931</v>
      </c>
      <c r="B224" t="s">
        <v>455</v>
      </c>
      <c r="C224" t="s">
        <v>369</v>
      </c>
      <c r="D224" s="42">
        <v>-1960157.8975205333</v>
      </c>
      <c r="E224" t="s">
        <v>108</v>
      </c>
      <c r="F224">
        <v>1</v>
      </c>
      <c r="G224">
        <v>1960157.8975205333</v>
      </c>
      <c r="H224" t="s">
        <v>478</v>
      </c>
      <c r="I224" t="s">
        <v>9</v>
      </c>
      <c r="J224" t="s">
        <v>88</v>
      </c>
      <c r="K224" t="s">
        <v>86</v>
      </c>
      <c r="L224" t="s">
        <v>90</v>
      </c>
      <c r="M224" vm="2">
        <v>0</v>
      </c>
      <c r="N224" t="s">
        <v>355</v>
      </c>
      <c r="O224" t="e">
        <v>#NUM!</v>
      </c>
      <c r="P224">
        <v>2</v>
      </c>
      <c r="Q224" t="s">
        <v>466</v>
      </c>
      <c r="R224">
        <v>1</v>
      </c>
      <c r="S224">
        <v>-1960157.8975205333</v>
      </c>
      <c r="T224">
        <v>1</v>
      </c>
      <c r="U224" t="s">
        <v>239</v>
      </c>
    </row>
    <row r="225" spans="1:21" x14ac:dyDescent="0.25">
      <c r="A225" vm="4">
        <v>45931</v>
      </c>
      <c r="B225" t="s">
        <v>455</v>
      </c>
      <c r="C225" t="s">
        <v>370</v>
      </c>
      <c r="D225" s="42">
        <v>-1835002.301746133</v>
      </c>
      <c r="E225" t="s">
        <v>209</v>
      </c>
      <c r="F225">
        <v>1</v>
      </c>
      <c r="G225">
        <v>1835002.301746133</v>
      </c>
      <c r="H225" t="s">
        <v>478</v>
      </c>
      <c r="I225" t="s">
        <v>9</v>
      </c>
      <c r="J225" t="s">
        <v>88</v>
      </c>
      <c r="K225" t="s">
        <v>89</v>
      </c>
      <c r="L225" t="s">
        <v>87</v>
      </c>
      <c r="M225" vm="2">
        <v>0</v>
      </c>
      <c r="N225" t="s">
        <v>365</v>
      </c>
      <c r="O225" t="e">
        <v>#NUM!</v>
      </c>
      <c r="P225">
        <v>11</v>
      </c>
      <c r="Q225" t="s">
        <v>463</v>
      </c>
      <c r="R225">
        <v>1</v>
      </c>
      <c r="S225">
        <v>-1835002.301746133</v>
      </c>
      <c r="T225">
        <v>1</v>
      </c>
      <c r="U225" t="s">
        <v>239</v>
      </c>
    </row>
    <row r="226" spans="1:21" x14ac:dyDescent="0.25">
      <c r="A226" vm="4">
        <v>45931</v>
      </c>
      <c r="B226" t="s">
        <v>455</v>
      </c>
      <c r="C226" t="s">
        <v>371</v>
      </c>
      <c r="D226" s="42">
        <v>-5693540.3593381336</v>
      </c>
      <c r="E226" t="s">
        <v>108</v>
      </c>
      <c r="F226">
        <v>1</v>
      </c>
      <c r="G226">
        <v>5693540.3593381336</v>
      </c>
      <c r="H226" t="s">
        <v>478</v>
      </c>
      <c r="I226" t="s">
        <v>9</v>
      </c>
      <c r="J226" t="s">
        <v>88</v>
      </c>
      <c r="K226" t="s">
        <v>86</v>
      </c>
      <c r="L226" t="s">
        <v>90</v>
      </c>
      <c r="M226" vm="2">
        <v>0</v>
      </c>
      <c r="N226" t="s">
        <v>355</v>
      </c>
      <c r="O226" t="e">
        <v>#NUM!</v>
      </c>
      <c r="P226">
        <v>2</v>
      </c>
      <c r="Q226" t="s">
        <v>466</v>
      </c>
      <c r="R226">
        <v>1</v>
      </c>
      <c r="S226">
        <v>-5693540.3593381336</v>
      </c>
      <c r="T226">
        <v>1</v>
      </c>
      <c r="U226" t="s">
        <v>239</v>
      </c>
    </row>
    <row r="227" spans="1:21" x14ac:dyDescent="0.25">
      <c r="A227" vm="4">
        <v>45931</v>
      </c>
      <c r="B227" t="s">
        <v>455</v>
      </c>
      <c r="C227" t="s">
        <v>372</v>
      </c>
      <c r="D227" s="42">
        <v>-1931402.1960057332</v>
      </c>
      <c r="E227" t="s">
        <v>215</v>
      </c>
      <c r="F227">
        <v>1</v>
      </c>
      <c r="G227">
        <v>1931402.1960057332</v>
      </c>
      <c r="H227" t="s">
        <v>478</v>
      </c>
      <c r="I227" t="s">
        <v>9</v>
      </c>
      <c r="J227" t="s">
        <v>88</v>
      </c>
      <c r="K227" t="s">
        <v>86</v>
      </c>
      <c r="L227" t="s">
        <v>90</v>
      </c>
      <c r="M227" vm="2">
        <v>0</v>
      </c>
      <c r="N227" t="s">
        <v>360</v>
      </c>
      <c r="O227" t="e">
        <v>#NUM!</v>
      </c>
      <c r="P227">
        <v>2</v>
      </c>
      <c r="Q227" t="s">
        <v>464</v>
      </c>
      <c r="R227">
        <v>1</v>
      </c>
      <c r="S227">
        <v>-1931402.1960057332</v>
      </c>
      <c r="T227">
        <v>1</v>
      </c>
      <c r="U227" t="s">
        <v>239</v>
      </c>
    </row>
    <row r="228" spans="1:21" x14ac:dyDescent="0.25">
      <c r="A228" vm="4">
        <v>45931</v>
      </c>
      <c r="B228" t="s">
        <v>455</v>
      </c>
      <c r="C228" t="s">
        <v>373</v>
      </c>
      <c r="D228" s="42">
        <v>-20628746.015677601</v>
      </c>
      <c r="E228" t="s">
        <v>351</v>
      </c>
      <c r="F228">
        <v>1</v>
      </c>
      <c r="G228">
        <v>20628746.015677601</v>
      </c>
      <c r="H228" t="s">
        <v>478</v>
      </c>
      <c r="I228" t="s">
        <v>9</v>
      </c>
      <c r="J228" t="s">
        <v>88</v>
      </c>
      <c r="K228" t="s">
        <v>89</v>
      </c>
      <c r="L228" t="s">
        <v>87</v>
      </c>
      <c r="M228" vm="2">
        <v>0</v>
      </c>
      <c r="N228" t="s">
        <v>350</v>
      </c>
      <c r="O228" t="e">
        <v>#NUM!</v>
      </c>
      <c r="P228">
        <v>10</v>
      </c>
      <c r="Q228" t="s">
        <v>463</v>
      </c>
      <c r="R228">
        <v>1</v>
      </c>
      <c r="S228">
        <v>-20628746.015677601</v>
      </c>
      <c r="T228">
        <v>1</v>
      </c>
      <c r="U228" t="s">
        <v>239</v>
      </c>
    </row>
    <row r="229" spans="1:21" x14ac:dyDescent="0.25">
      <c r="A229" vm="4">
        <v>45931</v>
      </c>
      <c r="B229" t="s">
        <v>455</v>
      </c>
      <c r="C229" t="s">
        <v>374</v>
      </c>
      <c r="D229" s="42">
        <v>-6026434.4372843998</v>
      </c>
      <c r="E229" t="s">
        <v>351</v>
      </c>
      <c r="F229">
        <v>1</v>
      </c>
      <c r="G229">
        <v>6026434.4372843998</v>
      </c>
      <c r="H229" t="s">
        <v>478</v>
      </c>
      <c r="I229" t="s">
        <v>9</v>
      </c>
      <c r="J229" t="s">
        <v>88</v>
      </c>
      <c r="K229" t="s">
        <v>89</v>
      </c>
      <c r="L229" t="s">
        <v>87</v>
      </c>
      <c r="M229" vm="2">
        <v>0</v>
      </c>
      <c r="N229" t="s">
        <v>350</v>
      </c>
      <c r="O229" t="e">
        <v>#NUM!</v>
      </c>
      <c r="P229">
        <v>10</v>
      </c>
      <c r="Q229" t="s">
        <v>463</v>
      </c>
      <c r="R229">
        <v>1</v>
      </c>
      <c r="S229">
        <v>-6026434.4372843998</v>
      </c>
      <c r="T229">
        <v>1</v>
      </c>
      <c r="U229" t="s">
        <v>239</v>
      </c>
    </row>
    <row r="230" spans="1:21" x14ac:dyDescent="0.25">
      <c r="A230" vm="4">
        <v>45931</v>
      </c>
      <c r="B230" t="s">
        <v>455</v>
      </c>
      <c r="C230" t="s">
        <v>375</v>
      </c>
      <c r="D230" s="42">
        <v>-2914916.5928562656</v>
      </c>
      <c r="E230" t="s">
        <v>186</v>
      </c>
      <c r="F230">
        <v>1</v>
      </c>
      <c r="G230">
        <v>2914916.5928562656</v>
      </c>
      <c r="H230" t="s">
        <v>478</v>
      </c>
      <c r="I230" t="s">
        <v>9</v>
      </c>
      <c r="J230" t="s">
        <v>88</v>
      </c>
      <c r="K230" t="s">
        <v>89</v>
      </c>
      <c r="L230" t="s">
        <v>87</v>
      </c>
      <c r="M230" vm="2">
        <v>0</v>
      </c>
      <c r="N230" t="s">
        <v>91</v>
      </c>
      <c r="O230" t="e">
        <v>#NUM!</v>
      </c>
      <c r="P230">
        <v>10</v>
      </c>
      <c r="Q230" t="s">
        <v>463</v>
      </c>
      <c r="R230">
        <v>1</v>
      </c>
      <c r="S230">
        <v>-2914916.5928562656</v>
      </c>
      <c r="T230">
        <v>1</v>
      </c>
      <c r="U230" t="s">
        <v>239</v>
      </c>
    </row>
    <row r="231" spans="1:21" x14ac:dyDescent="0.25">
      <c r="A231" vm="4">
        <v>45931</v>
      </c>
      <c r="B231" t="s">
        <v>455</v>
      </c>
      <c r="C231" t="s">
        <v>376</v>
      </c>
      <c r="D231" s="42">
        <v>-14352968.45592</v>
      </c>
      <c r="E231" t="s">
        <v>351</v>
      </c>
      <c r="F231">
        <v>1</v>
      </c>
      <c r="G231">
        <v>14352968.45592</v>
      </c>
      <c r="H231" t="s">
        <v>478</v>
      </c>
      <c r="I231" t="s">
        <v>9</v>
      </c>
      <c r="J231" t="s">
        <v>88</v>
      </c>
      <c r="K231" t="s">
        <v>89</v>
      </c>
      <c r="L231" t="s">
        <v>87</v>
      </c>
      <c r="M231" vm="2">
        <v>0</v>
      </c>
      <c r="N231" t="s">
        <v>350</v>
      </c>
      <c r="O231" t="e">
        <v>#NUM!</v>
      </c>
      <c r="P231">
        <v>10</v>
      </c>
      <c r="Q231" t="s">
        <v>463</v>
      </c>
      <c r="R231">
        <v>1</v>
      </c>
      <c r="S231">
        <v>-14352968.45592</v>
      </c>
      <c r="T231">
        <v>1</v>
      </c>
      <c r="U231" t="s">
        <v>239</v>
      </c>
    </row>
    <row r="232" spans="1:21" x14ac:dyDescent="0.25">
      <c r="A232" vm="4">
        <v>45931</v>
      </c>
      <c r="B232" t="s">
        <v>455</v>
      </c>
      <c r="C232" t="s">
        <v>377</v>
      </c>
      <c r="D232" s="42">
        <v>-1467146.4568489329</v>
      </c>
      <c r="E232" t="s">
        <v>201</v>
      </c>
      <c r="F232">
        <v>1</v>
      </c>
      <c r="G232">
        <v>1467146.4568489329</v>
      </c>
      <c r="H232" t="s">
        <v>478</v>
      </c>
      <c r="I232" t="s">
        <v>9</v>
      </c>
      <c r="J232" t="s">
        <v>88</v>
      </c>
      <c r="K232" t="s">
        <v>89</v>
      </c>
      <c r="L232" t="s">
        <v>87</v>
      </c>
      <c r="M232" vm="2">
        <v>0</v>
      </c>
      <c r="N232" t="s">
        <v>358</v>
      </c>
      <c r="O232" t="e">
        <v>#NUM!</v>
      </c>
      <c r="P232">
        <v>10</v>
      </c>
      <c r="Q232" t="s">
        <v>463</v>
      </c>
      <c r="R232">
        <v>1</v>
      </c>
      <c r="S232">
        <v>-1467146.4568489329</v>
      </c>
      <c r="T232">
        <v>1</v>
      </c>
      <c r="U232" t="s">
        <v>239</v>
      </c>
    </row>
    <row r="233" spans="1:21" x14ac:dyDescent="0.25">
      <c r="A233" vm="4">
        <v>45931</v>
      </c>
      <c r="B233" t="s">
        <v>455</v>
      </c>
      <c r="C233" t="s">
        <v>378</v>
      </c>
      <c r="D233" s="42">
        <v>-5965580.1559999995</v>
      </c>
      <c r="E233" t="s">
        <v>364</v>
      </c>
      <c r="F233">
        <v>1</v>
      </c>
      <c r="G233">
        <v>5965580.1559999995</v>
      </c>
      <c r="H233" t="s">
        <v>478</v>
      </c>
      <c r="I233" t="s">
        <v>9</v>
      </c>
      <c r="J233" t="s">
        <v>88</v>
      </c>
      <c r="K233" t="s">
        <v>89</v>
      </c>
      <c r="L233" t="s">
        <v>87</v>
      </c>
      <c r="M233" vm="2">
        <v>0</v>
      </c>
      <c r="N233" t="s">
        <v>363</v>
      </c>
      <c r="O233" t="e">
        <v>#NUM!</v>
      </c>
      <c r="P233">
        <v>10</v>
      </c>
      <c r="Q233" t="s">
        <v>463</v>
      </c>
      <c r="R233">
        <v>1</v>
      </c>
      <c r="S233">
        <v>-5965580.1559999995</v>
      </c>
      <c r="T233">
        <v>1</v>
      </c>
      <c r="U233" t="s">
        <v>239</v>
      </c>
    </row>
    <row r="234" spans="1:21" x14ac:dyDescent="0.25">
      <c r="A234" vm="4">
        <v>45931</v>
      </c>
      <c r="B234" t="s">
        <v>455</v>
      </c>
      <c r="C234" t="s">
        <v>379</v>
      </c>
      <c r="D234" s="42">
        <v>-1241071.878505551</v>
      </c>
      <c r="E234" t="s">
        <v>456</v>
      </c>
      <c r="F234">
        <v>1</v>
      </c>
      <c r="G234">
        <v>1241071.878505551</v>
      </c>
      <c r="H234" t="s">
        <v>478</v>
      </c>
      <c r="I234" t="s">
        <v>9</v>
      </c>
      <c r="J234" t="s">
        <v>88</v>
      </c>
      <c r="K234" t="s">
        <v>86</v>
      </c>
      <c r="L234" t="s">
        <v>90</v>
      </c>
      <c r="M234" vm="2">
        <v>0</v>
      </c>
      <c r="N234" t="s">
        <v>98</v>
      </c>
      <c r="O234" t="e">
        <v>#NUM!</v>
      </c>
      <c r="P234">
        <v>2</v>
      </c>
      <c r="Q234" t="s">
        <v>108</v>
      </c>
      <c r="R234">
        <v>1</v>
      </c>
      <c r="S234">
        <v>-1241071.878505551</v>
      </c>
      <c r="T234">
        <v>1</v>
      </c>
      <c r="U234" t="s">
        <v>239</v>
      </c>
    </row>
    <row r="235" spans="1:21" x14ac:dyDescent="0.25">
      <c r="A235" vm="4">
        <v>45931</v>
      </c>
      <c r="B235" t="s">
        <v>455</v>
      </c>
      <c r="C235" t="s">
        <v>380</v>
      </c>
      <c r="D235" s="42">
        <v>-2092823.8371101331</v>
      </c>
      <c r="E235" t="s">
        <v>101</v>
      </c>
      <c r="F235">
        <v>1</v>
      </c>
      <c r="G235">
        <v>2092823.8371101331</v>
      </c>
      <c r="H235" t="s">
        <v>478</v>
      </c>
      <c r="I235" t="s">
        <v>9</v>
      </c>
      <c r="J235" t="s">
        <v>88</v>
      </c>
      <c r="K235" t="s">
        <v>89</v>
      </c>
      <c r="L235" t="s">
        <v>87</v>
      </c>
      <c r="M235" vm="2">
        <v>0</v>
      </c>
      <c r="N235" t="s">
        <v>354</v>
      </c>
      <c r="O235" t="e">
        <v>#NUM!</v>
      </c>
      <c r="P235">
        <v>6</v>
      </c>
      <c r="Q235" t="s">
        <v>465</v>
      </c>
      <c r="R235">
        <v>1</v>
      </c>
      <c r="S235">
        <v>-2092823.8371101331</v>
      </c>
      <c r="T235">
        <v>1</v>
      </c>
      <c r="U235" t="s">
        <v>239</v>
      </c>
    </row>
    <row r="236" spans="1:21" x14ac:dyDescent="0.25">
      <c r="A236" vm="4">
        <v>45931</v>
      </c>
      <c r="B236" t="s">
        <v>455</v>
      </c>
      <c r="C236" t="s">
        <v>381</v>
      </c>
      <c r="D236" s="42">
        <v>-2139702.4979701331</v>
      </c>
      <c r="E236" t="s">
        <v>108</v>
      </c>
      <c r="F236">
        <v>1</v>
      </c>
      <c r="G236">
        <v>2139702.4979701331</v>
      </c>
      <c r="H236" t="s">
        <v>478</v>
      </c>
      <c r="I236" t="s">
        <v>9</v>
      </c>
      <c r="J236" t="s">
        <v>88</v>
      </c>
      <c r="K236" t="s">
        <v>86</v>
      </c>
      <c r="L236" t="s">
        <v>90</v>
      </c>
      <c r="M236" vm="2">
        <v>0</v>
      </c>
      <c r="N236" t="s">
        <v>355</v>
      </c>
      <c r="O236" t="e">
        <v>#NUM!</v>
      </c>
      <c r="P236">
        <v>2</v>
      </c>
      <c r="Q236" t="s">
        <v>466</v>
      </c>
      <c r="R236">
        <v>1</v>
      </c>
      <c r="S236">
        <v>-2139702.4979701331</v>
      </c>
      <c r="T236">
        <v>1</v>
      </c>
      <c r="U236" t="s">
        <v>239</v>
      </c>
    </row>
    <row r="237" spans="1:21" x14ac:dyDescent="0.25">
      <c r="A237" vm="4">
        <v>45931</v>
      </c>
      <c r="B237" t="s">
        <v>455</v>
      </c>
      <c r="C237" t="s">
        <v>382</v>
      </c>
      <c r="D237" s="42">
        <v>-1541082.884488933</v>
      </c>
      <c r="E237" t="s">
        <v>195</v>
      </c>
      <c r="F237">
        <v>1</v>
      </c>
      <c r="G237">
        <v>1541082.884488933</v>
      </c>
      <c r="H237" t="s">
        <v>478</v>
      </c>
      <c r="I237" t="s">
        <v>9</v>
      </c>
      <c r="J237" t="s">
        <v>88</v>
      </c>
      <c r="K237" t="s">
        <v>89</v>
      </c>
      <c r="L237" t="s">
        <v>87</v>
      </c>
      <c r="M237" vm="2">
        <v>0</v>
      </c>
      <c r="N237" t="s">
        <v>357</v>
      </c>
      <c r="O237" t="e">
        <v>#NUM!</v>
      </c>
      <c r="P237">
        <v>7</v>
      </c>
      <c r="Q237" t="s">
        <v>467</v>
      </c>
      <c r="R237">
        <v>1</v>
      </c>
      <c r="S237">
        <v>-1541082.884488933</v>
      </c>
      <c r="T237">
        <v>1</v>
      </c>
      <c r="U237" t="s">
        <v>239</v>
      </c>
    </row>
    <row r="238" spans="1:21" x14ac:dyDescent="0.25">
      <c r="A238" vm="4">
        <v>45931</v>
      </c>
      <c r="B238" t="s">
        <v>455</v>
      </c>
      <c r="C238" t="s">
        <v>383</v>
      </c>
      <c r="D238" s="42">
        <v>-2617028.8839337332</v>
      </c>
      <c r="E238" t="s">
        <v>215</v>
      </c>
      <c r="F238">
        <v>1</v>
      </c>
      <c r="G238">
        <v>2617028.8839337332</v>
      </c>
      <c r="H238" t="s">
        <v>478</v>
      </c>
      <c r="I238" t="s">
        <v>9</v>
      </c>
      <c r="J238" t="s">
        <v>88</v>
      </c>
      <c r="K238" t="s">
        <v>86</v>
      </c>
      <c r="L238" t="s">
        <v>90</v>
      </c>
      <c r="M238" vm="2">
        <v>0</v>
      </c>
      <c r="N238" t="s">
        <v>360</v>
      </c>
      <c r="O238" t="e">
        <v>#NUM!</v>
      </c>
      <c r="P238">
        <v>2</v>
      </c>
      <c r="Q238" t="s">
        <v>464</v>
      </c>
      <c r="R238">
        <v>1</v>
      </c>
      <c r="S238">
        <v>-2617028.8839337332</v>
      </c>
      <c r="T238">
        <v>1</v>
      </c>
      <c r="U238" t="s">
        <v>239</v>
      </c>
    </row>
    <row r="239" spans="1:21" x14ac:dyDescent="0.25">
      <c r="A239" vm="4">
        <v>45931</v>
      </c>
      <c r="B239" t="s">
        <v>455</v>
      </c>
      <c r="C239" t="s">
        <v>384</v>
      </c>
      <c r="D239" s="42">
        <v>-1817594.5944105329</v>
      </c>
      <c r="E239" t="s">
        <v>215</v>
      </c>
      <c r="F239">
        <v>1</v>
      </c>
      <c r="G239">
        <v>1817594.5944105329</v>
      </c>
      <c r="H239" t="s">
        <v>478</v>
      </c>
      <c r="I239" t="s">
        <v>9</v>
      </c>
      <c r="J239" t="s">
        <v>88</v>
      </c>
      <c r="K239" t="s">
        <v>86</v>
      </c>
      <c r="L239" t="s">
        <v>90</v>
      </c>
      <c r="M239" vm="2">
        <v>0</v>
      </c>
      <c r="N239" t="s">
        <v>360</v>
      </c>
      <c r="O239" t="e">
        <v>#NUM!</v>
      </c>
      <c r="P239">
        <v>2</v>
      </c>
      <c r="Q239" t="s">
        <v>464</v>
      </c>
      <c r="R239">
        <v>1</v>
      </c>
      <c r="S239">
        <v>-1817594.5944105329</v>
      </c>
      <c r="T239">
        <v>1</v>
      </c>
      <c r="U239" t="s">
        <v>239</v>
      </c>
    </row>
    <row r="240" spans="1:21" x14ac:dyDescent="0.25">
      <c r="A240" vm="4">
        <v>45931</v>
      </c>
      <c r="B240" t="s">
        <v>455</v>
      </c>
      <c r="C240" t="s">
        <v>385</v>
      </c>
      <c r="D240" s="42">
        <v>-1735268.7518045332</v>
      </c>
      <c r="E240" t="s">
        <v>190</v>
      </c>
      <c r="F240">
        <v>1</v>
      </c>
      <c r="G240">
        <v>1735268.7518045332</v>
      </c>
      <c r="H240" t="s">
        <v>478</v>
      </c>
      <c r="I240" t="s">
        <v>9</v>
      </c>
      <c r="J240" t="s">
        <v>88</v>
      </c>
      <c r="K240" t="s">
        <v>89</v>
      </c>
      <c r="L240" t="s">
        <v>87</v>
      </c>
      <c r="M240" vm="2">
        <v>0</v>
      </c>
      <c r="N240" t="s">
        <v>352</v>
      </c>
      <c r="O240" t="e">
        <v>#NUM!</v>
      </c>
      <c r="P240">
        <v>6</v>
      </c>
      <c r="Q240" t="s">
        <v>465</v>
      </c>
      <c r="R240">
        <v>1</v>
      </c>
      <c r="S240">
        <v>-1735268.7518045332</v>
      </c>
      <c r="T240">
        <v>1</v>
      </c>
      <c r="U240" t="s">
        <v>239</v>
      </c>
    </row>
    <row r="241" spans="1:21" x14ac:dyDescent="0.25">
      <c r="A241" vm="4">
        <v>45931</v>
      </c>
      <c r="B241" t="s">
        <v>455</v>
      </c>
      <c r="C241" t="s">
        <v>386</v>
      </c>
      <c r="D241" s="42">
        <v>-1462215.7514574665</v>
      </c>
      <c r="E241" t="s">
        <v>186</v>
      </c>
      <c r="F241">
        <v>1</v>
      </c>
      <c r="G241">
        <v>1462215.7514574665</v>
      </c>
      <c r="H241" t="s">
        <v>478</v>
      </c>
      <c r="I241" t="s">
        <v>9</v>
      </c>
      <c r="J241" t="s">
        <v>88</v>
      </c>
      <c r="K241" t="s">
        <v>89</v>
      </c>
      <c r="L241" t="s">
        <v>87</v>
      </c>
      <c r="M241" vm="2">
        <v>0</v>
      </c>
      <c r="N241" t="s">
        <v>91</v>
      </c>
      <c r="O241" t="e">
        <v>#NUM!</v>
      </c>
      <c r="P241">
        <v>10</v>
      </c>
      <c r="Q241" t="s">
        <v>463</v>
      </c>
      <c r="R241">
        <v>1</v>
      </c>
      <c r="S241">
        <v>-1462215.7514574665</v>
      </c>
      <c r="T241">
        <v>1</v>
      </c>
      <c r="U241" t="s">
        <v>239</v>
      </c>
    </row>
    <row r="242" spans="1:21" x14ac:dyDescent="0.25">
      <c r="A242" vm="4">
        <v>45931</v>
      </c>
      <c r="B242" t="s">
        <v>455</v>
      </c>
      <c r="C242" t="s">
        <v>387</v>
      </c>
      <c r="D242" s="42">
        <v>-2746592.9515937334</v>
      </c>
      <c r="E242" t="s">
        <v>201</v>
      </c>
      <c r="F242">
        <v>1</v>
      </c>
      <c r="G242">
        <v>2746592.9515937334</v>
      </c>
      <c r="H242" t="s">
        <v>478</v>
      </c>
      <c r="I242" t="s">
        <v>9</v>
      </c>
      <c r="J242" t="s">
        <v>88</v>
      </c>
      <c r="K242" t="s">
        <v>89</v>
      </c>
      <c r="L242" t="s">
        <v>87</v>
      </c>
      <c r="M242" vm="2">
        <v>0</v>
      </c>
      <c r="N242" t="s">
        <v>358</v>
      </c>
      <c r="O242" t="e">
        <v>#NUM!</v>
      </c>
      <c r="P242">
        <v>10</v>
      </c>
      <c r="Q242" t="s">
        <v>463</v>
      </c>
      <c r="R242">
        <v>1</v>
      </c>
      <c r="S242">
        <v>-2746592.9515937334</v>
      </c>
      <c r="T242">
        <v>1</v>
      </c>
      <c r="U242" t="s">
        <v>239</v>
      </c>
    </row>
    <row r="243" spans="1:21" x14ac:dyDescent="0.25">
      <c r="A243" vm="4">
        <v>45931</v>
      </c>
      <c r="B243" t="s">
        <v>455</v>
      </c>
      <c r="C243" t="s">
        <v>388</v>
      </c>
      <c r="D243" s="42">
        <v>-2000213.2281589329</v>
      </c>
      <c r="E243" t="s">
        <v>215</v>
      </c>
      <c r="F243">
        <v>1</v>
      </c>
      <c r="G243">
        <v>2000213.2281589329</v>
      </c>
      <c r="H243" t="s">
        <v>478</v>
      </c>
      <c r="I243" t="s">
        <v>9</v>
      </c>
      <c r="J243" t="s">
        <v>88</v>
      </c>
      <c r="K243" t="s">
        <v>86</v>
      </c>
      <c r="L243" t="s">
        <v>90</v>
      </c>
      <c r="M243" vm="2">
        <v>0</v>
      </c>
      <c r="N243" t="s">
        <v>360</v>
      </c>
      <c r="O243" t="e">
        <v>#NUM!</v>
      </c>
      <c r="P243">
        <v>2</v>
      </c>
      <c r="Q243" t="s">
        <v>464</v>
      </c>
      <c r="R243">
        <v>1</v>
      </c>
      <c r="S243">
        <v>-2000213.2281589329</v>
      </c>
      <c r="T243">
        <v>1</v>
      </c>
      <c r="U243" t="s">
        <v>239</v>
      </c>
    </row>
    <row r="244" spans="1:21" x14ac:dyDescent="0.25">
      <c r="A244" vm="4">
        <v>45931</v>
      </c>
      <c r="B244" t="s">
        <v>455</v>
      </c>
      <c r="C244" t="s">
        <v>389</v>
      </c>
      <c r="D244" s="42">
        <v>-1535725.4033937328</v>
      </c>
      <c r="E244" t="s">
        <v>190</v>
      </c>
      <c r="F244">
        <v>1</v>
      </c>
      <c r="G244">
        <v>1535725.4033937328</v>
      </c>
      <c r="H244" t="s">
        <v>478</v>
      </c>
      <c r="I244" t="s">
        <v>9</v>
      </c>
      <c r="J244" t="s">
        <v>88</v>
      </c>
      <c r="K244" t="s">
        <v>89</v>
      </c>
      <c r="L244" t="s">
        <v>87</v>
      </c>
      <c r="M244" vm="2">
        <v>0</v>
      </c>
      <c r="N244" t="s">
        <v>352</v>
      </c>
      <c r="O244" t="e">
        <v>#NUM!</v>
      </c>
      <c r="P244">
        <v>6</v>
      </c>
      <c r="Q244" t="s">
        <v>465</v>
      </c>
      <c r="R244">
        <v>1</v>
      </c>
      <c r="S244">
        <v>-1535725.4033937328</v>
      </c>
      <c r="T244">
        <v>1</v>
      </c>
      <c r="U244" t="s">
        <v>239</v>
      </c>
    </row>
    <row r="245" spans="1:21" x14ac:dyDescent="0.25">
      <c r="A245" vm="4">
        <v>45931</v>
      </c>
      <c r="B245" t="s">
        <v>455</v>
      </c>
      <c r="C245" t="s">
        <v>390</v>
      </c>
      <c r="D245" s="42">
        <v>-1933596.9546257332</v>
      </c>
      <c r="E245" t="s">
        <v>117</v>
      </c>
      <c r="F245">
        <v>1</v>
      </c>
      <c r="G245">
        <v>1933596.9546257332</v>
      </c>
      <c r="H245" t="s">
        <v>478</v>
      </c>
      <c r="I245" t="s">
        <v>9</v>
      </c>
      <c r="J245" t="s">
        <v>88</v>
      </c>
      <c r="K245" t="s">
        <v>86</v>
      </c>
      <c r="L245" t="s">
        <v>90</v>
      </c>
      <c r="M245" vm="2">
        <v>0</v>
      </c>
      <c r="N245" t="s">
        <v>356</v>
      </c>
      <c r="O245" t="e">
        <v>#NUM!</v>
      </c>
      <c r="P245">
        <v>2</v>
      </c>
      <c r="Q245" t="s">
        <v>459</v>
      </c>
      <c r="R245">
        <v>1</v>
      </c>
      <c r="S245">
        <v>-1933596.9546257332</v>
      </c>
      <c r="T245">
        <v>1</v>
      </c>
      <c r="U245" t="s">
        <v>239</v>
      </c>
    </row>
    <row r="246" spans="1:21" x14ac:dyDescent="0.25">
      <c r="A246" vm="4">
        <v>45931</v>
      </c>
      <c r="B246" t="s">
        <v>455</v>
      </c>
      <c r="C246" t="s">
        <v>391</v>
      </c>
      <c r="D246" s="42">
        <v>-1830815.3542541328</v>
      </c>
      <c r="E246" t="s">
        <v>186</v>
      </c>
      <c r="F246">
        <v>1</v>
      </c>
      <c r="G246">
        <v>1830815.3542541328</v>
      </c>
      <c r="H246" t="s">
        <v>478</v>
      </c>
      <c r="I246" t="s">
        <v>9</v>
      </c>
      <c r="J246" t="s">
        <v>88</v>
      </c>
      <c r="K246" t="s">
        <v>89</v>
      </c>
      <c r="L246" t="s">
        <v>87</v>
      </c>
      <c r="M246" vm="2">
        <v>0</v>
      </c>
      <c r="N246" t="s">
        <v>91</v>
      </c>
      <c r="O246" t="e">
        <v>#NUM!</v>
      </c>
      <c r="P246">
        <v>10</v>
      </c>
      <c r="Q246" t="s">
        <v>463</v>
      </c>
      <c r="R246">
        <v>1</v>
      </c>
      <c r="S246">
        <v>-1830815.3542541328</v>
      </c>
      <c r="T246">
        <v>1</v>
      </c>
      <c r="U246" t="s">
        <v>239</v>
      </c>
    </row>
    <row r="247" spans="1:21" x14ac:dyDescent="0.25">
      <c r="A247" vm="4">
        <v>45931</v>
      </c>
      <c r="B247" t="s">
        <v>455</v>
      </c>
      <c r="C247" t="s">
        <v>392</v>
      </c>
      <c r="D247" s="42">
        <v>-1852440.2493249327</v>
      </c>
      <c r="E247" t="s">
        <v>215</v>
      </c>
      <c r="F247">
        <v>1</v>
      </c>
      <c r="G247">
        <v>1852440.2493249327</v>
      </c>
      <c r="H247" t="s">
        <v>478</v>
      </c>
      <c r="I247" t="s">
        <v>9</v>
      </c>
      <c r="J247" t="s">
        <v>88</v>
      </c>
      <c r="K247" t="s">
        <v>86</v>
      </c>
      <c r="L247" t="s">
        <v>90</v>
      </c>
      <c r="M247" vm="2">
        <v>0</v>
      </c>
      <c r="N247" t="s">
        <v>360</v>
      </c>
      <c r="O247" t="e">
        <v>#NUM!</v>
      </c>
      <c r="P247">
        <v>2</v>
      </c>
      <c r="Q247" t="s">
        <v>464</v>
      </c>
      <c r="R247">
        <v>1</v>
      </c>
      <c r="S247">
        <v>-1852440.2493249327</v>
      </c>
      <c r="T247">
        <v>1</v>
      </c>
      <c r="U247" t="s">
        <v>239</v>
      </c>
    </row>
    <row r="248" spans="1:21" x14ac:dyDescent="0.25">
      <c r="A248" vm="4">
        <v>45931</v>
      </c>
      <c r="B248" t="s">
        <v>455</v>
      </c>
      <c r="C248" t="s">
        <v>393</v>
      </c>
      <c r="D248" s="42">
        <v>-1822255.3801237328</v>
      </c>
      <c r="E248" t="s">
        <v>205</v>
      </c>
      <c r="F248">
        <v>1</v>
      </c>
      <c r="G248">
        <v>1822255.3801237328</v>
      </c>
      <c r="H248" t="s">
        <v>478</v>
      </c>
      <c r="I248" t="s">
        <v>9</v>
      </c>
      <c r="J248" t="s">
        <v>88</v>
      </c>
      <c r="K248" t="s">
        <v>89</v>
      </c>
      <c r="L248" t="s">
        <v>87</v>
      </c>
      <c r="M248" vm="2">
        <v>0</v>
      </c>
      <c r="N248" t="s">
        <v>365</v>
      </c>
      <c r="O248" t="e">
        <v>#NUM!</v>
      </c>
      <c r="P248">
        <v>11</v>
      </c>
      <c r="Q248" t="s">
        <v>463</v>
      </c>
      <c r="R248">
        <v>1</v>
      </c>
      <c r="S248">
        <v>-1822255.3801237328</v>
      </c>
      <c r="T248">
        <v>1</v>
      </c>
      <c r="U248" t="s">
        <v>239</v>
      </c>
    </row>
    <row r="249" spans="1:21" x14ac:dyDescent="0.25">
      <c r="A249" vm="4">
        <v>45931</v>
      </c>
      <c r="B249" t="s">
        <v>455</v>
      </c>
      <c r="C249" t="s">
        <v>394</v>
      </c>
      <c r="D249" s="42">
        <v>-2183235.5850609331</v>
      </c>
      <c r="E249" t="s">
        <v>17</v>
      </c>
      <c r="F249">
        <v>1</v>
      </c>
      <c r="G249">
        <v>2183235.5850609331</v>
      </c>
      <c r="H249" t="s">
        <v>478</v>
      </c>
      <c r="I249" t="s">
        <v>9</v>
      </c>
      <c r="J249" t="s">
        <v>88</v>
      </c>
      <c r="K249" t="s">
        <v>86</v>
      </c>
      <c r="L249" t="s">
        <v>90</v>
      </c>
      <c r="M249" vm="2">
        <v>0</v>
      </c>
      <c r="N249" t="s">
        <v>353</v>
      </c>
      <c r="O249" t="e">
        <v>#NUM!</v>
      </c>
      <c r="P249">
        <v>5</v>
      </c>
      <c r="Q249" t="s">
        <v>462</v>
      </c>
      <c r="R249">
        <v>1</v>
      </c>
      <c r="S249">
        <v>-2183235.5850609331</v>
      </c>
      <c r="T249">
        <v>1</v>
      </c>
      <c r="U249" t="s">
        <v>239</v>
      </c>
    </row>
    <row r="250" spans="1:21" x14ac:dyDescent="0.25">
      <c r="A250" vm="4">
        <v>45931</v>
      </c>
      <c r="B250" t="s">
        <v>455</v>
      </c>
      <c r="C250" t="s">
        <v>395</v>
      </c>
      <c r="D250" s="42">
        <v>-2194023.9944529328</v>
      </c>
      <c r="E250" t="s">
        <v>215</v>
      </c>
      <c r="F250">
        <v>1</v>
      </c>
      <c r="G250">
        <v>2194023.9944529328</v>
      </c>
      <c r="H250" t="s">
        <v>478</v>
      </c>
      <c r="I250" t="s">
        <v>9</v>
      </c>
      <c r="J250" t="s">
        <v>88</v>
      </c>
      <c r="K250" t="s">
        <v>86</v>
      </c>
      <c r="L250" t="s">
        <v>90</v>
      </c>
      <c r="M250" vm="2">
        <v>0</v>
      </c>
      <c r="N250" t="s">
        <v>360</v>
      </c>
      <c r="O250" t="e">
        <v>#NUM!</v>
      </c>
      <c r="P250">
        <v>2</v>
      </c>
      <c r="Q250" t="s">
        <v>464</v>
      </c>
      <c r="R250">
        <v>1</v>
      </c>
      <c r="S250">
        <v>-2194023.9944529328</v>
      </c>
      <c r="T250">
        <v>1</v>
      </c>
      <c r="U250" t="s">
        <v>239</v>
      </c>
    </row>
    <row r="251" spans="1:21" x14ac:dyDescent="0.25">
      <c r="A251" vm="4">
        <v>45931</v>
      </c>
      <c r="B251" t="s">
        <v>455</v>
      </c>
      <c r="C251" t="s">
        <v>396</v>
      </c>
      <c r="D251" s="42">
        <v>-1806608.1611733327</v>
      </c>
      <c r="E251" t="s">
        <v>205</v>
      </c>
      <c r="F251">
        <v>1</v>
      </c>
      <c r="G251">
        <v>1806608.1611733327</v>
      </c>
      <c r="H251" t="s">
        <v>478</v>
      </c>
      <c r="I251" t="s">
        <v>9</v>
      </c>
      <c r="J251" t="s">
        <v>88</v>
      </c>
      <c r="K251" t="s">
        <v>89</v>
      </c>
      <c r="L251" t="s">
        <v>87</v>
      </c>
      <c r="M251" vm="2">
        <v>0</v>
      </c>
      <c r="N251" t="s">
        <v>365</v>
      </c>
      <c r="O251" t="e">
        <v>#NUM!</v>
      </c>
      <c r="P251">
        <v>11</v>
      </c>
      <c r="Q251" t="s">
        <v>463</v>
      </c>
      <c r="R251">
        <v>1</v>
      </c>
      <c r="S251">
        <v>-1806608.1611733327</v>
      </c>
      <c r="T251">
        <v>1</v>
      </c>
      <c r="U251" t="s">
        <v>239</v>
      </c>
    </row>
    <row r="252" spans="1:21" x14ac:dyDescent="0.25">
      <c r="A252" vm="4">
        <v>45931</v>
      </c>
      <c r="B252" t="s">
        <v>455</v>
      </c>
      <c r="C252" t="s">
        <v>397</v>
      </c>
      <c r="D252" s="42">
        <v>-1652536.7563705328</v>
      </c>
      <c r="E252" t="s">
        <v>205</v>
      </c>
      <c r="F252">
        <v>1</v>
      </c>
      <c r="G252">
        <v>1652536.7563705328</v>
      </c>
      <c r="H252" t="s">
        <v>478</v>
      </c>
      <c r="I252" t="s">
        <v>9</v>
      </c>
      <c r="J252" t="s">
        <v>88</v>
      </c>
      <c r="K252" t="s">
        <v>89</v>
      </c>
      <c r="L252" t="s">
        <v>87</v>
      </c>
      <c r="M252" vm="2">
        <v>0</v>
      </c>
      <c r="N252" t="s">
        <v>365</v>
      </c>
      <c r="O252" t="e">
        <v>#NUM!</v>
      </c>
      <c r="P252">
        <v>11</v>
      </c>
      <c r="Q252" t="s">
        <v>463</v>
      </c>
      <c r="R252">
        <v>1</v>
      </c>
      <c r="S252">
        <v>-1652536.7563705328</v>
      </c>
      <c r="T252">
        <v>1</v>
      </c>
      <c r="U252" t="s">
        <v>239</v>
      </c>
    </row>
    <row r="253" spans="1:21" x14ac:dyDescent="0.25">
      <c r="A253" vm="4">
        <v>45931</v>
      </c>
      <c r="B253" t="s">
        <v>455</v>
      </c>
      <c r="C253" t="s">
        <v>398</v>
      </c>
      <c r="D253" s="42">
        <v>-2117923.0418565329</v>
      </c>
      <c r="E253" t="s">
        <v>101</v>
      </c>
      <c r="F253">
        <v>1</v>
      </c>
      <c r="G253">
        <v>2117923.0418565329</v>
      </c>
      <c r="H253" t="s">
        <v>478</v>
      </c>
      <c r="I253" t="s">
        <v>9</v>
      </c>
      <c r="J253" t="s">
        <v>88</v>
      </c>
      <c r="K253" t="s">
        <v>89</v>
      </c>
      <c r="L253" t="s">
        <v>87</v>
      </c>
      <c r="M253" vm="2">
        <v>0</v>
      </c>
      <c r="N253" t="s">
        <v>354</v>
      </c>
      <c r="O253" t="e">
        <v>#NUM!</v>
      </c>
      <c r="P253">
        <v>6</v>
      </c>
      <c r="Q253" t="s">
        <v>465</v>
      </c>
      <c r="R253">
        <v>1</v>
      </c>
      <c r="S253">
        <v>-2117923.0418565329</v>
      </c>
      <c r="T253">
        <v>1</v>
      </c>
      <c r="U253" t="s">
        <v>239</v>
      </c>
    </row>
    <row r="254" spans="1:21" x14ac:dyDescent="0.25">
      <c r="A254" vm="4">
        <v>45931</v>
      </c>
      <c r="B254" t="s">
        <v>455</v>
      </c>
      <c r="C254" t="s">
        <v>399</v>
      </c>
      <c r="D254" s="42">
        <v>-1845418.495936933</v>
      </c>
      <c r="E254" t="s">
        <v>215</v>
      </c>
      <c r="F254">
        <v>1</v>
      </c>
      <c r="G254">
        <v>1845418.495936933</v>
      </c>
      <c r="H254" t="s">
        <v>478</v>
      </c>
      <c r="I254" t="s">
        <v>9</v>
      </c>
      <c r="J254" t="s">
        <v>88</v>
      </c>
      <c r="K254" t="s">
        <v>86</v>
      </c>
      <c r="L254" t="s">
        <v>90</v>
      </c>
      <c r="M254" vm="2">
        <v>0</v>
      </c>
      <c r="N254" t="s">
        <v>360</v>
      </c>
      <c r="O254" t="e">
        <v>#NUM!</v>
      </c>
      <c r="P254">
        <v>2</v>
      </c>
      <c r="Q254" t="s">
        <v>464</v>
      </c>
      <c r="R254">
        <v>1</v>
      </c>
      <c r="S254">
        <v>-1845418.495936933</v>
      </c>
      <c r="T254">
        <v>1</v>
      </c>
      <c r="U254" t="s">
        <v>239</v>
      </c>
    </row>
    <row r="255" spans="1:21" x14ac:dyDescent="0.25">
      <c r="A255" vm="4">
        <v>45931</v>
      </c>
      <c r="B255" t="s">
        <v>455</v>
      </c>
      <c r="C255" t="s">
        <v>400</v>
      </c>
      <c r="D255" s="42">
        <v>-1758538.1752310663</v>
      </c>
      <c r="E255" t="s">
        <v>186</v>
      </c>
      <c r="F255">
        <v>1</v>
      </c>
      <c r="G255">
        <v>1758538.1752310663</v>
      </c>
      <c r="H255" t="s">
        <v>478</v>
      </c>
      <c r="I255" t="s">
        <v>9</v>
      </c>
      <c r="J255" t="s">
        <v>88</v>
      </c>
      <c r="K255" t="s">
        <v>89</v>
      </c>
      <c r="L255" t="s">
        <v>87</v>
      </c>
      <c r="M255" vm="2">
        <v>0</v>
      </c>
      <c r="N255" t="s">
        <v>91</v>
      </c>
      <c r="O255" t="e">
        <v>#NUM!</v>
      </c>
      <c r="P255">
        <v>10</v>
      </c>
      <c r="Q255" t="s">
        <v>463</v>
      </c>
      <c r="R255">
        <v>1</v>
      </c>
      <c r="S255">
        <v>-1758538.1752310663</v>
      </c>
      <c r="T255">
        <v>1</v>
      </c>
      <c r="U255" t="s">
        <v>239</v>
      </c>
    </row>
    <row r="256" spans="1:21" x14ac:dyDescent="0.25">
      <c r="A256" vm="4">
        <v>45931</v>
      </c>
      <c r="B256" t="s">
        <v>455</v>
      </c>
      <c r="C256" t="s">
        <v>401</v>
      </c>
      <c r="D256" s="42">
        <v>-1455417.059626533</v>
      </c>
      <c r="E256" t="s">
        <v>197</v>
      </c>
      <c r="F256">
        <v>1</v>
      </c>
      <c r="G256">
        <v>1455417.059626533</v>
      </c>
      <c r="H256" t="s">
        <v>478</v>
      </c>
      <c r="I256" t="s">
        <v>9</v>
      </c>
      <c r="J256" t="s">
        <v>88</v>
      </c>
      <c r="K256" t="s">
        <v>86</v>
      </c>
      <c r="L256" t="s">
        <v>90</v>
      </c>
      <c r="M256" vm="2">
        <v>0</v>
      </c>
      <c r="N256" t="s">
        <v>359</v>
      </c>
      <c r="O256" t="e">
        <v>#NUM!</v>
      </c>
      <c r="P256">
        <v>2</v>
      </c>
      <c r="Q256" t="s">
        <v>460</v>
      </c>
      <c r="R256">
        <v>1</v>
      </c>
      <c r="S256">
        <v>-1455417.059626533</v>
      </c>
      <c r="T256">
        <v>1</v>
      </c>
      <c r="U256" t="s">
        <v>239</v>
      </c>
    </row>
    <row r="257" spans="1:21" x14ac:dyDescent="0.25">
      <c r="A257" vm="4">
        <v>45931</v>
      </c>
      <c r="B257" t="s">
        <v>455</v>
      </c>
      <c r="C257" t="s">
        <v>402</v>
      </c>
      <c r="D257" s="42">
        <v>-1902674.0502053327</v>
      </c>
      <c r="E257" t="s">
        <v>17</v>
      </c>
      <c r="F257">
        <v>1</v>
      </c>
      <c r="G257">
        <v>1902674.0502053327</v>
      </c>
      <c r="H257" t="s">
        <v>478</v>
      </c>
      <c r="I257" t="s">
        <v>9</v>
      </c>
      <c r="J257" t="s">
        <v>88</v>
      </c>
      <c r="K257" t="s">
        <v>86</v>
      </c>
      <c r="L257" t="s">
        <v>90</v>
      </c>
      <c r="M257" vm="2">
        <v>0</v>
      </c>
      <c r="N257" t="s">
        <v>353</v>
      </c>
      <c r="O257" t="e">
        <v>#NUM!</v>
      </c>
      <c r="P257">
        <v>5</v>
      </c>
      <c r="Q257" t="s">
        <v>462</v>
      </c>
      <c r="R257">
        <v>1</v>
      </c>
      <c r="S257">
        <v>-1902674.0502053327</v>
      </c>
      <c r="T257">
        <v>1</v>
      </c>
      <c r="U257" t="s">
        <v>239</v>
      </c>
    </row>
    <row r="258" spans="1:21" x14ac:dyDescent="0.25">
      <c r="A258" vm="4">
        <v>45931</v>
      </c>
      <c r="B258" t="s">
        <v>455</v>
      </c>
      <c r="C258" t="s">
        <v>403</v>
      </c>
      <c r="D258" s="42">
        <v>-1806016.819329733</v>
      </c>
      <c r="E258" t="s">
        <v>195</v>
      </c>
      <c r="F258">
        <v>1</v>
      </c>
      <c r="G258">
        <v>1806016.819329733</v>
      </c>
      <c r="H258" t="s">
        <v>478</v>
      </c>
      <c r="I258" t="s">
        <v>9</v>
      </c>
      <c r="J258" t="s">
        <v>88</v>
      </c>
      <c r="K258" t="s">
        <v>89</v>
      </c>
      <c r="L258" t="s">
        <v>87</v>
      </c>
      <c r="M258" vm="2">
        <v>0</v>
      </c>
      <c r="N258" t="s">
        <v>357</v>
      </c>
      <c r="O258" t="e">
        <v>#NUM!</v>
      </c>
      <c r="P258">
        <v>7</v>
      </c>
      <c r="Q258" t="s">
        <v>467</v>
      </c>
      <c r="R258">
        <v>1</v>
      </c>
      <c r="S258">
        <v>-1806016.819329733</v>
      </c>
      <c r="T258">
        <v>1</v>
      </c>
      <c r="U258" t="s">
        <v>239</v>
      </c>
    </row>
    <row r="259" spans="1:21" x14ac:dyDescent="0.25">
      <c r="A259" vm="4">
        <v>45931</v>
      </c>
      <c r="B259" t="s">
        <v>455</v>
      </c>
      <c r="C259" t="s">
        <v>404</v>
      </c>
      <c r="D259" s="42">
        <v>-1681201.8936461324</v>
      </c>
      <c r="E259" t="s">
        <v>215</v>
      </c>
      <c r="F259">
        <v>1</v>
      </c>
      <c r="G259">
        <v>1681201.8936461324</v>
      </c>
      <c r="H259" t="s">
        <v>478</v>
      </c>
      <c r="I259" t="s">
        <v>9</v>
      </c>
      <c r="J259" t="s">
        <v>88</v>
      </c>
      <c r="K259" t="s">
        <v>86</v>
      </c>
      <c r="L259" t="s">
        <v>90</v>
      </c>
      <c r="M259" vm="2">
        <v>0</v>
      </c>
      <c r="N259" t="s">
        <v>360</v>
      </c>
      <c r="O259" t="e">
        <v>#NUM!</v>
      </c>
      <c r="P259">
        <v>2</v>
      </c>
      <c r="Q259" t="s">
        <v>464</v>
      </c>
      <c r="R259">
        <v>1</v>
      </c>
      <c r="S259">
        <v>-1681201.8936461324</v>
      </c>
      <c r="T259">
        <v>1</v>
      </c>
      <c r="U259" t="s">
        <v>239</v>
      </c>
    </row>
    <row r="260" spans="1:21" x14ac:dyDescent="0.25">
      <c r="A260" vm="4">
        <v>45931</v>
      </c>
      <c r="B260" t="s">
        <v>455</v>
      </c>
      <c r="C260" t="s">
        <v>405</v>
      </c>
      <c r="D260" s="42">
        <v>-1964972.2935137327</v>
      </c>
      <c r="E260" t="s">
        <v>108</v>
      </c>
      <c r="F260">
        <v>1</v>
      </c>
      <c r="G260">
        <v>1964972.2935137327</v>
      </c>
      <c r="H260" t="s">
        <v>478</v>
      </c>
      <c r="I260" t="s">
        <v>9</v>
      </c>
      <c r="J260" t="s">
        <v>88</v>
      </c>
      <c r="K260" t="s">
        <v>86</v>
      </c>
      <c r="L260" t="s">
        <v>90</v>
      </c>
      <c r="M260" vm="2">
        <v>0</v>
      </c>
      <c r="N260" t="s">
        <v>355</v>
      </c>
      <c r="O260" t="e">
        <v>#NUM!</v>
      </c>
      <c r="P260">
        <v>2</v>
      </c>
      <c r="Q260" t="s">
        <v>466</v>
      </c>
      <c r="R260">
        <v>1</v>
      </c>
      <c r="S260">
        <v>-1964972.2935137327</v>
      </c>
      <c r="T260">
        <v>1</v>
      </c>
      <c r="U260" t="s">
        <v>239</v>
      </c>
    </row>
    <row r="261" spans="1:21" x14ac:dyDescent="0.25">
      <c r="A261" vm="4">
        <v>45931</v>
      </c>
      <c r="B261" t="s">
        <v>455</v>
      </c>
      <c r="C261" t="s">
        <v>406</v>
      </c>
      <c r="D261" s="42">
        <v>-1729232.8662705333</v>
      </c>
      <c r="E261" t="s">
        <v>215</v>
      </c>
      <c r="F261">
        <v>1</v>
      </c>
      <c r="G261">
        <v>1729232.8662705333</v>
      </c>
      <c r="H261" t="s">
        <v>478</v>
      </c>
      <c r="I261" t="s">
        <v>9</v>
      </c>
      <c r="J261" t="s">
        <v>88</v>
      </c>
      <c r="K261" t="s">
        <v>86</v>
      </c>
      <c r="L261" t="s">
        <v>90</v>
      </c>
      <c r="M261" vm="2">
        <v>0</v>
      </c>
      <c r="N261" t="s">
        <v>360</v>
      </c>
      <c r="O261" t="e">
        <v>#NUM!</v>
      </c>
      <c r="P261">
        <v>2</v>
      </c>
      <c r="Q261" t="s">
        <v>464</v>
      </c>
      <c r="R261">
        <v>1</v>
      </c>
      <c r="S261">
        <v>-1729232.8662705333</v>
      </c>
      <c r="T261">
        <v>1</v>
      </c>
      <c r="U261" t="s">
        <v>239</v>
      </c>
    </row>
    <row r="262" spans="1:21" x14ac:dyDescent="0.25">
      <c r="A262" vm="4">
        <v>45931</v>
      </c>
      <c r="B262" t="s">
        <v>455</v>
      </c>
      <c r="C262" t="s">
        <v>407</v>
      </c>
      <c r="D262" s="42">
        <v>-1581300.6165801331</v>
      </c>
      <c r="E262" t="s">
        <v>190</v>
      </c>
      <c r="F262">
        <v>1</v>
      </c>
      <c r="G262">
        <v>1581300.6165801331</v>
      </c>
      <c r="H262" t="s">
        <v>478</v>
      </c>
      <c r="I262" t="s">
        <v>9</v>
      </c>
      <c r="J262" t="s">
        <v>88</v>
      </c>
      <c r="K262" t="s">
        <v>89</v>
      </c>
      <c r="L262" t="s">
        <v>87</v>
      </c>
      <c r="M262" vm="2">
        <v>0</v>
      </c>
      <c r="N262" t="s">
        <v>352</v>
      </c>
      <c r="O262" t="e">
        <v>#NUM!</v>
      </c>
      <c r="P262">
        <v>6</v>
      </c>
      <c r="Q262" t="s">
        <v>465</v>
      </c>
      <c r="R262">
        <v>1</v>
      </c>
      <c r="S262">
        <v>-1581300.6165801331</v>
      </c>
      <c r="T262">
        <v>1</v>
      </c>
      <c r="U262" t="s">
        <v>239</v>
      </c>
    </row>
    <row r="263" spans="1:21" x14ac:dyDescent="0.25">
      <c r="A263" vm="4">
        <v>45931</v>
      </c>
      <c r="B263" t="s">
        <v>455</v>
      </c>
      <c r="C263" t="s">
        <v>408</v>
      </c>
      <c r="D263" s="42">
        <v>-3217031.0896809334</v>
      </c>
      <c r="E263" t="s">
        <v>186</v>
      </c>
      <c r="F263">
        <v>1</v>
      </c>
      <c r="G263">
        <v>3217031.0896809334</v>
      </c>
      <c r="H263" t="s">
        <v>478</v>
      </c>
      <c r="I263" t="s">
        <v>9</v>
      </c>
      <c r="J263" t="s">
        <v>88</v>
      </c>
      <c r="K263" t="s">
        <v>89</v>
      </c>
      <c r="L263" t="s">
        <v>87</v>
      </c>
      <c r="M263" vm="2">
        <v>0</v>
      </c>
      <c r="N263" t="s">
        <v>91</v>
      </c>
      <c r="O263" t="e">
        <v>#NUM!</v>
      </c>
      <c r="P263">
        <v>10</v>
      </c>
      <c r="Q263" t="s">
        <v>463</v>
      </c>
      <c r="R263">
        <v>1</v>
      </c>
      <c r="S263">
        <v>-3217031.0896809334</v>
      </c>
      <c r="T263">
        <v>1</v>
      </c>
      <c r="U263" t="s">
        <v>239</v>
      </c>
    </row>
    <row r="264" spans="1:21" x14ac:dyDescent="0.25">
      <c r="A264" vm="4">
        <v>45931</v>
      </c>
      <c r="B264" t="s">
        <v>455</v>
      </c>
      <c r="C264" t="s">
        <v>409</v>
      </c>
      <c r="D264" s="42">
        <v>-1728840.6509822663</v>
      </c>
      <c r="E264" t="s">
        <v>186</v>
      </c>
      <c r="F264">
        <v>1</v>
      </c>
      <c r="G264">
        <v>1728840.6509822663</v>
      </c>
      <c r="H264" t="s">
        <v>478</v>
      </c>
      <c r="I264" t="s">
        <v>9</v>
      </c>
      <c r="J264" t="s">
        <v>88</v>
      </c>
      <c r="K264" t="s">
        <v>89</v>
      </c>
      <c r="L264" t="s">
        <v>87</v>
      </c>
      <c r="M264" vm="2">
        <v>0</v>
      </c>
      <c r="N264" t="s">
        <v>91</v>
      </c>
      <c r="O264" t="e">
        <v>#NUM!</v>
      </c>
      <c r="P264">
        <v>10</v>
      </c>
      <c r="Q264" t="s">
        <v>463</v>
      </c>
      <c r="R264">
        <v>1</v>
      </c>
      <c r="S264">
        <v>-1728840.6509822663</v>
      </c>
      <c r="T264">
        <v>1</v>
      </c>
      <c r="U264" t="s">
        <v>239</v>
      </c>
    </row>
    <row r="265" spans="1:21" x14ac:dyDescent="0.25">
      <c r="A265" vm="4">
        <v>45931</v>
      </c>
      <c r="B265" t="s">
        <v>455</v>
      </c>
      <c r="C265" t="s">
        <v>410</v>
      </c>
      <c r="D265" s="42">
        <v>-1600135.2531329326</v>
      </c>
      <c r="E265" t="s">
        <v>17</v>
      </c>
      <c r="F265">
        <v>1</v>
      </c>
      <c r="G265">
        <v>1600135.2531329326</v>
      </c>
      <c r="H265" t="s">
        <v>478</v>
      </c>
      <c r="I265" t="s">
        <v>9</v>
      </c>
      <c r="J265" t="s">
        <v>88</v>
      </c>
      <c r="K265" t="s">
        <v>86</v>
      </c>
      <c r="L265" t="s">
        <v>90</v>
      </c>
      <c r="M265" vm="2">
        <v>0</v>
      </c>
      <c r="N265" t="s">
        <v>353</v>
      </c>
      <c r="O265" t="e">
        <v>#NUM!</v>
      </c>
      <c r="P265">
        <v>5</v>
      </c>
      <c r="Q265" t="s">
        <v>462</v>
      </c>
      <c r="R265">
        <v>1</v>
      </c>
      <c r="S265">
        <v>-1600135.2531329326</v>
      </c>
      <c r="T265">
        <v>1</v>
      </c>
      <c r="U265" t="s">
        <v>239</v>
      </c>
    </row>
    <row r="266" spans="1:21" x14ac:dyDescent="0.25">
      <c r="A266" vm="4">
        <v>45931</v>
      </c>
      <c r="B266" t="s">
        <v>455</v>
      </c>
      <c r="C266" t="s">
        <v>411</v>
      </c>
      <c r="D266" s="42">
        <v>-2791954.3427613331</v>
      </c>
      <c r="E266" t="s">
        <v>186</v>
      </c>
      <c r="F266">
        <v>1</v>
      </c>
      <c r="G266">
        <v>2791954.3427613331</v>
      </c>
      <c r="H266" t="s">
        <v>478</v>
      </c>
      <c r="I266" t="s">
        <v>9</v>
      </c>
      <c r="J266" t="s">
        <v>88</v>
      </c>
      <c r="K266" t="s">
        <v>89</v>
      </c>
      <c r="L266" t="s">
        <v>87</v>
      </c>
      <c r="M266" vm="2">
        <v>0</v>
      </c>
      <c r="N266" t="s">
        <v>91</v>
      </c>
      <c r="O266" t="e">
        <v>#NUM!</v>
      </c>
      <c r="P266">
        <v>10</v>
      </c>
      <c r="Q266" t="s">
        <v>463</v>
      </c>
      <c r="R266">
        <v>1</v>
      </c>
      <c r="S266">
        <v>-2791954.3427613331</v>
      </c>
      <c r="T266">
        <v>1</v>
      </c>
      <c r="U266" t="s">
        <v>239</v>
      </c>
    </row>
    <row r="267" spans="1:21" x14ac:dyDescent="0.25">
      <c r="A267" vm="4">
        <v>45931</v>
      </c>
      <c r="B267" t="s">
        <v>455</v>
      </c>
      <c r="C267" t="s">
        <v>412</v>
      </c>
      <c r="D267" s="42">
        <v>-1699909.8916745333</v>
      </c>
      <c r="E267" t="s">
        <v>209</v>
      </c>
      <c r="F267">
        <v>1</v>
      </c>
      <c r="G267">
        <v>1699909.8916745333</v>
      </c>
      <c r="H267" t="s">
        <v>478</v>
      </c>
      <c r="I267" t="s">
        <v>9</v>
      </c>
      <c r="J267" t="s">
        <v>88</v>
      </c>
      <c r="K267" t="s">
        <v>89</v>
      </c>
      <c r="L267" t="s">
        <v>87</v>
      </c>
      <c r="M267" vm="2">
        <v>0</v>
      </c>
      <c r="N267" t="s">
        <v>365</v>
      </c>
      <c r="O267" t="e">
        <v>#NUM!</v>
      </c>
      <c r="P267">
        <v>11</v>
      </c>
      <c r="Q267" t="s">
        <v>463</v>
      </c>
      <c r="R267">
        <v>1</v>
      </c>
      <c r="S267">
        <v>-1699909.8916745333</v>
      </c>
      <c r="T267">
        <v>1</v>
      </c>
      <c r="U267" t="s">
        <v>239</v>
      </c>
    </row>
    <row r="268" spans="1:21" x14ac:dyDescent="0.25">
      <c r="A268" vm="4">
        <v>45931</v>
      </c>
      <c r="B268" t="s">
        <v>455</v>
      </c>
      <c r="C268" t="s">
        <v>413</v>
      </c>
      <c r="D268" s="42">
        <v>-3397855.1745961336</v>
      </c>
      <c r="E268" t="s">
        <v>364</v>
      </c>
      <c r="F268">
        <v>1</v>
      </c>
      <c r="G268">
        <v>3397855.1745961336</v>
      </c>
      <c r="H268" t="s">
        <v>478</v>
      </c>
      <c r="I268" t="s">
        <v>9</v>
      </c>
      <c r="J268" t="s">
        <v>88</v>
      </c>
      <c r="K268" t="s">
        <v>89</v>
      </c>
      <c r="L268" t="s">
        <v>87</v>
      </c>
      <c r="M268" vm="2">
        <v>0</v>
      </c>
      <c r="N268" t="s">
        <v>363</v>
      </c>
      <c r="O268" t="e">
        <v>#NUM!</v>
      </c>
      <c r="P268">
        <v>10</v>
      </c>
      <c r="Q268" t="s">
        <v>463</v>
      </c>
      <c r="R268">
        <v>1</v>
      </c>
      <c r="S268">
        <v>-3397855.1745961336</v>
      </c>
      <c r="T268">
        <v>1</v>
      </c>
      <c r="U268" t="s">
        <v>239</v>
      </c>
    </row>
    <row r="269" spans="1:21" x14ac:dyDescent="0.25">
      <c r="A269" vm="4">
        <v>45931</v>
      </c>
      <c r="B269" t="s">
        <v>455</v>
      </c>
      <c r="C269" t="s">
        <v>414</v>
      </c>
      <c r="D269" s="42">
        <v>-1661203.9889357332</v>
      </c>
      <c r="E269" t="s">
        <v>209</v>
      </c>
      <c r="F269">
        <v>1</v>
      </c>
      <c r="G269">
        <v>1661203.9889357332</v>
      </c>
      <c r="H269" t="s">
        <v>478</v>
      </c>
      <c r="I269" t="s">
        <v>9</v>
      </c>
      <c r="J269" t="s">
        <v>88</v>
      </c>
      <c r="K269" t="s">
        <v>89</v>
      </c>
      <c r="L269" t="s">
        <v>87</v>
      </c>
      <c r="M269" vm="2">
        <v>0</v>
      </c>
      <c r="N269" t="s">
        <v>365</v>
      </c>
      <c r="O269" t="e">
        <v>#NUM!</v>
      </c>
      <c r="P269">
        <v>11</v>
      </c>
      <c r="Q269" t="s">
        <v>463</v>
      </c>
      <c r="R269">
        <v>1</v>
      </c>
      <c r="S269">
        <v>-1661203.9889357332</v>
      </c>
      <c r="T269">
        <v>1</v>
      </c>
      <c r="U269" t="s">
        <v>239</v>
      </c>
    </row>
    <row r="270" spans="1:21" x14ac:dyDescent="0.25">
      <c r="A270" vm="4">
        <v>45931</v>
      </c>
      <c r="B270" t="s">
        <v>455</v>
      </c>
      <c r="C270" t="s">
        <v>415</v>
      </c>
      <c r="D270" s="42">
        <v>-1736603.835042533</v>
      </c>
      <c r="E270" t="s">
        <v>101</v>
      </c>
      <c r="F270">
        <v>1</v>
      </c>
      <c r="G270">
        <v>1736603.835042533</v>
      </c>
      <c r="H270" t="s">
        <v>478</v>
      </c>
      <c r="I270" t="s">
        <v>9</v>
      </c>
      <c r="J270" t="s">
        <v>88</v>
      </c>
      <c r="K270" t="s">
        <v>89</v>
      </c>
      <c r="L270" t="s">
        <v>87</v>
      </c>
      <c r="M270" vm="2">
        <v>0</v>
      </c>
      <c r="N270" t="s">
        <v>354</v>
      </c>
      <c r="O270" t="e">
        <v>#NUM!</v>
      </c>
      <c r="P270">
        <v>6</v>
      </c>
      <c r="Q270" t="s">
        <v>465</v>
      </c>
      <c r="R270">
        <v>1</v>
      </c>
      <c r="S270">
        <v>-1736603.835042533</v>
      </c>
      <c r="T270">
        <v>1</v>
      </c>
      <c r="U270" t="s">
        <v>239</v>
      </c>
    </row>
    <row r="271" spans="1:21" x14ac:dyDescent="0.25">
      <c r="A271" vm="4">
        <v>45931</v>
      </c>
      <c r="B271" t="s">
        <v>455</v>
      </c>
      <c r="C271" t="s">
        <v>416</v>
      </c>
      <c r="D271" s="42">
        <v>-1613426.2500554663</v>
      </c>
      <c r="E271" t="s">
        <v>186</v>
      </c>
      <c r="F271">
        <v>1</v>
      </c>
      <c r="G271">
        <v>1613426.2500554663</v>
      </c>
      <c r="H271" t="s">
        <v>478</v>
      </c>
      <c r="I271" t="s">
        <v>9</v>
      </c>
      <c r="J271" t="s">
        <v>88</v>
      </c>
      <c r="K271" t="s">
        <v>89</v>
      </c>
      <c r="L271" t="s">
        <v>87</v>
      </c>
      <c r="M271" vm="2">
        <v>0</v>
      </c>
      <c r="N271" t="s">
        <v>91</v>
      </c>
      <c r="O271" t="e">
        <v>#NUM!</v>
      </c>
      <c r="P271">
        <v>10</v>
      </c>
      <c r="Q271" t="s">
        <v>463</v>
      </c>
      <c r="R271">
        <v>1</v>
      </c>
      <c r="S271">
        <v>-1613426.2500554663</v>
      </c>
      <c r="T271">
        <v>1</v>
      </c>
      <c r="U271" t="s">
        <v>239</v>
      </c>
    </row>
    <row r="272" spans="1:21" x14ac:dyDescent="0.25">
      <c r="A272" vm="4">
        <v>45931</v>
      </c>
      <c r="B272" t="s">
        <v>455</v>
      </c>
      <c r="C272" t="s">
        <v>518</v>
      </c>
      <c r="D272" s="42">
        <v>-1650529.8456553333</v>
      </c>
      <c r="E272" t="s">
        <v>209</v>
      </c>
      <c r="F272">
        <v>1</v>
      </c>
      <c r="G272">
        <v>1650529.8456553333</v>
      </c>
      <c r="H272" t="s">
        <v>478</v>
      </c>
      <c r="I272" t="s">
        <v>9</v>
      </c>
      <c r="J272" t="s">
        <v>88</v>
      </c>
      <c r="K272" t="s">
        <v>89</v>
      </c>
      <c r="L272" t="s">
        <v>87</v>
      </c>
      <c r="M272" vm="2">
        <v>0</v>
      </c>
      <c r="N272" t="s">
        <v>365</v>
      </c>
      <c r="O272" t="e">
        <v>#NUM!</v>
      </c>
      <c r="P272">
        <v>11</v>
      </c>
      <c r="Q272" t="s">
        <v>463</v>
      </c>
      <c r="R272">
        <v>1</v>
      </c>
      <c r="S272">
        <v>-1650529.8456553333</v>
      </c>
      <c r="T272">
        <v>1</v>
      </c>
      <c r="U272" t="s">
        <v>239</v>
      </c>
    </row>
    <row r="273" spans="1:21" x14ac:dyDescent="0.25">
      <c r="A273" vm="4">
        <v>45931</v>
      </c>
      <c r="B273" t="s">
        <v>455</v>
      </c>
      <c r="C273" t="s">
        <v>417</v>
      </c>
      <c r="D273" s="42">
        <v>-1715556.2546409331</v>
      </c>
      <c r="E273" t="s">
        <v>195</v>
      </c>
      <c r="F273">
        <v>1</v>
      </c>
      <c r="G273">
        <v>1715556.2546409331</v>
      </c>
      <c r="H273" t="s">
        <v>478</v>
      </c>
      <c r="I273" t="s">
        <v>9</v>
      </c>
      <c r="J273" t="s">
        <v>88</v>
      </c>
      <c r="K273" t="s">
        <v>89</v>
      </c>
      <c r="L273" t="s">
        <v>87</v>
      </c>
      <c r="M273" vm="2">
        <v>0</v>
      </c>
      <c r="N273" t="s">
        <v>357</v>
      </c>
      <c r="O273" t="e">
        <v>#NUM!</v>
      </c>
      <c r="P273">
        <v>7</v>
      </c>
      <c r="Q273" t="s">
        <v>467</v>
      </c>
      <c r="R273">
        <v>1</v>
      </c>
      <c r="S273">
        <v>-1715556.2546409331</v>
      </c>
      <c r="T273">
        <v>1</v>
      </c>
      <c r="U273" t="s">
        <v>239</v>
      </c>
    </row>
    <row r="274" spans="1:21" x14ac:dyDescent="0.25">
      <c r="A274" vm="4">
        <v>45931</v>
      </c>
      <c r="B274" t="s">
        <v>455</v>
      </c>
      <c r="C274" t="s">
        <v>418</v>
      </c>
      <c r="D274" s="42">
        <v>-1618203.011384533</v>
      </c>
      <c r="E274" t="s">
        <v>101</v>
      </c>
      <c r="F274">
        <v>1</v>
      </c>
      <c r="G274">
        <v>1618203.011384533</v>
      </c>
      <c r="H274" t="s">
        <v>478</v>
      </c>
      <c r="I274" t="s">
        <v>9</v>
      </c>
      <c r="J274" t="s">
        <v>88</v>
      </c>
      <c r="K274" t="s">
        <v>89</v>
      </c>
      <c r="L274" t="s">
        <v>87</v>
      </c>
      <c r="M274" vm="2">
        <v>0</v>
      </c>
      <c r="N274" t="s">
        <v>354</v>
      </c>
      <c r="O274" t="e">
        <v>#NUM!</v>
      </c>
      <c r="P274">
        <v>6</v>
      </c>
      <c r="Q274" t="s">
        <v>465</v>
      </c>
      <c r="R274">
        <v>1</v>
      </c>
      <c r="S274">
        <v>-1618203.011384533</v>
      </c>
      <c r="T274">
        <v>1</v>
      </c>
      <c r="U274" t="s">
        <v>239</v>
      </c>
    </row>
    <row r="275" spans="1:21" x14ac:dyDescent="0.25">
      <c r="A275" vm="4">
        <v>45931</v>
      </c>
      <c r="B275" t="s">
        <v>455</v>
      </c>
      <c r="C275" t="s">
        <v>419</v>
      </c>
      <c r="D275" s="42">
        <v>-1539085.4921081327</v>
      </c>
      <c r="E275" t="s">
        <v>209</v>
      </c>
      <c r="F275">
        <v>1</v>
      </c>
      <c r="G275">
        <v>1539085.4921081327</v>
      </c>
      <c r="H275" t="s">
        <v>478</v>
      </c>
      <c r="I275" t="s">
        <v>9</v>
      </c>
      <c r="J275" t="s">
        <v>88</v>
      </c>
      <c r="K275" t="s">
        <v>89</v>
      </c>
      <c r="L275" t="s">
        <v>87</v>
      </c>
      <c r="M275" vm="2">
        <v>0</v>
      </c>
      <c r="N275" t="s">
        <v>365</v>
      </c>
      <c r="O275" t="e">
        <v>#NUM!</v>
      </c>
      <c r="P275">
        <v>11</v>
      </c>
      <c r="Q275" t="s">
        <v>463</v>
      </c>
      <c r="R275">
        <v>1</v>
      </c>
      <c r="S275">
        <v>-1539085.4921081327</v>
      </c>
      <c r="T275">
        <v>1</v>
      </c>
      <c r="U275" t="s">
        <v>239</v>
      </c>
    </row>
    <row r="276" spans="1:21" x14ac:dyDescent="0.25">
      <c r="A276" vm="4">
        <v>45931</v>
      </c>
      <c r="B276" t="s">
        <v>455</v>
      </c>
      <c r="C276" t="s">
        <v>420</v>
      </c>
      <c r="D276" s="42">
        <v>-1625778.4459461323</v>
      </c>
      <c r="E276" t="s">
        <v>190</v>
      </c>
      <c r="F276">
        <v>1</v>
      </c>
      <c r="G276">
        <v>1625778.4459461323</v>
      </c>
      <c r="H276" t="s">
        <v>478</v>
      </c>
      <c r="I276" t="s">
        <v>9</v>
      </c>
      <c r="J276" t="s">
        <v>88</v>
      </c>
      <c r="K276" t="s">
        <v>89</v>
      </c>
      <c r="L276" t="s">
        <v>87</v>
      </c>
      <c r="M276" vm="2">
        <v>0</v>
      </c>
      <c r="N276" t="s">
        <v>352</v>
      </c>
      <c r="O276" t="e">
        <v>#NUM!</v>
      </c>
      <c r="P276">
        <v>6</v>
      </c>
      <c r="Q276" t="s">
        <v>465</v>
      </c>
      <c r="R276">
        <v>1</v>
      </c>
      <c r="S276">
        <v>-1625778.4459461323</v>
      </c>
      <c r="T276">
        <v>1</v>
      </c>
      <c r="U276" t="s">
        <v>239</v>
      </c>
    </row>
    <row r="277" spans="1:21" x14ac:dyDescent="0.25">
      <c r="A277" vm="4">
        <v>45931</v>
      </c>
      <c r="B277" t="s">
        <v>455</v>
      </c>
      <c r="C277" t="s">
        <v>421</v>
      </c>
      <c r="D277" s="42">
        <v>-2317811.3234673333</v>
      </c>
      <c r="E277" t="s">
        <v>186</v>
      </c>
      <c r="F277">
        <v>1</v>
      </c>
      <c r="G277">
        <v>2317811.3234673333</v>
      </c>
      <c r="H277" t="s">
        <v>478</v>
      </c>
      <c r="I277" t="s">
        <v>9</v>
      </c>
      <c r="J277" t="s">
        <v>88</v>
      </c>
      <c r="K277" t="s">
        <v>89</v>
      </c>
      <c r="L277" t="s">
        <v>87</v>
      </c>
      <c r="M277" vm="2">
        <v>0</v>
      </c>
      <c r="N277" t="s">
        <v>91</v>
      </c>
      <c r="O277" t="e">
        <v>#NUM!</v>
      </c>
      <c r="P277">
        <v>10</v>
      </c>
      <c r="Q277" t="s">
        <v>463</v>
      </c>
      <c r="R277">
        <v>1</v>
      </c>
      <c r="S277">
        <v>-2317811.3234673333</v>
      </c>
      <c r="T277">
        <v>1</v>
      </c>
      <c r="U277" t="s">
        <v>239</v>
      </c>
    </row>
    <row r="278" spans="1:21" x14ac:dyDescent="0.25">
      <c r="A278" vm="4">
        <v>45931</v>
      </c>
      <c r="B278" t="s">
        <v>455</v>
      </c>
      <c r="C278" t="s">
        <v>422</v>
      </c>
      <c r="D278" s="42">
        <v>-1814188.0489485329</v>
      </c>
      <c r="E278" t="s">
        <v>117</v>
      </c>
      <c r="F278">
        <v>1</v>
      </c>
      <c r="G278">
        <v>1814188.0489485329</v>
      </c>
      <c r="H278" t="s">
        <v>478</v>
      </c>
      <c r="I278" t="s">
        <v>9</v>
      </c>
      <c r="J278" t="s">
        <v>88</v>
      </c>
      <c r="K278" t="s">
        <v>86</v>
      </c>
      <c r="L278" t="s">
        <v>90</v>
      </c>
      <c r="M278" vm="2">
        <v>0</v>
      </c>
      <c r="N278" t="s">
        <v>356</v>
      </c>
      <c r="O278" t="e">
        <v>#NUM!</v>
      </c>
      <c r="P278">
        <v>2</v>
      </c>
      <c r="Q278" t="s">
        <v>459</v>
      </c>
      <c r="R278">
        <v>1</v>
      </c>
      <c r="S278">
        <v>-1814188.0489485329</v>
      </c>
      <c r="T278">
        <v>1</v>
      </c>
      <c r="U278" t="s">
        <v>239</v>
      </c>
    </row>
    <row r="279" spans="1:21" x14ac:dyDescent="0.25">
      <c r="A279" vm="4">
        <v>45931</v>
      </c>
      <c r="B279" t="s">
        <v>455</v>
      </c>
      <c r="C279" t="s">
        <v>423</v>
      </c>
      <c r="D279" s="42">
        <v>-1694612.107148533</v>
      </c>
      <c r="E279" t="s">
        <v>117</v>
      </c>
      <c r="F279">
        <v>1</v>
      </c>
      <c r="G279">
        <v>1694612.107148533</v>
      </c>
      <c r="H279" t="s">
        <v>478</v>
      </c>
      <c r="I279" t="s">
        <v>9</v>
      </c>
      <c r="J279" t="s">
        <v>88</v>
      </c>
      <c r="K279" t="s">
        <v>86</v>
      </c>
      <c r="L279" t="s">
        <v>90</v>
      </c>
      <c r="M279" vm="2">
        <v>0</v>
      </c>
      <c r="N279" t="s">
        <v>356</v>
      </c>
      <c r="O279" t="e">
        <v>#NUM!</v>
      </c>
      <c r="P279">
        <v>2</v>
      </c>
      <c r="Q279" t="s">
        <v>459</v>
      </c>
      <c r="R279">
        <v>1</v>
      </c>
      <c r="S279">
        <v>-1694612.107148533</v>
      </c>
      <c r="T279">
        <v>1</v>
      </c>
      <c r="U279" t="s">
        <v>239</v>
      </c>
    </row>
    <row r="280" spans="1:21" x14ac:dyDescent="0.25">
      <c r="A280" vm="4">
        <v>45931</v>
      </c>
      <c r="B280" t="s">
        <v>455</v>
      </c>
      <c r="C280" t="s">
        <v>424</v>
      </c>
      <c r="D280" s="42">
        <v>-1868644.4536921333</v>
      </c>
      <c r="E280" t="s">
        <v>215</v>
      </c>
      <c r="F280">
        <v>1</v>
      </c>
      <c r="G280">
        <v>1868644.4536921333</v>
      </c>
      <c r="H280" t="s">
        <v>478</v>
      </c>
      <c r="I280" t="s">
        <v>9</v>
      </c>
      <c r="J280" t="s">
        <v>88</v>
      </c>
      <c r="K280" t="s">
        <v>86</v>
      </c>
      <c r="L280" t="s">
        <v>90</v>
      </c>
      <c r="M280" vm="2">
        <v>0</v>
      </c>
      <c r="N280" t="s">
        <v>360</v>
      </c>
      <c r="O280" t="e">
        <v>#NUM!</v>
      </c>
      <c r="P280">
        <v>2</v>
      </c>
      <c r="Q280" t="s">
        <v>464</v>
      </c>
      <c r="R280">
        <v>1</v>
      </c>
      <c r="S280">
        <v>-1868644.4536921333</v>
      </c>
      <c r="T280">
        <v>1</v>
      </c>
      <c r="U280" t="s">
        <v>239</v>
      </c>
    </row>
    <row r="281" spans="1:21" x14ac:dyDescent="0.25">
      <c r="A281" vm="4">
        <v>45931</v>
      </c>
      <c r="B281" t="s">
        <v>455</v>
      </c>
      <c r="C281" t="s">
        <v>425</v>
      </c>
      <c r="D281" s="42">
        <v>-1469514.1207029333</v>
      </c>
      <c r="E281" t="s">
        <v>209</v>
      </c>
      <c r="F281">
        <v>1</v>
      </c>
      <c r="G281">
        <v>1469514.1207029333</v>
      </c>
      <c r="H281" t="s">
        <v>478</v>
      </c>
      <c r="I281" t="s">
        <v>9</v>
      </c>
      <c r="J281" t="s">
        <v>88</v>
      </c>
      <c r="K281" t="s">
        <v>89</v>
      </c>
      <c r="L281" t="s">
        <v>87</v>
      </c>
      <c r="M281" vm="2">
        <v>0</v>
      </c>
      <c r="N281" t="s">
        <v>365</v>
      </c>
      <c r="O281" t="e">
        <v>#NUM!</v>
      </c>
      <c r="P281">
        <v>11</v>
      </c>
      <c r="Q281" t="s">
        <v>463</v>
      </c>
      <c r="R281">
        <v>1</v>
      </c>
      <c r="S281">
        <v>-1469514.1207029333</v>
      </c>
      <c r="T281">
        <v>1</v>
      </c>
      <c r="U281" t="s">
        <v>239</v>
      </c>
    </row>
    <row r="282" spans="1:21" x14ac:dyDescent="0.25">
      <c r="A282" vm="4">
        <v>45931</v>
      </c>
      <c r="B282" t="s">
        <v>455</v>
      </c>
      <c r="C282" t="s">
        <v>426</v>
      </c>
      <c r="D282" s="42">
        <v>-1656407.5542665331</v>
      </c>
      <c r="E282" t="s">
        <v>117</v>
      </c>
      <c r="F282">
        <v>1</v>
      </c>
      <c r="G282">
        <v>1656407.5542665331</v>
      </c>
      <c r="H282" t="s">
        <v>478</v>
      </c>
      <c r="I282" t="s">
        <v>9</v>
      </c>
      <c r="J282" t="s">
        <v>88</v>
      </c>
      <c r="K282" t="s">
        <v>86</v>
      </c>
      <c r="L282" t="s">
        <v>90</v>
      </c>
      <c r="M282" vm="2">
        <v>0</v>
      </c>
      <c r="N282" t="s">
        <v>356</v>
      </c>
      <c r="O282" t="e">
        <v>#NUM!</v>
      </c>
      <c r="P282">
        <v>2</v>
      </c>
      <c r="Q282" t="s">
        <v>459</v>
      </c>
      <c r="R282">
        <v>1</v>
      </c>
      <c r="S282">
        <v>-1656407.5542665331</v>
      </c>
      <c r="T282">
        <v>1</v>
      </c>
      <c r="U282" t="s">
        <v>239</v>
      </c>
    </row>
    <row r="283" spans="1:21" x14ac:dyDescent="0.25">
      <c r="A283" vm="4">
        <v>45931</v>
      </c>
      <c r="B283" t="s">
        <v>455</v>
      </c>
      <c r="C283" t="s">
        <v>427</v>
      </c>
      <c r="D283" s="42">
        <v>-1729162.015047333</v>
      </c>
      <c r="E283" t="s">
        <v>209</v>
      </c>
      <c r="F283">
        <v>1</v>
      </c>
      <c r="G283">
        <v>1729162.015047333</v>
      </c>
      <c r="H283" t="s">
        <v>478</v>
      </c>
      <c r="I283" t="s">
        <v>9</v>
      </c>
      <c r="J283" t="s">
        <v>88</v>
      </c>
      <c r="K283" t="s">
        <v>89</v>
      </c>
      <c r="L283" t="s">
        <v>87</v>
      </c>
      <c r="M283" vm="2">
        <v>0</v>
      </c>
      <c r="N283" t="s">
        <v>365</v>
      </c>
      <c r="O283" t="e">
        <v>#NUM!</v>
      </c>
      <c r="P283">
        <v>11</v>
      </c>
      <c r="Q283" t="s">
        <v>463</v>
      </c>
      <c r="R283">
        <v>1</v>
      </c>
      <c r="S283">
        <v>-1729162.015047333</v>
      </c>
      <c r="T283">
        <v>1</v>
      </c>
      <c r="U283" t="s">
        <v>239</v>
      </c>
    </row>
    <row r="284" spans="1:21" x14ac:dyDescent="0.25">
      <c r="A284" vm="4">
        <v>45931</v>
      </c>
      <c r="B284" t="s">
        <v>455</v>
      </c>
      <c r="C284" t="s">
        <v>428</v>
      </c>
      <c r="D284" s="42">
        <v>-1723999.5632845331</v>
      </c>
      <c r="E284" t="s">
        <v>215</v>
      </c>
      <c r="F284">
        <v>1</v>
      </c>
      <c r="G284">
        <v>1723999.5632845331</v>
      </c>
      <c r="H284" t="s">
        <v>478</v>
      </c>
      <c r="I284" t="s">
        <v>9</v>
      </c>
      <c r="J284" t="s">
        <v>88</v>
      </c>
      <c r="K284" t="s">
        <v>86</v>
      </c>
      <c r="L284" t="s">
        <v>90</v>
      </c>
      <c r="M284" vm="2">
        <v>0</v>
      </c>
      <c r="N284" t="s">
        <v>360</v>
      </c>
      <c r="O284" t="e">
        <v>#NUM!</v>
      </c>
      <c r="P284">
        <v>2</v>
      </c>
      <c r="Q284" t="s">
        <v>464</v>
      </c>
      <c r="R284">
        <v>1</v>
      </c>
      <c r="S284">
        <v>-1723999.5632845331</v>
      </c>
      <c r="T284">
        <v>1</v>
      </c>
      <c r="U284" t="s">
        <v>239</v>
      </c>
    </row>
    <row r="285" spans="1:21" x14ac:dyDescent="0.25">
      <c r="A285" vm="4">
        <v>45931</v>
      </c>
      <c r="B285" t="s">
        <v>455</v>
      </c>
      <c r="C285" t="s">
        <v>519</v>
      </c>
      <c r="D285" s="42">
        <v>-1633054.2494333328</v>
      </c>
      <c r="E285" t="s">
        <v>188</v>
      </c>
      <c r="F285">
        <v>1</v>
      </c>
      <c r="G285">
        <v>1633054.2494333328</v>
      </c>
      <c r="H285" t="s">
        <v>478</v>
      </c>
      <c r="I285" t="s">
        <v>9</v>
      </c>
      <c r="J285" t="s">
        <v>88</v>
      </c>
      <c r="K285" t="s">
        <v>89</v>
      </c>
      <c r="L285" t="s">
        <v>87</v>
      </c>
      <c r="M285" vm="2">
        <v>0</v>
      </c>
      <c r="N285" t="s">
        <v>362</v>
      </c>
      <c r="O285" t="e">
        <v>#NUM!</v>
      </c>
      <c r="P285">
        <v>10</v>
      </c>
      <c r="Q285" t="s">
        <v>463</v>
      </c>
      <c r="R285">
        <v>1</v>
      </c>
      <c r="S285">
        <v>-1633054.2494333328</v>
      </c>
      <c r="T285">
        <v>1</v>
      </c>
      <c r="U285" t="s">
        <v>239</v>
      </c>
    </row>
    <row r="286" spans="1:21" x14ac:dyDescent="0.25">
      <c r="A286" vm="4">
        <v>45931</v>
      </c>
      <c r="B286" t="s">
        <v>455</v>
      </c>
      <c r="C286" t="s">
        <v>429</v>
      </c>
      <c r="D286" s="42">
        <v>-965594.97274069651</v>
      </c>
      <c r="E286" t="s">
        <v>108</v>
      </c>
      <c r="F286">
        <v>1</v>
      </c>
      <c r="G286">
        <v>965594.97274069651</v>
      </c>
      <c r="H286" t="s">
        <v>478</v>
      </c>
      <c r="I286" t="s">
        <v>9</v>
      </c>
      <c r="J286" t="s">
        <v>88</v>
      </c>
      <c r="K286" t="s">
        <v>86</v>
      </c>
      <c r="L286" t="s">
        <v>90</v>
      </c>
      <c r="M286" vm="2">
        <v>0</v>
      </c>
      <c r="N286" t="s">
        <v>355</v>
      </c>
      <c r="O286" t="e">
        <v>#NUM!</v>
      </c>
      <c r="P286">
        <v>2</v>
      </c>
      <c r="Q286" t="s">
        <v>466</v>
      </c>
      <c r="R286">
        <v>1</v>
      </c>
      <c r="S286">
        <v>-965594.97274069651</v>
      </c>
      <c r="T286">
        <v>1</v>
      </c>
      <c r="U286" t="s">
        <v>239</v>
      </c>
    </row>
    <row r="287" spans="1:21" x14ac:dyDescent="0.25">
      <c r="A287" vm="4">
        <v>45931</v>
      </c>
      <c r="B287" t="s">
        <v>455</v>
      </c>
      <c r="C287" t="s">
        <v>430</v>
      </c>
      <c r="D287" s="42">
        <v>-986758.5855610962</v>
      </c>
      <c r="E287" t="s">
        <v>108</v>
      </c>
      <c r="F287">
        <v>1</v>
      </c>
      <c r="G287">
        <v>986758.5855610962</v>
      </c>
      <c r="H287" t="s">
        <v>478</v>
      </c>
      <c r="I287" t="s">
        <v>9</v>
      </c>
      <c r="J287" t="s">
        <v>88</v>
      </c>
      <c r="K287" t="s">
        <v>86</v>
      </c>
      <c r="L287" t="s">
        <v>90</v>
      </c>
      <c r="M287" vm="2">
        <v>0</v>
      </c>
      <c r="N287" t="s">
        <v>355</v>
      </c>
      <c r="O287" t="e">
        <v>#NUM!</v>
      </c>
      <c r="P287">
        <v>2</v>
      </c>
      <c r="Q287" t="s">
        <v>466</v>
      </c>
      <c r="R287">
        <v>1</v>
      </c>
      <c r="S287">
        <v>-986758.5855610962</v>
      </c>
      <c r="T287">
        <v>1</v>
      </c>
      <c r="U287" t="s">
        <v>239</v>
      </c>
    </row>
    <row r="288" spans="1:21" x14ac:dyDescent="0.25">
      <c r="A288" vm="4">
        <v>45931</v>
      </c>
      <c r="B288" t="s">
        <v>455</v>
      </c>
      <c r="C288" t="s">
        <v>431</v>
      </c>
      <c r="D288" s="42">
        <v>-1073529.6522662961</v>
      </c>
      <c r="E288" t="s">
        <v>108</v>
      </c>
      <c r="F288">
        <v>1</v>
      </c>
      <c r="G288">
        <v>1073529.6522662961</v>
      </c>
      <c r="H288" t="s">
        <v>478</v>
      </c>
      <c r="I288" t="s">
        <v>9</v>
      </c>
      <c r="J288" t="s">
        <v>88</v>
      </c>
      <c r="K288" t="s">
        <v>86</v>
      </c>
      <c r="L288" t="s">
        <v>90</v>
      </c>
      <c r="M288" vm="2">
        <v>0</v>
      </c>
      <c r="N288" t="s">
        <v>355</v>
      </c>
      <c r="O288" t="e">
        <v>#NUM!</v>
      </c>
      <c r="P288">
        <v>2</v>
      </c>
      <c r="Q288" t="s">
        <v>466</v>
      </c>
      <c r="R288">
        <v>1</v>
      </c>
      <c r="S288">
        <v>-1073529.6522662961</v>
      </c>
      <c r="T288">
        <v>1</v>
      </c>
      <c r="U288" t="s">
        <v>239</v>
      </c>
    </row>
    <row r="289" spans="1:21" x14ac:dyDescent="0.25">
      <c r="A289" vm="4">
        <v>45931</v>
      </c>
      <c r="B289" t="s">
        <v>455</v>
      </c>
      <c r="C289" t="s">
        <v>432</v>
      </c>
      <c r="D289" s="42">
        <v>-1081252.5375190962</v>
      </c>
      <c r="E289" t="s">
        <v>108</v>
      </c>
      <c r="F289">
        <v>1</v>
      </c>
      <c r="G289">
        <v>1081252.5375190962</v>
      </c>
      <c r="H289" t="s">
        <v>478</v>
      </c>
      <c r="I289" t="s">
        <v>9</v>
      </c>
      <c r="J289" t="s">
        <v>88</v>
      </c>
      <c r="K289" t="s">
        <v>86</v>
      </c>
      <c r="L289" t="s">
        <v>90</v>
      </c>
      <c r="M289" vm="2">
        <v>0</v>
      </c>
      <c r="N289" t="s">
        <v>355</v>
      </c>
      <c r="O289" t="e">
        <v>#NUM!</v>
      </c>
      <c r="P289">
        <v>2</v>
      </c>
      <c r="Q289" t="s">
        <v>466</v>
      </c>
      <c r="R289">
        <v>1</v>
      </c>
      <c r="S289">
        <v>-1081252.5375190962</v>
      </c>
      <c r="T289">
        <v>1</v>
      </c>
      <c r="U289" t="s">
        <v>239</v>
      </c>
    </row>
    <row r="290" spans="1:21" x14ac:dyDescent="0.25">
      <c r="A290" vm="4">
        <v>45931</v>
      </c>
      <c r="B290" t="s">
        <v>455</v>
      </c>
      <c r="C290" t="s">
        <v>433</v>
      </c>
      <c r="D290" s="42">
        <v>-1059397.5085006962</v>
      </c>
      <c r="E290" t="s">
        <v>108</v>
      </c>
      <c r="F290">
        <v>1</v>
      </c>
      <c r="G290">
        <v>1059397.5085006962</v>
      </c>
      <c r="H290" t="s">
        <v>478</v>
      </c>
      <c r="I290" t="s">
        <v>9</v>
      </c>
      <c r="J290" t="s">
        <v>88</v>
      </c>
      <c r="K290" t="s">
        <v>86</v>
      </c>
      <c r="L290" t="s">
        <v>90</v>
      </c>
      <c r="M290" vm="2">
        <v>0</v>
      </c>
      <c r="N290" t="s">
        <v>355</v>
      </c>
      <c r="O290" t="e">
        <v>#NUM!</v>
      </c>
      <c r="P290">
        <v>2</v>
      </c>
      <c r="Q290" t="s">
        <v>466</v>
      </c>
      <c r="R290">
        <v>1</v>
      </c>
      <c r="S290">
        <v>-1059397.5085006962</v>
      </c>
      <c r="T290">
        <v>1</v>
      </c>
      <c r="U290" t="s">
        <v>239</v>
      </c>
    </row>
    <row r="291" spans="1:21" x14ac:dyDescent="0.25">
      <c r="A291" vm="4">
        <v>45931</v>
      </c>
      <c r="B291" t="s">
        <v>455</v>
      </c>
      <c r="C291" t="s">
        <v>520</v>
      </c>
      <c r="D291" s="42">
        <v>-961235.05138909642</v>
      </c>
      <c r="E291" t="s">
        <v>108</v>
      </c>
      <c r="F291">
        <v>1</v>
      </c>
      <c r="G291">
        <v>961235.05138909642</v>
      </c>
      <c r="H291" t="s">
        <v>478</v>
      </c>
      <c r="I291" t="s">
        <v>9</v>
      </c>
      <c r="J291" t="s">
        <v>88</v>
      </c>
      <c r="K291" t="s">
        <v>86</v>
      </c>
      <c r="L291" t="s">
        <v>90</v>
      </c>
      <c r="M291" vm="2">
        <v>0</v>
      </c>
      <c r="N291" t="s">
        <v>355</v>
      </c>
      <c r="O291" t="e">
        <v>#NUM!</v>
      </c>
      <c r="P291">
        <v>2</v>
      </c>
      <c r="Q291" t="s">
        <v>466</v>
      </c>
      <c r="R291">
        <v>1</v>
      </c>
      <c r="S291">
        <v>-961235.05138909642</v>
      </c>
      <c r="T291">
        <v>1</v>
      </c>
      <c r="U291" t="s">
        <v>239</v>
      </c>
    </row>
    <row r="292" spans="1:21" x14ac:dyDescent="0.25">
      <c r="A292" vm="4">
        <v>45931</v>
      </c>
      <c r="B292" t="s">
        <v>455</v>
      </c>
      <c r="C292" t="s">
        <v>521</v>
      </c>
      <c r="D292" s="42">
        <v>-959764.07770869636</v>
      </c>
      <c r="E292" t="s">
        <v>108</v>
      </c>
      <c r="F292">
        <v>1</v>
      </c>
      <c r="G292">
        <v>959764.07770869636</v>
      </c>
      <c r="H292" t="s">
        <v>478</v>
      </c>
      <c r="I292" t="s">
        <v>9</v>
      </c>
      <c r="J292" t="s">
        <v>88</v>
      </c>
      <c r="K292" t="s">
        <v>86</v>
      </c>
      <c r="L292" t="s">
        <v>90</v>
      </c>
      <c r="M292" vm="2">
        <v>0</v>
      </c>
      <c r="N292" t="s">
        <v>355</v>
      </c>
      <c r="O292" t="e">
        <v>#NUM!</v>
      </c>
      <c r="P292">
        <v>2</v>
      </c>
      <c r="Q292" t="s">
        <v>466</v>
      </c>
      <c r="R292">
        <v>1</v>
      </c>
      <c r="S292">
        <v>-959764.07770869636</v>
      </c>
      <c r="T292">
        <v>1</v>
      </c>
      <c r="U292" t="s">
        <v>239</v>
      </c>
    </row>
    <row r="293" spans="1:21" x14ac:dyDescent="0.25">
      <c r="A293" vm="4">
        <v>45931</v>
      </c>
      <c r="B293" t="s">
        <v>455</v>
      </c>
      <c r="C293" t="s">
        <v>479</v>
      </c>
      <c r="D293" s="42">
        <v>-2000000</v>
      </c>
      <c r="E293" t="s">
        <v>213</v>
      </c>
      <c r="F293">
        <v>6</v>
      </c>
      <c r="G293">
        <v>2000000</v>
      </c>
      <c r="H293" t="s">
        <v>478</v>
      </c>
      <c r="I293" t="s">
        <v>9</v>
      </c>
      <c r="J293" t="s">
        <v>88</v>
      </c>
      <c r="K293" t="s">
        <v>86</v>
      </c>
      <c r="L293" t="s">
        <v>90</v>
      </c>
      <c r="M293" vm="2">
        <v>0</v>
      </c>
      <c r="N293" t="s">
        <v>361</v>
      </c>
      <c r="O293" t="e">
        <v>#NUM!</v>
      </c>
      <c r="P293">
        <v>2</v>
      </c>
      <c r="Q293" t="s">
        <v>492</v>
      </c>
      <c r="R293">
        <v>1</v>
      </c>
      <c r="S293">
        <v>-2000000</v>
      </c>
      <c r="T293">
        <v>6</v>
      </c>
      <c r="U293" t="s">
        <v>239</v>
      </c>
    </row>
    <row r="294" spans="1:21" x14ac:dyDescent="0.25">
      <c r="A294" vm="4">
        <v>45931</v>
      </c>
      <c r="B294" t="s">
        <v>455</v>
      </c>
      <c r="C294" t="s">
        <v>480</v>
      </c>
      <c r="D294" s="42">
        <v>-1421400</v>
      </c>
      <c r="E294" t="s">
        <v>108</v>
      </c>
      <c r="F294">
        <v>7</v>
      </c>
      <c r="G294">
        <v>1421400</v>
      </c>
      <c r="H294" t="s">
        <v>478</v>
      </c>
      <c r="I294" t="s">
        <v>9</v>
      </c>
      <c r="J294" t="s">
        <v>88</v>
      </c>
      <c r="K294" t="s">
        <v>86</v>
      </c>
      <c r="L294" t="s">
        <v>90</v>
      </c>
      <c r="M294" vm="2">
        <v>0</v>
      </c>
      <c r="N294" t="s">
        <v>355</v>
      </c>
      <c r="O294" t="e">
        <v>#NUM!</v>
      </c>
      <c r="P294">
        <v>2</v>
      </c>
      <c r="Q294" t="s">
        <v>466</v>
      </c>
      <c r="R294">
        <v>1</v>
      </c>
      <c r="S294">
        <v>-1421400</v>
      </c>
      <c r="T294">
        <v>7</v>
      </c>
      <c r="U294" t="s">
        <v>239</v>
      </c>
    </row>
    <row r="295" spans="1:21" x14ac:dyDescent="0.25">
      <c r="A295" vm="4">
        <v>45931</v>
      </c>
      <c r="B295" t="s">
        <v>455</v>
      </c>
      <c r="C295" t="s">
        <v>481</v>
      </c>
      <c r="D295" s="42">
        <v>-2000000</v>
      </c>
      <c r="E295" t="s">
        <v>213</v>
      </c>
      <c r="F295">
        <v>8</v>
      </c>
      <c r="G295">
        <v>2000000</v>
      </c>
      <c r="H295" t="s">
        <v>478</v>
      </c>
      <c r="I295" t="s">
        <v>9</v>
      </c>
      <c r="J295" t="s">
        <v>88</v>
      </c>
      <c r="K295" t="s">
        <v>86</v>
      </c>
      <c r="L295" t="s">
        <v>90</v>
      </c>
      <c r="M295" vm="2">
        <v>0</v>
      </c>
      <c r="N295" t="s">
        <v>361</v>
      </c>
      <c r="O295" t="e">
        <v>#NUM!</v>
      </c>
      <c r="P295">
        <v>2</v>
      </c>
      <c r="Q295" t="s">
        <v>492</v>
      </c>
      <c r="R295">
        <v>1</v>
      </c>
      <c r="S295">
        <v>-2000000</v>
      </c>
      <c r="T295">
        <v>8</v>
      </c>
      <c r="U295" t="s">
        <v>239</v>
      </c>
    </row>
    <row r="296" spans="1:21" x14ac:dyDescent="0.25">
      <c r="A296" vm="4">
        <v>45931</v>
      </c>
      <c r="B296" t="s">
        <v>455</v>
      </c>
      <c r="C296" t="s">
        <v>482</v>
      </c>
      <c r="D296" s="42">
        <v>-1100000</v>
      </c>
      <c r="E296" t="s">
        <v>186</v>
      </c>
      <c r="F296">
        <v>9</v>
      </c>
      <c r="G296">
        <v>1100000</v>
      </c>
      <c r="H296" t="s">
        <v>478</v>
      </c>
      <c r="I296" t="s">
        <v>9</v>
      </c>
      <c r="J296" t="s">
        <v>88</v>
      </c>
      <c r="K296" t="s">
        <v>89</v>
      </c>
      <c r="L296" t="s">
        <v>87</v>
      </c>
      <c r="M296" vm="2">
        <v>0</v>
      </c>
      <c r="N296" t="s">
        <v>91</v>
      </c>
      <c r="O296" t="e">
        <v>#NUM!</v>
      </c>
      <c r="P296">
        <v>10</v>
      </c>
      <c r="Q296" t="s">
        <v>463</v>
      </c>
      <c r="R296">
        <v>1</v>
      </c>
      <c r="S296">
        <v>-1100000</v>
      </c>
      <c r="T296">
        <v>9</v>
      </c>
      <c r="U296" t="s">
        <v>239</v>
      </c>
    </row>
    <row r="297" spans="1:21" x14ac:dyDescent="0.25">
      <c r="A297" vm="4">
        <v>45931</v>
      </c>
      <c r="B297" t="s">
        <v>455</v>
      </c>
      <c r="C297" t="s">
        <v>483</v>
      </c>
      <c r="D297" s="42">
        <v>-7155242.8068181816</v>
      </c>
      <c r="E297" t="s">
        <v>364</v>
      </c>
      <c r="F297">
        <v>10</v>
      </c>
      <c r="G297">
        <v>7155242.8068181816</v>
      </c>
      <c r="H297" t="s">
        <v>478</v>
      </c>
      <c r="I297" t="s">
        <v>9</v>
      </c>
      <c r="J297" t="s">
        <v>88</v>
      </c>
      <c r="K297" t="s">
        <v>89</v>
      </c>
      <c r="L297" t="s">
        <v>87</v>
      </c>
      <c r="M297" vm="2">
        <v>0</v>
      </c>
      <c r="N297" t="s">
        <v>363</v>
      </c>
      <c r="O297" t="e">
        <v>#NUM!</v>
      </c>
      <c r="P297">
        <v>10</v>
      </c>
      <c r="Q297" t="s">
        <v>463</v>
      </c>
      <c r="R297">
        <v>1</v>
      </c>
      <c r="S297">
        <v>-7155242.8068181816</v>
      </c>
      <c r="T297">
        <v>10</v>
      </c>
      <c r="U297" t="s">
        <v>239</v>
      </c>
    </row>
    <row r="298" spans="1:21" x14ac:dyDescent="0.25">
      <c r="A298" vm="4">
        <v>45931</v>
      </c>
      <c r="B298" t="s">
        <v>455</v>
      </c>
      <c r="C298" t="s">
        <v>484</v>
      </c>
      <c r="D298" s="42">
        <v>-3260001.3068181816</v>
      </c>
      <c r="E298" t="s">
        <v>186</v>
      </c>
      <c r="F298">
        <v>11</v>
      </c>
      <c r="G298">
        <v>3260001.3068181816</v>
      </c>
      <c r="H298" t="s">
        <v>478</v>
      </c>
      <c r="I298" t="s">
        <v>9</v>
      </c>
      <c r="J298" t="s">
        <v>88</v>
      </c>
      <c r="K298" t="s">
        <v>89</v>
      </c>
      <c r="L298" t="s">
        <v>87</v>
      </c>
      <c r="M298" vm="2">
        <v>0</v>
      </c>
      <c r="N298" t="s">
        <v>91</v>
      </c>
      <c r="O298" t="e">
        <v>#NUM!</v>
      </c>
      <c r="P298">
        <v>10</v>
      </c>
      <c r="Q298" t="s">
        <v>463</v>
      </c>
      <c r="R298">
        <v>1</v>
      </c>
      <c r="S298">
        <v>-3260001.3068181816</v>
      </c>
      <c r="T298">
        <v>11</v>
      </c>
      <c r="U298" t="s">
        <v>239</v>
      </c>
    </row>
    <row r="299" spans="1:21" x14ac:dyDescent="0.25">
      <c r="A299" vm="4">
        <v>45931</v>
      </c>
      <c r="B299" t="s">
        <v>455</v>
      </c>
      <c r="C299" t="s">
        <v>485</v>
      </c>
      <c r="D299" s="42">
        <v>-1000000</v>
      </c>
      <c r="E299" t="s">
        <v>186</v>
      </c>
      <c r="F299">
        <v>12</v>
      </c>
      <c r="G299">
        <v>1000000</v>
      </c>
      <c r="H299" t="s">
        <v>478</v>
      </c>
      <c r="I299" t="s">
        <v>9</v>
      </c>
      <c r="J299" t="s">
        <v>88</v>
      </c>
      <c r="K299" t="s">
        <v>89</v>
      </c>
      <c r="L299" t="s">
        <v>87</v>
      </c>
      <c r="M299" vm="2">
        <v>0</v>
      </c>
      <c r="N299" t="s">
        <v>91</v>
      </c>
      <c r="O299" t="e">
        <v>#NUM!</v>
      </c>
      <c r="P299">
        <v>10</v>
      </c>
      <c r="Q299" t="s">
        <v>463</v>
      </c>
      <c r="R299">
        <v>1</v>
      </c>
      <c r="S299">
        <v>-1000000</v>
      </c>
      <c r="T299">
        <v>12</v>
      </c>
      <c r="U299" t="s">
        <v>239</v>
      </c>
    </row>
    <row r="300" spans="1:21" x14ac:dyDescent="0.25">
      <c r="A300" vm="4">
        <v>45931</v>
      </c>
      <c r="B300" t="s">
        <v>455</v>
      </c>
      <c r="C300" t="s">
        <v>486</v>
      </c>
      <c r="D300" s="42">
        <v>-1770000</v>
      </c>
      <c r="E300" t="s">
        <v>186</v>
      </c>
      <c r="F300">
        <v>13</v>
      </c>
      <c r="G300">
        <v>1770000</v>
      </c>
      <c r="H300" t="s">
        <v>478</v>
      </c>
      <c r="I300" t="s">
        <v>9</v>
      </c>
      <c r="J300" t="s">
        <v>88</v>
      </c>
      <c r="K300" t="s">
        <v>89</v>
      </c>
      <c r="L300" t="s">
        <v>87</v>
      </c>
      <c r="M300" vm="2">
        <v>0</v>
      </c>
      <c r="N300" t="s">
        <v>91</v>
      </c>
      <c r="O300" t="e">
        <v>#NUM!</v>
      </c>
      <c r="P300">
        <v>10</v>
      </c>
      <c r="Q300" t="s">
        <v>463</v>
      </c>
      <c r="R300">
        <v>1</v>
      </c>
      <c r="S300">
        <v>-1770000</v>
      </c>
      <c r="T300">
        <v>13</v>
      </c>
      <c r="U300" t="s">
        <v>239</v>
      </c>
    </row>
    <row r="301" spans="1:21" x14ac:dyDescent="0.25">
      <c r="A301" vm="4">
        <v>45931</v>
      </c>
      <c r="B301" t="s">
        <v>455</v>
      </c>
      <c r="C301" t="s">
        <v>408</v>
      </c>
      <c r="D301" s="42">
        <v>-3217031.0896809334</v>
      </c>
      <c r="E301" t="s">
        <v>186</v>
      </c>
      <c r="F301">
        <v>14</v>
      </c>
      <c r="G301">
        <v>3217031.0896809334</v>
      </c>
      <c r="H301" t="s">
        <v>478</v>
      </c>
      <c r="I301" t="s">
        <v>9</v>
      </c>
      <c r="J301" t="s">
        <v>88</v>
      </c>
      <c r="K301" t="s">
        <v>89</v>
      </c>
      <c r="L301" t="s">
        <v>87</v>
      </c>
      <c r="M301" vm="2">
        <v>0</v>
      </c>
      <c r="N301" t="s">
        <v>91</v>
      </c>
      <c r="O301" t="e">
        <v>#NUM!</v>
      </c>
      <c r="P301">
        <v>10</v>
      </c>
      <c r="Q301" t="s">
        <v>463</v>
      </c>
      <c r="R301">
        <v>1</v>
      </c>
      <c r="S301">
        <v>-3217031.0896809334</v>
      </c>
      <c r="T301">
        <v>14</v>
      </c>
      <c r="U301" t="s">
        <v>239</v>
      </c>
    </row>
    <row r="302" spans="1:21" x14ac:dyDescent="0.25">
      <c r="A302" vm="4">
        <v>45931</v>
      </c>
      <c r="B302" t="s">
        <v>455</v>
      </c>
      <c r="C302" t="s">
        <v>522</v>
      </c>
      <c r="D302" s="42">
        <v>-1876296.3068181821</v>
      </c>
      <c r="E302" t="s">
        <v>201</v>
      </c>
      <c r="F302">
        <v>15</v>
      </c>
      <c r="G302">
        <v>1876296.3068181821</v>
      </c>
      <c r="H302" t="s">
        <v>478</v>
      </c>
      <c r="I302" t="s">
        <v>9</v>
      </c>
      <c r="J302" t="s">
        <v>88</v>
      </c>
      <c r="K302" t="s">
        <v>89</v>
      </c>
      <c r="L302" t="s">
        <v>87</v>
      </c>
      <c r="M302" vm="2">
        <v>0</v>
      </c>
      <c r="N302" t="s">
        <v>358</v>
      </c>
      <c r="O302" t="e">
        <v>#NUM!</v>
      </c>
      <c r="P302">
        <v>10</v>
      </c>
      <c r="Q302" t="s">
        <v>463</v>
      </c>
      <c r="R302">
        <v>1</v>
      </c>
      <c r="S302">
        <v>-1876296.3068181821</v>
      </c>
      <c r="T302">
        <v>15</v>
      </c>
      <c r="U302" t="s">
        <v>239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7C48-46C3-413F-8FD9-6C5EA78CA1E0}">
  <sheetPr codeName="Sheet11"/>
  <dimension ref="A1:V1522"/>
  <sheetViews>
    <sheetView topLeftCell="G1497" workbookViewId="0">
      <selection activeCell="E11" sqref="E10:E11"/>
    </sheetView>
  </sheetViews>
  <sheetFormatPr defaultColWidth="8.85546875" defaultRowHeight="15" x14ac:dyDescent="0.25"/>
  <cols>
    <col min="1" max="1" width="27.7109375" customWidth="1"/>
    <col min="5" max="5" width="25.85546875" customWidth="1"/>
    <col min="8" max="8" width="17" customWidth="1"/>
    <col min="13" max="13" width="13.28515625" customWidth="1"/>
    <col min="17" max="17" width="21.7109375" customWidth="1"/>
    <col min="18" max="18" width="43.140625" customWidth="1"/>
    <col min="20" max="20" width="12.42578125" customWidth="1"/>
  </cols>
  <sheetData>
    <row r="1" spans="1:22" ht="18.600000000000001" customHeight="1" x14ac:dyDescent="0.25">
      <c r="A1" cm="1">
        <f t="array" ref="A1:V1522">_xlfn._xlws.PY(1,0,bbdd2[#All])</f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 t="str">
        <v>SECTOR APERTURADO</v>
      </c>
    </row>
    <row r="2" spans="1:22" x14ac:dyDescent="0.25">
      <c r="A2" t="str">
        <v>Fecha de Factura/Recibo</v>
      </c>
      <c r="B2" t="str">
        <v>Nombre de la empresa a mostrar en la factura</v>
      </c>
      <c r="C2" t="str">
        <v>Número</v>
      </c>
      <c r="D2" t="str">
        <v>Total con signo</v>
      </c>
      <c r="E2" t="str">
        <v>Líneas de factura/Etiqueta</v>
      </c>
      <c r="F2" t="str">
        <v>Líneas de factura/Cantidad</v>
      </c>
      <c r="G2" t="str">
        <v>Líneas de factura/Precio unitario</v>
      </c>
      <c r="H2" t="str">
        <v>Líneas de factura/Unidad de medida</v>
      </c>
      <c r="I2" t="str">
        <v>Líneas de factura/Producto</v>
      </c>
      <c r="J2" t="str">
        <v>Concepto</v>
      </c>
      <c r="K2" t="str">
        <v>Tipo de Gasto 1</v>
      </c>
      <c r="L2" t="str">
        <v>Tipo de Gasto 2</v>
      </c>
      <c r="M2" t="str">
        <v>CCO EMPRESA</v>
      </c>
      <c r="N2" t="str">
        <v>CCO - SECTOR</v>
      </c>
      <c r="O2" t="str">
        <v>SECTOR_ODOO</v>
      </c>
      <c r="P2" t="str">
        <v># SECTORES</v>
      </c>
      <c r="Q2" t="str">
        <v>LISTA_SECTORES</v>
      </c>
      <c r="R2" t="str">
        <v>Column1</v>
      </c>
      <c r="S2" t="str">
        <v>Column2</v>
      </c>
      <c r="T2" t="str">
        <v>Column3</v>
      </c>
      <c r="U2" t="str">
        <v>Column4</v>
      </c>
      <c r="V2" t="str">
        <v>LISTA_SECTORES</v>
      </c>
    </row>
    <row r="3" spans="1:22" x14ac:dyDescent="0.25">
      <c r="A3" vm="1">
        <v>45958</v>
      </c>
      <c r="B3" t="str">
        <v>H.S.E. Ingenieria  S R L</v>
      </c>
      <c r="C3" t="str">
        <v>FA-A 00003-00027849</v>
      </c>
      <c r="D3">
        <v>-3315400</v>
      </c>
      <c r="E3" t="str">
        <v>OC 0001-00001756: SERVICIOS
Monitoreo</v>
      </c>
      <c r="F3">
        <v>1</v>
      </c>
      <c r="G3">
        <v>2740000</v>
      </c>
      <c r="H3" t="str">
        <v>UN</v>
      </c>
      <c r="I3" t="str">
        <v>SERVICIOS</v>
      </c>
      <c r="J3" t="str">
        <v>OPEX</v>
      </c>
      <c r="K3" t="str">
        <v>VARIABLE</v>
      </c>
      <c r="L3" t="str">
        <v>INDIRECTO</v>
      </c>
      <c r="M3">
        <v>0</v>
      </c>
      <c r="N3" t="str">
        <v>CC1</v>
      </c>
      <c r="O3" t="e">
        <v>#NUM!</v>
      </c>
      <c r="P3">
        <v>10</v>
      </c>
      <c r="Q3" t="str">
        <v>BACHAS, CEREAL &amp; POLVILLO, COMPOST &amp; FERTILIZANTES, DISPOSICIÓN FINAL RESIDUOS LIQUIDOS, DISPOSICIÓN FINAL RESIDUOS SOLIDOS, EXPORTACION, NFU, PILETAS, REACTORES, TIERRAS FILTRANTES</v>
      </c>
      <c r="R3">
        <v>1</v>
      </c>
      <c r="S3">
        <v>-3315400</v>
      </c>
      <c r="T3">
        <v>1</v>
      </c>
      <c r="U3" t="str">
        <v>APERTURADO POR EMPRESA</v>
      </c>
      <c r="V3" t="str">
        <v>BACHAS</v>
      </c>
    </row>
    <row r="4" spans="1:22" x14ac:dyDescent="0.25">
      <c r="A4" vm="1">
        <v>45958</v>
      </c>
      <c r="B4" t="str">
        <v>H.S.E. Ingenieria  S R L</v>
      </c>
      <c r="C4" t="str">
        <v>FA-A 00003-00027849</v>
      </c>
      <c r="D4">
        <v>-3315400</v>
      </c>
      <c r="E4" t="str">
        <v>OC 0001-00001756: SERVICIOS
Monitoreo</v>
      </c>
      <c r="F4">
        <v>1</v>
      </c>
      <c r="G4">
        <v>2740000</v>
      </c>
      <c r="H4" t="str">
        <v>UN</v>
      </c>
      <c r="I4" t="str">
        <v>SERVICIOS</v>
      </c>
      <c r="J4" t="str">
        <v>OPEX</v>
      </c>
      <c r="K4" t="str">
        <v>VARIABLE</v>
      </c>
      <c r="L4" t="str">
        <v>INDIRECTO</v>
      </c>
      <c r="M4">
        <v>0</v>
      </c>
      <c r="N4" t="str">
        <v>CC1</v>
      </c>
      <c r="O4" t="e">
        <v>#NUM!</v>
      </c>
      <c r="P4">
        <v>10</v>
      </c>
      <c r="Q4" t="str">
        <v>BACHAS, CEREAL &amp; POLVILLO, COMPOST &amp; FERTILIZANTES, DISPOSICIÓN FINAL RESIDUOS LIQUIDOS, DISPOSICIÓN FINAL RESIDUOS SOLIDOS, EXPORTACION, NFU, PILETAS, REACTORES, TIERRAS FILTRANTES</v>
      </c>
      <c r="R4">
        <v>1</v>
      </c>
      <c r="S4">
        <v>-3315400</v>
      </c>
      <c r="T4">
        <v>1</v>
      </c>
      <c r="U4" t="str">
        <v>APERTURADO POR EMPRESA</v>
      </c>
      <c r="V4" t="str">
        <v>CEREAL &amp; POLVILLO</v>
      </c>
    </row>
    <row r="5" spans="1:22" x14ac:dyDescent="0.25">
      <c r="A5" vm="1">
        <v>45958</v>
      </c>
      <c r="B5" t="str">
        <v>H.S.E. Ingenieria  S R L</v>
      </c>
      <c r="C5" t="str">
        <v>FA-A 00003-00027849</v>
      </c>
      <c r="D5">
        <v>-3315400</v>
      </c>
      <c r="E5" t="str">
        <v>OC 0001-00001756: SERVICIOS
Monitoreo</v>
      </c>
      <c r="F5">
        <v>1</v>
      </c>
      <c r="G5">
        <v>2740000</v>
      </c>
      <c r="H5" t="str">
        <v>UN</v>
      </c>
      <c r="I5" t="str">
        <v>SERVICIOS</v>
      </c>
      <c r="J5" t="str">
        <v>OPEX</v>
      </c>
      <c r="K5" t="str">
        <v>VARIABLE</v>
      </c>
      <c r="L5" t="str">
        <v>INDIRECTO</v>
      </c>
      <c r="M5">
        <v>0</v>
      </c>
      <c r="N5" t="str">
        <v>CC1</v>
      </c>
      <c r="O5" t="e">
        <v>#NUM!</v>
      </c>
      <c r="P5">
        <v>10</v>
      </c>
      <c r="Q5" t="str">
        <v>BACHAS, CEREAL &amp; POLVILLO, COMPOST &amp; FERTILIZANTES, DISPOSICIÓN FINAL RESIDUOS LIQUIDOS, DISPOSICIÓN FINAL RESIDUOS SOLIDOS, EXPORTACION, NFU, PILETAS, REACTORES, TIERRAS FILTRANTES</v>
      </c>
      <c r="R5">
        <v>1</v>
      </c>
      <c r="S5">
        <v>-3315400</v>
      </c>
      <c r="T5">
        <v>1</v>
      </c>
      <c r="U5" t="str">
        <v>APERTURADO POR EMPRESA</v>
      </c>
      <c r="V5" t="str">
        <v>COMPOST &amp; FERTILIZANTES</v>
      </c>
    </row>
    <row r="6" spans="1:22" x14ac:dyDescent="0.25">
      <c r="A6" vm="1">
        <v>45958</v>
      </c>
      <c r="B6" t="str">
        <v>H.S.E. Ingenieria  S R L</v>
      </c>
      <c r="C6" t="str">
        <v>FA-A 00003-00027849</v>
      </c>
      <c r="D6">
        <v>-3315400</v>
      </c>
      <c r="E6" t="str">
        <v>OC 0001-00001756: SERVICIOS
Monitoreo</v>
      </c>
      <c r="F6">
        <v>1</v>
      </c>
      <c r="G6">
        <v>2740000</v>
      </c>
      <c r="H6" t="str">
        <v>UN</v>
      </c>
      <c r="I6" t="str">
        <v>SERVICIOS</v>
      </c>
      <c r="J6" t="str">
        <v>OPEX</v>
      </c>
      <c r="K6" t="str">
        <v>VARIABLE</v>
      </c>
      <c r="L6" t="str">
        <v>INDIRECTO</v>
      </c>
      <c r="M6">
        <v>0</v>
      </c>
      <c r="N6" t="str">
        <v>CC1</v>
      </c>
      <c r="O6" t="e">
        <v>#NUM!</v>
      </c>
      <c r="P6">
        <v>10</v>
      </c>
      <c r="Q6" t="str">
        <v>BACHAS, CEREAL &amp; POLVILLO, COMPOST &amp; FERTILIZANTES, DISPOSICIÓN FINAL RESIDUOS LIQUIDOS, DISPOSICIÓN FINAL RESIDUOS SOLIDOS, EXPORTACION, NFU, PILETAS, REACTORES, TIERRAS FILTRANTES</v>
      </c>
      <c r="R6">
        <v>1</v>
      </c>
      <c r="S6">
        <v>-3315400</v>
      </c>
      <c r="T6">
        <v>1</v>
      </c>
      <c r="U6" t="str">
        <v>APERTURADO POR EMPRESA</v>
      </c>
      <c r="V6" t="str">
        <v>DISPOSICIÓN FINAL RESIDUOS LIQUIDOS</v>
      </c>
    </row>
    <row r="7" spans="1:22" x14ac:dyDescent="0.25">
      <c r="A7" vm="1">
        <v>45958</v>
      </c>
      <c r="B7" t="str">
        <v>H.S.E. Ingenieria  S R L</v>
      </c>
      <c r="C7" t="str">
        <v>FA-A 00003-00027849</v>
      </c>
      <c r="D7">
        <v>-3315400</v>
      </c>
      <c r="E7" t="str">
        <v>OC 0001-00001756: SERVICIOS
Monitoreo</v>
      </c>
      <c r="F7">
        <v>1</v>
      </c>
      <c r="G7">
        <v>2740000</v>
      </c>
      <c r="H7" t="str">
        <v>UN</v>
      </c>
      <c r="I7" t="str">
        <v>SERVICIOS</v>
      </c>
      <c r="J7" t="str">
        <v>OPEX</v>
      </c>
      <c r="K7" t="str">
        <v>VARIABLE</v>
      </c>
      <c r="L7" t="str">
        <v>INDIRECTO</v>
      </c>
      <c r="M7">
        <v>0</v>
      </c>
      <c r="N7" t="str">
        <v>CC1</v>
      </c>
      <c r="O7" t="e">
        <v>#NUM!</v>
      </c>
      <c r="P7">
        <v>10</v>
      </c>
      <c r="Q7" t="str">
        <v>BACHAS, CEREAL &amp; POLVILLO, COMPOST &amp; FERTILIZANTES, DISPOSICIÓN FINAL RESIDUOS LIQUIDOS, DISPOSICIÓN FINAL RESIDUOS SOLIDOS, EXPORTACION, NFU, PILETAS, REACTORES, TIERRAS FILTRANTES</v>
      </c>
      <c r="R7">
        <v>1</v>
      </c>
      <c r="S7">
        <v>-3315400</v>
      </c>
      <c r="T7">
        <v>1</v>
      </c>
      <c r="U7" t="str">
        <v>APERTURADO POR EMPRESA</v>
      </c>
      <c r="V7" t="str">
        <v>DISPOSICIÓN FINAL RESIDUOS SOLIDOS</v>
      </c>
    </row>
    <row r="8" spans="1:22" x14ac:dyDescent="0.25">
      <c r="A8" vm="1">
        <v>45958</v>
      </c>
      <c r="B8" t="str">
        <v>H.S.E. Ingenieria  S R L</v>
      </c>
      <c r="C8" t="str">
        <v>FA-A 00003-00027849</v>
      </c>
      <c r="D8">
        <v>-3315400</v>
      </c>
      <c r="E8" t="str">
        <v>OC 0001-00001756: SERVICIOS
Monitoreo</v>
      </c>
      <c r="F8">
        <v>1</v>
      </c>
      <c r="G8">
        <v>2740000</v>
      </c>
      <c r="H8" t="str">
        <v>UN</v>
      </c>
      <c r="I8" t="str">
        <v>SERVICIOS</v>
      </c>
      <c r="J8" t="str">
        <v>OPEX</v>
      </c>
      <c r="K8" t="str">
        <v>VARIABLE</v>
      </c>
      <c r="L8" t="str">
        <v>INDIRECTO</v>
      </c>
      <c r="M8">
        <v>0</v>
      </c>
      <c r="N8" t="str">
        <v>CC1</v>
      </c>
      <c r="O8" t="e">
        <v>#NUM!</v>
      </c>
      <c r="P8">
        <v>10</v>
      </c>
      <c r="Q8" t="str">
        <v>BACHAS, CEREAL &amp; POLVILLO, COMPOST &amp; FERTILIZANTES, DISPOSICIÓN FINAL RESIDUOS LIQUIDOS, DISPOSICIÓN FINAL RESIDUOS SOLIDOS, EXPORTACION, NFU, PILETAS, REACTORES, TIERRAS FILTRANTES</v>
      </c>
      <c r="R8">
        <v>1</v>
      </c>
      <c r="S8">
        <v>-3315400</v>
      </c>
      <c r="T8">
        <v>1</v>
      </c>
      <c r="U8" t="str">
        <v>APERTURADO POR EMPRESA</v>
      </c>
      <c r="V8" t="str">
        <v>EXPORTACION</v>
      </c>
    </row>
    <row r="9" spans="1:22" x14ac:dyDescent="0.25">
      <c r="A9" vm="1">
        <v>45958</v>
      </c>
      <c r="B9" t="str">
        <v>H.S.E. Ingenieria  S R L</v>
      </c>
      <c r="C9" t="str">
        <v>FA-A 00003-00027849</v>
      </c>
      <c r="D9">
        <v>-3315400</v>
      </c>
      <c r="E9" t="str">
        <v>OC 0001-00001756: SERVICIOS
Monitoreo</v>
      </c>
      <c r="F9">
        <v>1</v>
      </c>
      <c r="G9">
        <v>2740000</v>
      </c>
      <c r="H9" t="str">
        <v>UN</v>
      </c>
      <c r="I9" t="str">
        <v>SERVICIOS</v>
      </c>
      <c r="J9" t="str">
        <v>OPEX</v>
      </c>
      <c r="K9" t="str">
        <v>VARIABLE</v>
      </c>
      <c r="L9" t="str">
        <v>INDIRECTO</v>
      </c>
      <c r="M9">
        <v>0</v>
      </c>
      <c r="N9" t="str">
        <v>CC1</v>
      </c>
      <c r="O9" t="e">
        <v>#NUM!</v>
      </c>
      <c r="P9">
        <v>10</v>
      </c>
      <c r="Q9" t="str">
        <v>BACHAS, CEREAL &amp; POLVILLO, COMPOST &amp; FERTILIZANTES, DISPOSICIÓN FINAL RESIDUOS LIQUIDOS, DISPOSICIÓN FINAL RESIDUOS SOLIDOS, EXPORTACION, NFU, PILETAS, REACTORES, TIERRAS FILTRANTES</v>
      </c>
      <c r="R9">
        <v>1</v>
      </c>
      <c r="S9">
        <v>-3315400</v>
      </c>
      <c r="T9">
        <v>1</v>
      </c>
      <c r="U9" t="str">
        <v>APERTURADO POR EMPRESA</v>
      </c>
      <c r="V9" t="str">
        <v>NFU</v>
      </c>
    </row>
    <row r="10" spans="1:22" x14ac:dyDescent="0.25">
      <c r="A10" vm="1">
        <v>45958</v>
      </c>
      <c r="B10" t="str">
        <v>H.S.E. Ingenieria  S R L</v>
      </c>
      <c r="C10" t="str">
        <v>FA-A 00003-00027849</v>
      </c>
      <c r="D10">
        <v>-3315400</v>
      </c>
      <c r="E10" t="str">
        <v>OC 0001-00001756: SERVICIOS
Monitoreo</v>
      </c>
      <c r="F10">
        <v>1</v>
      </c>
      <c r="G10">
        <v>2740000</v>
      </c>
      <c r="H10" t="str">
        <v>UN</v>
      </c>
      <c r="I10" t="str">
        <v>SERVICIOS</v>
      </c>
      <c r="J10" t="str">
        <v>OPEX</v>
      </c>
      <c r="K10" t="str">
        <v>VARIABLE</v>
      </c>
      <c r="L10" t="str">
        <v>INDIRECTO</v>
      </c>
      <c r="M10">
        <v>0</v>
      </c>
      <c r="N10" t="str">
        <v>CC1</v>
      </c>
      <c r="O10" t="e">
        <v>#NUM!</v>
      </c>
      <c r="P10">
        <v>10</v>
      </c>
      <c r="Q10" t="str">
        <v>BACHAS, CEREAL &amp; POLVILLO, COMPOST &amp; FERTILIZANTES, DISPOSICIÓN FINAL RESIDUOS LIQUIDOS, DISPOSICIÓN FINAL RESIDUOS SOLIDOS, EXPORTACION, NFU, PILETAS, REACTORES, TIERRAS FILTRANTES</v>
      </c>
      <c r="R10">
        <v>1</v>
      </c>
      <c r="S10">
        <v>-3315400</v>
      </c>
      <c r="T10">
        <v>1</v>
      </c>
      <c r="U10" t="str">
        <v>APERTURADO POR EMPRESA</v>
      </c>
      <c r="V10" t="str">
        <v>PILETAS</v>
      </c>
    </row>
    <row r="11" spans="1:22" x14ac:dyDescent="0.25">
      <c r="A11" vm="1">
        <v>45958</v>
      </c>
      <c r="B11" t="str">
        <v>H.S.E. Ingenieria  S R L</v>
      </c>
      <c r="C11" t="str">
        <v>FA-A 00003-00027849</v>
      </c>
      <c r="D11">
        <v>-3315400</v>
      </c>
      <c r="E11" t="str">
        <v>OC 0001-00001756: SERVICIOS
Monitoreo</v>
      </c>
      <c r="F11">
        <v>1</v>
      </c>
      <c r="G11">
        <v>2740000</v>
      </c>
      <c r="H11" t="str">
        <v>UN</v>
      </c>
      <c r="I11" t="str">
        <v>SERVICIOS</v>
      </c>
      <c r="J11" t="str">
        <v>OPEX</v>
      </c>
      <c r="K11" t="str">
        <v>VARIABLE</v>
      </c>
      <c r="L11" t="str">
        <v>INDIRECTO</v>
      </c>
      <c r="M11">
        <v>0</v>
      </c>
      <c r="N11" t="str">
        <v>CC1</v>
      </c>
      <c r="O11" t="e">
        <v>#NUM!</v>
      </c>
      <c r="P11">
        <v>10</v>
      </c>
      <c r="Q11" t="str">
        <v>BACHAS, CEREAL &amp; POLVILLO, COMPOST &amp; FERTILIZANTES, DISPOSICIÓN FINAL RESIDUOS LIQUIDOS, DISPOSICIÓN FINAL RESIDUOS SOLIDOS, EXPORTACION, NFU, PILETAS, REACTORES, TIERRAS FILTRANTES</v>
      </c>
      <c r="R11">
        <v>1</v>
      </c>
      <c r="S11">
        <v>-3315400</v>
      </c>
      <c r="T11">
        <v>1</v>
      </c>
      <c r="U11" t="str">
        <v>APERTURADO POR EMPRESA</v>
      </c>
      <c r="V11" t="str">
        <v>REACTORES</v>
      </c>
    </row>
    <row r="12" spans="1:22" x14ac:dyDescent="0.25">
      <c r="A12" vm="1">
        <v>45958</v>
      </c>
      <c r="B12" t="str">
        <v>H.S.E. Ingenieria  S R L</v>
      </c>
      <c r="C12" t="str">
        <v>FA-A 00003-00027849</v>
      </c>
      <c r="D12">
        <v>-3315400</v>
      </c>
      <c r="E12" t="str">
        <v>OC 0001-00001756: SERVICIOS
Monitoreo</v>
      </c>
      <c r="F12">
        <v>1</v>
      </c>
      <c r="G12">
        <v>2740000</v>
      </c>
      <c r="H12" t="str">
        <v>UN</v>
      </c>
      <c r="I12" t="str">
        <v>SERVICIOS</v>
      </c>
      <c r="J12" t="str">
        <v>OPEX</v>
      </c>
      <c r="K12" t="str">
        <v>VARIABLE</v>
      </c>
      <c r="L12" t="str">
        <v>INDIRECTO</v>
      </c>
      <c r="M12">
        <v>0</v>
      </c>
      <c r="N12" t="str">
        <v>CC1</v>
      </c>
      <c r="O12" t="e">
        <v>#NUM!</v>
      </c>
      <c r="P12">
        <v>10</v>
      </c>
      <c r="Q12" t="str">
        <v>BACHAS, CEREAL &amp; POLVILLO, COMPOST &amp; FERTILIZANTES, DISPOSICIÓN FINAL RESIDUOS LIQUIDOS, DISPOSICIÓN FINAL RESIDUOS SOLIDOS, EXPORTACION, NFU, PILETAS, REACTORES, TIERRAS FILTRANTES</v>
      </c>
      <c r="R12">
        <v>1</v>
      </c>
      <c r="S12">
        <v>-3315400</v>
      </c>
      <c r="T12">
        <v>1</v>
      </c>
      <c r="U12" t="str">
        <v>APERTURADO POR EMPRESA</v>
      </c>
      <c r="V12" t="str">
        <v>TIERRAS FILTRANTES</v>
      </c>
    </row>
    <row r="13" spans="1:22" x14ac:dyDescent="0.25">
      <c r="A13" vm="3">
        <v>45933</v>
      </c>
      <c r="B13" t="str">
        <v>Alvarez, Alejandro Dario</v>
      </c>
      <c r="C13" t="str">
        <v>FA-C 00002-00000250</v>
      </c>
      <c r="D13">
        <v>-509644</v>
      </c>
      <c r="E13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3">
        <v>1</v>
      </c>
      <c r="G13">
        <v>509644</v>
      </c>
      <c r="H13" t="str">
        <v>UN</v>
      </c>
      <c r="I13" t="str">
        <v>HIGIENE Y SEGURIDAD</v>
      </c>
      <c r="J13" t="str">
        <v>OPEX</v>
      </c>
      <c r="K13" t="str">
        <v>FIJO</v>
      </c>
      <c r="L13" t="str">
        <v>DIRECTO</v>
      </c>
      <c r="M13">
        <v>0</v>
      </c>
      <c r="N13" t="str">
        <v>CC1</v>
      </c>
      <c r="O13" t="e">
        <v>#NUM!</v>
      </c>
      <c r="P13">
        <v>10</v>
      </c>
      <c r="Q13" t="str">
        <v>BACHAS, CEREAL &amp; POLVILLO, COMPOST &amp; FERTILIZANTES, DISPOSICIÓN FINAL RESIDUOS LIQUIDOS, DISPOSICIÓN FINAL RESIDUOS SOLIDOS, EXPORTACION, NFU, PILETAS, REACTORES, TIERRAS FILTRANTES</v>
      </c>
      <c r="R13">
        <v>1</v>
      </c>
      <c r="S13">
        <v>-509644</v>
      </c>
      <c r="T13">
        <v>1</v>
      </c>
      <c r="U13" t="str">
        <v>APERTURADO POR EMPRESA</v>
      </c>
      <c r="V13" t="str">
        <v>BACHAS</v>
      </c>
    </row>
    <row r="14" spans="1:22" x14ac:dyDescent="0.25">
      <c r="A14" vm="3">
        <v>45933</v>
      </c>
      <c r="B14" t="str">
        <v>Alvarez, Alejandro Dario</v>
      </c>
      <c r="C14" t="str">
        <v>FA-C 00002-00000250</v>
      </c>
      <c r="D14">
        <v>-509644</v>
      </c>
      <c r="E14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4">
        <v>1</v>
      </c>
      <c r="G14">
        <v>509644</v>
      </c>
      <c r="H14" t="str">
        <v>UN</v>
      </c>
      <c r="I14" t="str">
        <v>HIGIENE Y SEGURIDAD</v>
      </c>
      <c r="J14" t="str">
        <v>OPEX</v>
      </c>
      <c r="K14" t="str">
        <v>FIJO</v>
      </c>
      <c r="L14" t="str">
        <v>DIRECTO</v>
      </c>
      <c r="M14">
        <v>0</v>
      </c>
      <c r="N14" t="str">
        <v>CC1</v>
      </c>
      <c r="O14" t="e">
        <v>#NUM!</v>
      </c>
      <c r="P14">
        <v>10</v>
      </c>
      <c r="Q14" t="str">
        <v>BACHAS, CEREAL &amp; POLVILLO, COMPOST &amp; FERTILIZANTES, DISPOSICIÓN FINAL RESIDUOS LIQUIDOS, DISPOSICIÓN FINAL RESIDUOS SOLIDOS, EXPORTACION, NFU, PILETAS, REACTORES, TIERRAS FILTRANTES</v>
      </c>
      <c r="R14">
        <v>1</v>
      </c>
      <c r="S14">
        <v>-509644</v>
      </c>
      <c r="T14">
        <v>1</v>
      </c>
      <c r="U14" t="str">
        <v>APERTURADO POR EMPRESA</v>
      </c>
      <c r="V14" t="str">
        <v>CEREAL &amp; POLVILLO</v>
      </c>
    </row>
    <row r="15" spans="1:22" x14ac:dyDescent="0.25">
      <c r="A15" vm="3">
        <v>45933</v>
      </c>
      <c r="B15" t="str">
        <v>Alvarez, Alejandro Dario</v>
      </c>
      <c r="C15" t="str">
        <v>FA-C 00002-00000250</v>
      </c>
      <c r="D15">
        <v>-509644</v>
      </c>
      <c r="E15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5">
        <v>1</v>
      </c>
      <c r="G15">
        <v>509644</v>
      </c>
      <c r="H15" t="str">
        <v>UN</v>
      </c>
      <c r="I15" t="str">
        <v>HIGIENE Y SEGURIDAD</v>
      </c>
      <c r="J15" t="str">
        <v>OPEX</v>
      </c>
      <c r="K15" t="str">
        <v>FIJO</v>
      </c>
      <c r="L15" t="str">
        <v>DIRECTO</v>
      </c>
      <c r="M15">
        <v>0</v>
      </c>
      <c r="N15" t="str">
        <v>CC1</v>
      </c>
      <c r="O15" t="e">
        <v>#NUM!</v>
      </c>
      <c r="P15">
        <v>10</v>
      </c>
      <c r="Q15" t="str">
        <v>BACHAS, CEREAL &amp; POLVILLO, COMPOST &amp; FERTILIZANTES, DISPOSICIÓN FINAL RESIDUOS LIQUIDOS, DISPOSICIÓN FINAL RESIDUOS SOLIDOS, EXPORTACION, NFU, PILETAS, REACTORES, TIERRAS FILTRANTES</v>
      </c>
      <c r="R15">
        <v>1</v>
      </c>
      <c r="S15">
        <v>-509644</v>
      </c>
      <c r="T15">
        <v>1</v>
      </c>
      <c r="U15" t="str">
        <v>APERTURADO POR EMPRESA</v>
      </c>
      <c r="V15" t="str">
        <v>COMPOST &amp; FERTILIZANTES</v>
      </c>
    </row>
    <row r="16" spans="1:22" x14ac:dyDescent="0.25">
      <c r="A16" vm="3">
        <v>45933</v>
      </c>
      <c r="B16" t="str">
        <v>Alvarez, Alejandro Dario</v>
      </c>
      <c r="C16" t="str">
        <v>FA-C 00002-00000250</v>
      </c>
      <c r="D16">
        <v>-509644</v>
      </c>
      <c r="E16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6">
        <v>1</v>
      </c>
      <c r="G16">
        <v>509644</v>
      </c>
      <c r="H16" t="str">
        <v>UN</v>
      </c>
      <c r="I16" t="str">
        <v>HIGIENE Y SEGURIDAD</v>
      </c>
      <c r="J16" t="str">
        <v>OPEX</v>
      </c>
      <c r="K16" t="str">
        <v>FIJO</v>
      </c>
      <c r="L16" t="str">
        <v>DIRECTO</v>
      </c>
      <c r="M16">
        <v>0</v>
      </c>
      <c r="N16" t="str">
        <v>CC1</v>
      </c>
      <c r="O16" t="e">
        <v>#NUM!</v>
      </c>
      <c r="P16">
        <v>10</v>
      </c>
      <c r="Q16" t="str">
        <v>BACHAS, CEREAL &amp; POLVILLO, COMPOST &amp; FERTILIZANTES, DISPOSICIÓN FINAL RESIDUOS LIQUIDOS, DISPOSICIÓN FINAL RESIDUOS SOLIDOS, EXPORTACION, NFU, PILETAS, REACTORES, TIERRAS FILTRANTES</v>
      </c>
      <c r="R16">
        <v>1</v>
      </c>
      <c r="S16">
        <v>-509644</v>
      </c>
      <c r="T16">
        <v>1</v>
      </c>
      <c r="U16" t="str">
        <v>APERTURADO POR EMPRESA</v>
      </c>
      <c r="V16" t="str">
        <v>DISPOSICIÓN FINAL RESIDUOS LIQUIDOS</v>
      </c>
    </row>
    <row r="17" spans="1:22" x14ac:dyDescent="0.25">
      <c r="A17" vm="3">
        <v>45933</v>
      </c>
      <c r="B17" t="str">
        <v>Alvarez, Alejandro Dario</v>
      </c>
      <c r="C17" t="str">
        <v>FA-C 00002-00000250</v>
      </c>
      <c r="D17">
        <v>-509644</v>
      </c>
      <c r="E17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7">
        <v>1</v>
      </c>
      <c r="G17">
        <v>509644</v>
      </c>
      <c r="H17" t="str">
        <v>UN</v>
      </c>
      <c r="I17" t="str">
        <v>HIGIENE Y SEGURIDAD</v>
      </c>
      <c r="J17" t="str">
        <v>OPEX</v>
      </c>
      <c r="K17" t="str">
        <v>FIJO</v>
      </c>
      <c r="L17" t="str">
        <v>DIRECTO</v>
      </c>
      <c r="M17">
        <v>0</v>
      </c>
      <c r="N17" t="str">
        <v>CC1</v>
      </c>
      <c r="O17" t="e">
        <v>#NUM!</v>
      </c>
      <c r="P17">
        <v>10</v>
      </c>
      <c r="Q17" t="str">
        <v>BACHAS, CEREAL &amp; POLVILLO, COMPOST &amp; FERTILIZANTES, DISPOSICIÓN FINAL RESIDUOS LIQUIDOS, DISPOSICIÓN FINAL RESIDUOS SOLIDOS, EXPORTACION, NFU, PILETAS, REACTORES, TIERRAS FILTRANTES</v>
      </c>
      <c r="R17">
        <v>1</v>
      </c>
      <c r="S17">
        <v>-509644</v>
      </c>
      <c r="T17">
        <v>1</v>
      </c>
      <c r="U17" t="str">
        <v>APERTURADO POR EMPRESA</v>
      </c>
      <c r="V17" t="str">
        <v>DISPOSICIÓN FINAL RESIDUOS SOLIDOS</v>
      </c>
    </row>
    <row r="18" spans="1:22" x14ac:dyDescent="0.25">
      <c r="A18" vm="3">
        <v>45933</v>
      </c>
      <c r="B18" t="str">
        <v>Alvarez, Alejandro Dario</v>
      </c>
      <c r="C18" t="str">
        <v>FA-C 00002-00000250</v>
      </c>
      <c r="D18">
        <v>-509644</v>
      </c>
      <c r="E18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8">
        <v>1</v>
      </c>
      <c r="G18">
        <v>509644</v>
      </c>
      <c r="H18" t="str">
        <v>UN</v>
      </c>
      <c r="I18" t="str">
        <v>HIGIENE Y SEGURIDAD</v>
      </c>
      <c r="J18" t="str">
        <v>OPEX</v>
      </c>
      <c r="K18" t="str">
        <v>FIJO</v>
      </c>
      <c r="L18" t="str">
        <v>DIRECTO</v>
      </c>
      <c r="M18">
        <v>0</v>
      </c>
      <c r="N18" t="str">
        <v>CC1</v>
      </c>
      <c r="O18" t="e">
        <v>#NUM!</v>
      </c>
      <c r="P18">
        <v>10</v>
      </c>
      <c r="Q18" t="str">
        <v>BACHAS, CEREAL &amp; POLVILLO, COMPOST &amp; FERTILIZANTES, DISPOSICIÓN FINAL RESIDUOS LIQUIDOS, DISPOSICIÓN FINAL RESIDUOS SOLIDOS, EXPORTACION, NFU, PILETAS, REACTORES, TIERRAS FILTRANTES</v>
      </c>
      <c r="R18">
        <v>1</v>
      </c>
      <c r="S18">
        <v>-509644</v>
      </c>
      <c r="T18">
        <v>1</v>
      </c>
      <c r="U18" t="str">
        <v>APERTURADO POR EMPRESA</v>
      </c>
      <c r="V18" t="str">
        <v>EXPORTACION</v>
      </c>
    </row>
    <row r="19" spans="1:22" x14ac:dyDescent="0.25">
      <c r="A19" vm="3">
        <v>45933</v>
      </c>
      <c r="B19" t="str">
        <v>Alvarez, Alejandro Dario</v>
      </c>
      <c r="C19" t="str">
        <v>FA-C 00002-00000250</v>
      </c>
      <c r="D19">
        <v>-509644</v>
      </c>
      <c r="E19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9">
        <v>1</v>
      </c>
      <c r="G19">
        <v>509644</v>
      </c>
      <c r="H19" t="str">
        <v>UN</v>
      </c>
      <c r="I19" t="str">
        <v>HIGIENE Y SEGURIDAD</v>
      </c>
      <c r="J19" t="str">
        <v>OPEX</v>
      </c>
      <c r="K19" t="str">
        <v>FIJO</v>
      </c>
      <c r="L19" t="str">
        <v>DIRECTO</v>
      </c>
      <c r="M19">
        <v>0</v>
      </c>
      <c r="N19" t="str">
        <v>CC1</v>
      </c>
      <c r="O19" t="e">
        <v>#NUM!</v>
      </c>
      <c r="P19">
        <v>10</v>
      </c>
      <c r="Q19" t="str">
        <v>BACHAS, CEREAL &amp; POLVILLO, COMPOST &amp; FERTILIZANTES, DISPOSICIÓN FINAL RESIDUOS LIQUIDOS, DISPOSICIÓN FINAL RESIDUOS SOLIDOS, EXPORTACION, NFU, PILETAS, REACTORES, TIERRAS FILTRANTES</v>
      </c>
      <c r="R19">
        <v>1</v>
      </c>
      <c r="S19">
        <v>-509644</v>
      </c>
      <c r="T19">
        <v>1</v>
      </c>
      <c r="U19" t="str">
        <v>APERTURADO POR EMPRESA</v>
      </c>
      <c r="V19" t="str">
        <v>NFU</v>
      </c>
    </row>
    <row r="20" spans="1:22" x14ac:dyDescent="0.25">
      <c r="A20" vm="3">
        <v>45933</v>
      </c>
      <c r="B20" t="str">
        <v>Alvarez, Alejandro Dario</v>
      </c>
      <c r="C20" t="str">
        <v>FA-C 00002-00000250</v>
      </c>
      <c r="D20">
        <v>-509644</v>
      </c>
      <c r="E20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20">
        <v>1</v>
      </c>
      <c r="G20">
        <v>509644</v>
      </c>
      <c r="H20" t="str">
        <v>UN</v>
      </c>
      <c r="I20" t="str">
        <v>HIGIENE Y SEGURIDAD</v>
      </c>
      <c r="J20" t="str">
        <v>OPEX</v>
      </c>
      <c r="K20" t="str">
        <v>FIJO</v>
      </c>
      <c r="L20" t="str">
        <v>DIRECTO</v>
      </c>
      <c r="M20">
        <v>0</v>
      </c>
      <c r="N20" t="str">
        <v>CC1</v>
      </c>
      <c r="O20" t="e">
        <v>#NUM!</v>
      </c>
      <c r="P20">
        <v>10</v>
      </c>
      <c r="Q20" t="str">
        <v>BACHAS, CEREAL &amp; POLVILLO, COMPOST &amp; FERTILIZANTES, DISPOSICIÓN FINAL RESIDUOS LIQUIDOS, DISPOSICIÓN FINAL RESIDUOS SOLIDOS, EXPORTACION, NFU, PILETAS, REACTORES, TIERRAS FILTRANTES</v>
      </c>
      <c r="R20">
        <v>1</v>
      </c>
      <c r="S20">
        <v>-509644</v>
      </c>
      <c r="T20">
        <v>1</v>
      </c>
      <c r="U20" t="str">
        <v>APERTURADO POR EMPRESA</v>
      </c>
      <c r="V20" t="str">
        <v>PILETAS</v>
      </c>
    </row>
    <row r="21" spans="1:22" x14ac:dyDescent="0.25">
      <c r="A21" vm="3">
        <v>45933</v>
      </c>
      <c r="B21" t="str">
        <v>Alvarez, Alejandro Dario</v>
      </c>
      <c r="C21" t="str">
        <v>FA-C 00002-00000250</v>
      </c>
      <c r="D21">
        <v>-509644</v>
      </c>
      <c r="E21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21">
        <v>1</v>
      </c>
      <c r="G21">
        <v>509644</v>
      </c>
      <c r="H21" t="str">
        <v>UN</v>
      </c>
      <c r="I21" t="str">
        <v>HIGIENE Y SEGURIDAD</v>
      </c>
      <c r="J21" t="str">
        <v>OPEX</v>
      </c>
      <c r="K21" t="str">
        <v>FIJO</v>
      </c>
      <c r="L21" t="str">
        <v>DIRECTO</v>
      </c>
      <c r="M21">
        <v>0</v>
      </c>
      <c r="N21" t="str">
        <v>CC1</v>
      </c>
      <c r="O21" t="e">
        <v>#NUM!</v>
      </c>
      <c r="P21">
        <v>10</v>
      </c>
      <c r="Q21" t="str">
        <v>BACHAS, CEREAL &amp; POLVILLO, COMPOST &amp; FERTILIZANTES, DISPOSICIÓN FINAL RESIDUOS LIQUIDOS, DISPOSICIÓN FINAL RESIDUOS SOLIDOS, EXPORTACION, NFU, PILETAS, REACTORES, TIERRAS FILTRANTES</v>
      </c>
      <c r="R21">
        <v>1</v>
      </c>
      <c r="S21">
        <v>-509644</v>
      </c>
      <c r="T21">
        <v>1</v>
      </c>
      <c r="U21" t="str">
        <v>APERTURADO POR EMPRESA</v>
      </c>
      <c r="V21" t="str">
        <v>REACTORES</v>
      </c>
    </row>
    <row r="22" spans="1:22" x14ac:dyDescent="0.25">
      <c r="A22" vm="3">
        <v>45933</v>
      </c>
      <c r="B22" t="str">
        <v>Alvarez, Alejandro Dario</v>
      </c>
      <c r="C22" t="str">
        <v>FA-C 00002-00000250</v>
      </c>
      <c r="D22">
        <v>-509644</v>
      </c>
      <c r="E22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22">
        <v>1</v>
      </c>
      <c r="G22">
        <v>509644</v>
      </c>
      <c r="H22" t="str">
        <v>UN</v>
      </c>
      <c r="I22" t="str">
        <v>HIGIENE Y SEGURIDAD</v>
      </c>
      <c r="J22" t="str">
        <v>OPEX</v>
      </c>
      <c r="K22" t="str">
        <v>FIJO</v>
      </c>
      <c r="L22" t="str">
        <v>DIRECTO</v>
      </c>
      <c r="M22">
        <v>0</v>
      </c>
      <c r="N22" t="str">
        <v>CC1</v>
      </c>
      <c r="O22" t="e">
        <v>#NUM!</v>
      </c>
      <c r="P22">
        <v>10</v>
      </c>
      <c r="Q22" t="str">
        <v>BACHAS, CEREAL &amp; POLVILLO, COMPOST &amp; FERTILIZANTES, DISPOSICIÓN FINAL RESIDUOS LIQUIDOS, DISPOSICIÓN FINAL RESIDUOS SOLIDOS, EXPORTACION, NFU, PILETAS, REACTORES, TIERRAS FILTRANTES</v>
      </c>
      <c r="R22">
        <v>1</v>
      </c>
      <c r="S22">
        <v>-509644</v>
      </c>
      <c r="T22">
        <v>1</v>
      </c>
      <c r="U22" t="str">
        <v>APERTURADO POR EMPRESA</v>
      </c>
      <c r="V22" t="str">
        <v>TIERRAS FILTRANTES</v>
      </c>
    </row>
    <row r="23" spans="1:22" x14ac:dyDescent="0.25">
      <c r="A23" vm="4">
        <v>45931</v>
      </c>
      <c r="B23" t="str">
        <v>Quiroz, Maria Ines</v>
      </c>
      <c r="C23" t="str">
        <v>FA-C 00002-00000031</v>
      </c>
      <c r="D23">
        <v>-2097200</v>
      </c>
      <c r="E23" t="str">
        <v>OC 0001-00001801: PERSONAL
horas soldador</v>
      </c>
      <c r="F23">
        <v>1</v>
      </c>
      <c r="G23">
        <v>2097200</v>
      </c>
      <c r="H23" t="str">
        <v>UN</v>
      </c>
      <c r="I23" t="str">
        <v>PERSONAL</v>
      </c>
      <c r="J23" t="str">
        <v>OPEX</v>
      </c>
      <c r="K23" t="str">
        <v>FIJO</v>
      </c>
      <c r="L23" t="str">
        <v>INDIRECTO</v>
      </c>
      <c r="M23">
        <v>0</v>
      </c>
      <c r="N23" t="str">
        <v>CC1</v>
      </c>
      <c r="O23" t="e">
        <v>#NUM!</v>
      </c>
      <c r="P23">
        <v>10</v>
      </c>
      <c r="Q23" t="str">
        <v>BACHAS, CEREAL &amp; POLVILLO, COMPOST &amp; FERTILIZANTES, DISPOSICIÓN FINAL RESIDUOS LIQUIDOS, DISPOSICIÓN FINAL RESIDUOS SOLIDOS, EXPORTACION, NFU, PILETAS, REACTORES, TIERRAS FILTRANTES</v>
      </c>
      <c r="R23">
        <v>1</v>
      </c>
      <c r="S23">
        <v>-2097200</v>
      </c>
      <c r="T23">
        <v>1</v>
      </c>
      <c r="U23" t="str">
        <v>APERTURADO POR EMPRESA</v>
      </c>
      <c r="V23" t="str">
        <v>BACHAS</v>
      </c>
    </row>
    <row r="24" spans="1:22" x14ac:dyDescent="0.25">
      <c r="A24" vm="4">
        <v>45931</v>
      </c>
      <c r="B24" t="str">
        <v>Quiroz, Maria Ines</v>
      </c>
      <c r="C24" t="str">
        <v>FA-C 00002-00000031</v>
      </c>
      <c r="D24">
        <v>-2097200</v>
      </c>
      <c r="E24" t="str">
        <v>OC 0001-00001801: PERSONAL
horas soldador</v>
      </c>
      <c r="F24">
        <v>1</v>
      </c>
      <c r="G24">
        <v>2097200</v>
      </c>
      <c r="H24" t="str">
        <v>UN</v>
      </c>
      <c r="I24" t="str">
        <v>PERSONAL</v>
      </c>
      <c r="J24" t="str">
        <v>OPEX</v>
      </c>
      <c r="K24" t="str">
        <v>FIJO</v>
      </c>
      <c r="L24" t="str">
        <v>INDIRECTO</v>
      </c>
      <c r="M24">
        <v>0</v>
      </c>
      <c r="N24" t="str">
        <v>CC1</v>
      </c>
      <c r="O24" t="e">
        <v>#NUM!</v>
      </c>
      <c r="P24">
        <v>10</v>
      </c>
      <c r="Q24" t="str">
        <v>BACHAS, CEREAL &amp; POLVILLO, COMPOST &amp; FERTILIZANTES, DISPOSICIÓN FINAL RESIDUOS LIQUIDOS, DISPOSICIÓN FINAL RESIDUOS SOLIDOS, EXPORTACION, NFU, PILETAS, REACTORES, TIERRAS FILTRANTES</v>
      </c>
      <c r="R24">
        <v>1</v>
      </c>
      <c r="S24">
        <v>-2097200</v>
      </c>
      <c r="T24">
        <v>1</v>
      </c>
      <c r="U24" t="str">
        <v>APERTURADO POR EMPRESA</v>
      </c>
      <c r="V24" t="str">
        <v>CEREAL &amp; POLVILLO</v>
      </c>
    </row>
    <row r="25" spans="1:22" x14ac:dyDescent="0.25">
      <c r="A25" vm="4">
        <v>45931</v>
      </c>
      <c r="B25" t="str">
        <v>Quiroz, Maria Ines</v>
      </c>
      <c r="C25" t="str">
        <v>FA-C 00002-00000031</v>
      </c>
      <c r="D25">
        <v>-2097200</v>
      </c>
      <c r="E25" t="str">
        <v>OC 0001-00001801: PERSONAL
horas soldador</v>
      </c>
      <c r="F25">
        <v>1</v>
      </c>
      <c r="G25">
        <v>2097200</v>
      </c>
      <c r="H25" t="str">
        <v>UN</v>
      </c>
      <c r="I25" t="str">
        <v>PERSONAL</v>
      </c>
      <c r="J25" t="str">
        <v>OPEX</v>
      </c>
      <c r="K25" t="str">
        <v>FIJO</v>
      </c>
      <c r="L25" t="str">
        <v>INDIRECTO</v>
      </c>
      <c r="M25">
        <v>0</v>
      </c>
      <c r="N25" t="str">
        <v>CC1</v>
      </c>
      <c r="O25" t="e">
        <v>#NUM!</v>
      </c>
      <c r="P25">
        <v>10</v>
      </c>
      <c r="Q25" t="str">
        <v>BACHAS, CEREAL &amp; POLVILLO, COMPOST &amp; FERTILIZANTES, DISPOSICIÓN FINAL RESIDUOS LIQUIDOS, DISPOSICIÓN FINAL RESIDUOS SOLIDOS, EXPORTACION, NFU, PILETAS, REACTORES, TIERRAS FILTRANTES</v>
      </c>
      <c r="R25">
        <v>1</v>
      </c>
      <c r="S25">
        <v>-2097200</v>
      </c>
      <c r="T25">
        <v>1</v>
      </c>
      <c r="U25" t="str">
        <v>APERTURADO POR EMPRESA</v>
      </c>
      <c r="V25" t="str">
        <v>COMPOST &amp; FERTILIZANTES</v>
      </c>
    </row>
    <row r="26" spans="1:22" x14ac:dyDescent="0.25">
      <c r="A26" vm="4">
        <v>45931</v>
      </c>
      <c r="B26" t="str">
        <v>Quiroz, Maria Ines</v>
      </c>
      <c r="C26" t="str">
        <v>FA-C 00002-00000031</v>
      </c>
      <c r="D26">
        <v>-2097200</v>
      </c>
      <c r="E26" t="str">
        <v>OC 0001-00001801: PERSONAL
horas soldador</v>
      </c>
      <c r="F26">
        <v>1</v>
      </c>
      <c r="G26">
        <v>2097200</v>
      </c>
      <c r="H26" t="str">
        <v>UN</v>
      </c>
      <c r="I26" t="str">
        <v>PERSONAL</v>
      </c>
      <c r="J26" t="str">
        <v>OPEX</v>
      </c>
      <c r="K26" t="str">
        <v>FIJO</v>
      </c>
      <c r="L26" t="str">
        <v>INDIRECTO</v>
      </c>
      <c r="M26">
        <v>0</v>
      </c>
      <c r="N26" t="str">
        <v>CC1</v>
      </c>
      <c r="O26" t="e">
        <v>#NUM!</v>
      </c>
      <c r="P26">
        <v>10</v>
      </c>
      <c r="Q26" t="str">
        <v>BACHAS, CEREAL &amp; POLVILLO, COMPOST &amp; FERTILIZANTES, DISPOSICIÓN FINAL RESIDUOS LIQUIDOS, DISPOSICIÓN FINAL RESIDUOS SOLIDOS, EXPORTACION, NFU, PILETAS, REACTORES, TIERRAS FILTRANTES</v>
      </c>
      <c r="R26">
        <v>1</v>
      </c>
      <c r="S26">
        <v>-2097200</v>
      </c>
      <c r="T26">
        <v>1</v>
      </c>
      <c r="U26" t="str">
        <v>APERTURADO POR EMPRESA</v>
      </c>
      <c r="V26" t="str">
        <v>DISPOSICIÓN FINAL RESIDUOS LIQUIDOS</v>
      </c>
    </row>
    <row r="27" spans="1:22" x14ac:dyDescent="0.25">
      <c r="A27" vm="4">
        <v>45931</v>
      </c>
      <c r="B27" t="str">
        <v>Quiroz, Maria Ines</v>
      </c>
      <c r="C27" t="str">
        <v>FA-C 00002-00000031</v>
      </c>
      <c r="D27">
        <v>-2097200</v>
      </c>
      <c r="E27" t="str">
        <v>OC 0001-00001801: PERSONAL
horas soldador</v>
      </c>
      <c r="F27">
        <v>1</v>
      </c>
      <c r="G27">
        <v>2097200</v>
      </c>
      <c r="H27" t="str">
        <v>UN</v>
      </c>
      <c r="I27" t="str">
        <v>PERSONAL</v>
      </c>
      <c r="J27" t="str">
        <v>OPEX</v>
      </c>
      <c r="K27" t="str">
        <v>FIJO</v>
      </c>
      <c r="L27" t="str">
        <v>INDIRECTO</v>
      </c>
      <c r="M27">
        <v>0</v>
      </c>
      <c r="N27" t="str">
        <v>CC1</v>
      </c>
      <c r="O27" t="e">
        <v>#NUM!</v>
      </c>
      <c r="P27">
        <v>10</v>
      </c>
      <c r="Q27" t="str">
        <v>BACHAS, CEREAL &amp; POLVILLO, COMPOST &amp; FERTILIZANTES, DISPOSICIÓN FINAL RESIDUOS LIQUIDOS, DISPOSICIÓN FINAL RESIDUOS SOLIDOS, EXPORTACION, NFU, PILETAS, REACTORES, TIERRAS FILTRANTES</v>
      </c>
      <c r="R27">
        <v>1</v>
      </c>
      <c r="S27">
        <v>-2097200</v>
      </c>
      <c r="T27">
        <v>1</v>
      </c>
      <c r="U27" t="str">
        <v>APERTURADO POR EMPRESA</v>
      </c>
      <c r="V27" t="str">
        <v>DISPOSICIÓN FINAL RESIDUOS SOLIDOS</v>
      </c>
    </row>
    <row r="28" spans="1:22" x14ac:dyDescent="0.25">
      <c r="A28" vm="4">
        <v>45931</v>
      </c>
      <c r="B28" t="str">
        <v>Quiroz, Maria Ines</v>
      </c>
      <c r="C28" t="str">
        <v>FA-C 00002-00000031</v>
      </c>
      <c r="D28">
        <v>-2097200</v>
      </c>
      <c r="E28" t="str">
        <v>OC 0001-00001801: PERSONAL
horas soldador</v>
      </c>
      <c r="F28">
        <v>1</v>
      </c>
      <c r="G28">
        <v>2097200</v>
      </c>
      <c r="H28" t="str">
        <v>UN</v>
      </c>
      <c r="I28" t="str">
        <v>PERSONAL</v>
      </c>
      <c r="J28" t="str">
        <v>OPEX</v>
      </c>
      <c r="K28" t="str">
        <v>FIJO</v>
      </c>
      <c r="L28" t="str">
        <v>INDIRECTO</v>
      </c>
      <c r="M28">
        <v>0</v>
      </c>
      <c r="N28" t="str">
        <v>CC1</v>
      </c>
      <c r="O28" t="e">
        <v>#NUM!</v>
      </c>
      <c r="P28">
        <v>10</v>
      </c>
      <c r="Q28" t="str">
        <v>BACHAS, CEREAL &amp; POLVILLO, COMPOST &amp; FERTILIZANTES, DISPOSICIÓN FINAL RESIDUOS LIQUIDOS, DISPOSICIÓN FINAL RESIDUOS SOLIDOS, EXPORTACION, NFU, PILETAS, REACTORES, TIERRAS FILTRANTES</v>
      </c>
      <c r="R28">
        <v>1</v>
      </c>
      <c r="S28">
        <v>-2097200</v>
      </c>
      <c r="T28">
        <v>1</v>
      </c>
      <c r="U28" t="str">
        <v>APERTURADO POR EMPRESA</v>
      </c>
      <c r="V28" t="str">
        <v>EXPORTACION</v>
      </c>
    </row>
    <row r="29" spans="1:22" x14ac:dyDescent="0.25">
      <c r="A29" vm="4">
        <v>45931</v>
      </c>
      <c r="B29" t="str">
        <v>Quiroz, Maria Ines</v>
      </c>
      <c r="C29" t="str">
        <v>FA-C 00002-00000031</v>
      </c>
      <c r="D29">
        <v>-2097200</v>
      </c>
      <c r="E29" t="str">
        <v>OC 0001-00001801: PERSONAL
horas soldador</v>
      </c>
      <c r="F29">
        <v>1</v>
      </c>
      <c r="G29">
        <v>2097200</v>
      </c>
      <c r="H29" t="str">
        <v>UN</v>
      </c>
      <c r="I29" t="str">
        <v>PERSONAL</v>
      </c>
      <c r="J29" t="str">
        <v>OPEX</v>
      </c>
      <c r="K29" t="str">
        <v>FIJO</v>
      </c>
      <c r="L29" t="str">
        <v>INDIRECTO</v>
      </c>
      <c r="M29">
        <v>0</v>
      </c>
      <c r="N29" t="str">
        <v>CC1</v>
      </c>
      <c r="O29" t="e">
        <v>#NUM!</v>
      </c>
      <c r="P29">
        <v>10</v>
      </c>
      <c r="Q29" t="str">
        <v>BACHAS, CEREAL &amp; POLVILLO, COMPOST &amp; FERTILIZANTES, DISPOSICIÓN FINAL RESIDUOS LIQUIDOS, DISPOSICIÓN FINAL RESIDUOS SOLIDOS, EXPORTACION, NFU, PILETAS, REACTORES, TIERRAS FILTRANTES</v>
      </c>
      <c r="R29">
        <v>1</v>
      </c>
      <c r="S29">
        <v>-2097200</v>
      </c>
      <c r="T29">
        <v>1</v>
      </c>
      <c r="U29" t="str">
        <v>APERTURADO POR EMPRESA</v>
      </c>
      <c r="V29" t="str">
        <v>NFU</v>
      </c>
    </row>
    <row r="30" spans="1:22" x14ac:dyDescent="0.25">
      <c r="A30" vm="4">
        <v>45931</v>
      </c>
      <c r="B30" t="str">
        <v>Quiroz, Maria Ines</v>
      </c>
      <c r="C30" t="str">
        <v>FA-C 00002-00000031</v>
      </c>
      <c r="D30">
        <v>-2097200</v>
      </c>
      <c r="E30" t="str">
        <v>OC 0001-00001801: PERSONAL
horas soldador</v>
      </c>
      <c r="F30">
        <v>1</v>
      </c>
      <c r="G30">
        <v>2097200</v>
      </c>
      <c r="H30" t="str">
        <v>UN</v>
      </c>
      <c r="I30" t="str">
        <v>PERSONAL</v>
      </c>
      <c r="J30" t="str">
        <v>OPEX</v>
      </c>
      <c r="K30" t="str">
        <v>FIJO</v>
      </c>
      <c r="L30" t="str">
        <v>INDIRECTO</v>
      </c>
      <c r="M30">
        <v>0</v>
      </c>
      <c r="N30" t="str">
        <v>CC1</v>
      </c>
      <c r="O30" t="e">
        <v>#NUM!</v>
      </c>
      <c r="P30">
        <v>10</v>
      </c>
      <c r="Q30" t="str">
        <v>BACHAS, CEREAL &amp; POLVILLO, COMPOST &amp; FERTILIZANTES, DISPOSICIÓN FINAL RESIDUOS LIQUIDOS, DISPOSICIÓN FINAL RESIDUOS SOLIDOS, EXPORTACION, NFU, PILETAS, REACTORES, TIERRAS FILTRANTES</v>
      </c>
      <c r="R30">
        <v>1</v>
      </c>
      <c r="S30">
        <v>-2097200</v>
      </c>
      <c r="T30">
        <v>1</v>
      </c>
      <c r="U30" t="str">
        <v>APERTURADO POR EMPRESA</v>
      </c>
      <c r="V30" t="str">
        <v>PILETAS</v>
      </c>
    </row>
    <row r="31" spans="1:22" x14ac:dyDescent="0.25">
      <c r="A31" vm="4">
        <v>45931</v>
      </c>
      <c r="B31" t="str">
        <v>Quiroz, Maria Ines</v>
      </c>
      <c r="C31" t="str">
        <v>FA-C 00002-00000031</v>
      </c>
      <c r="D31">
        <v>-2097200</v>
      </c>
      <c r="E31" t="str">
        <v>OC 0001-00001801: PERSONAL
horas soldador</v>
      </c>
      <c r="F31">
        <v>1</v>
      </c>
      <c r="G31">
        <v>2097200</v>
      </c>
      <c r="H31" t="str">
        <v>UN</v>
      </c>
      <c r="I31" t="str">
        <v>PERSONAL</v>
      </c>
      <c r="J31" t="str">
        <v>OPEX</v>
      </c>
      <c r="K31" t="str">
        <v>FIJO</v>
      </c>
      <c r="L31" t="str">
        <v>INDIRECTO</v>
      </c>
      <c r="M31">
        <v>0</v>
      </c>
      <c r="N31" t="str">
        <v>CC1</v>
      </c>
      <c r="O31" t="e">
        <v>#NUM!</v>
      </c>
      <c r="P31">
        <v>10</v>
      </c>
      <c r="Q31" t="str">
        <v>BACHAS, CEREAL &amp; POLVILLO, COMPOST &amp; FERTILIZANTES, DISPOSICIÓN FINAL RESIDUOS LIQUIDOS, DISPOSICIÓN FINAL RESIDUOS SOLIDOS, EXPORTACION, NFU, PILETAS, REACTORES, TIERRAS FILTRANTES</v>
      </c>
      <c r="R31">
        <v>1</v>
      </c>
      <c r="S31">
        <v>-2097200</v>
      </c>
      <c r="T31">
        <v>1</v>
      </c>
      <c r="U31" t="str">
        <v>APERTURADO POR EMPRESA</v>
      </c>
      <c r="V31" t="str">
        <v>REACTORES</v>
      </c>
    </row>
    <row r="32" spans="1:22" x14ac:dyDescent="0.25">
      <c r="A32" vm="4">
        <v>45931</v>
      </c>
      <c r="B32" t="str">
        <v>Quiroz, Maria Ines</v>
      </c>
      <c r="C32" t="str">
        <v>FA-C 00002-00000031</v>
      </c>
      <c r="D32">
        <v>-2097200</v>
      </c>
      <c r="E32" t="str">
        <v>OC 0001-00001801: PERSONAL
horas soldador</v>
      </c>
      <c r="F32">
        <v>1</v>
      </c>
      <c r="G32">
        <v>2097200</v>
      </c>
      <c r="H32" t="str">
        <v>UN</v>
      </c>
      <c r="I32" t="str">
        <v>PERSONAL</v>
      </c>
      <c r="J32" t="str">
        <v>OPEX</v>
      </c>
      <c r="K32" t="str">
        <v>FIJO</v>
      </c>
      <c r="L32" t="str">
        <v>INDIRECTO</v>
      </c>
      <c r="M32">
        <v>0</v>
      </c>
      <c r="N32" t="str">
        <v>CC1</v>
      </c>
      <c r="O32" t="e">
        <v>#NUM!</v>
      </c>
      <c r="P32">
        <v>10</v>
      </c>
      <c r="Q32" t="str">
        <v>BACHAS, CEREAL &amp; POLVILLO, COMPOST &amp; FERTILIZANTES, DISPOSICIÓN FINAL RESIDUOS LIQUIDOS, DISPOSICIÓN FINAL RESIDUOS SOLIDOS, EXPORTACION, NFU, PILETAS, REACTORES, TIERRAS FILTRANTES</v>
      </c>
      <c r="R32">
        <v>1</v>
      </c>
      <c r="S32">
        <v>-2097200</v>
      </c>
      <c r="T32">
        <v>1</v>
      </c>
      <c r="U32" t="str">
        <v>APERTURADO POR EMPRESA</v>
      </c>
      <c r="V32" t="str">
        <v>TIERRAS FILTRANTES</v>
      </c>
    </row>
    <row r="33" spans="1:22" x14ac:dyDescent="0.25">
      <c r="A33" vm="5">
        <v>45947</v>
      </c>
      <c r="B33" t="str">
        <v>Lopez, Jesus Rodrigo</v>
      </c>
      <c r="C33" t="str">
        <v>OCOM/2025/0470</v>
      </c>
      <c r="D33">
        <v>-180000</v>
      </c>
      <c r="E33" t="str">
        <v>OC 0001-00001345: LOGISTICA
puerto</v>
      </c>
      <c r="F33">
        <v>1</v>
      </c>
      <c r="G33">
        <v>180000</v>
      </c>
      <c r="H33" t="str">
        <v>UN</v>
      </c>
      <c r="I33" t="str">
        <v>LOGISTICA</v>
      </c>
      <c r="J33" t="str">
        <v>OPEX</v>
      </c>
      <c r="K33" t="str">
        <v>VARIABLE</v>
      </c>
      <c r="L33" t="str">
        <v>DIRECTO</v>
      </c>
      <c r="M33">
        <v>0</v>
      </c>
      <c r="N33" t="str">
        <v>CC9</v>
      </c>
      <c r="O33" t="e">
        <v>#NUM!</v>
      </c>
      <c r="P33">
        <v>1</v>
      </c>
      <c r="Q33" t="str">
        <v>CEREAL &amp; POLVILLO</v>
      </c>
      <c r="R33">
        <v>1</v>
      </c>
      <c r="S33">
        <v>-180000</v>
      </c>
      <c r="T33">
        <v>1</v>
      </c>
      <c r="U33" t="str">
        <v>APERTURADO POR EMPRESA</v>
      </c>
      <c r="V33" t="str">
        <v>CEREAL &amp; POLVILLO</v>
      </c>
    </row>
    <row r="34" spans="1:22" x14ac:dyDescent="0.25">
      <c r="A34" vm="6">
        <v>45938</v>
      </c>
      <c r="B34" t="str">
        <v>Lopez, Jesus Rodrigo</v>
      </c>
      <c r="C34" t="str">
        <v>OCOM/2025/0458</v>
      </c>
      <c r="D34">
        <v>-180000</v>
      </c>
      <c r="E34" t="str">
        <v>OC 0001-00001804: LOGISTICA</v>
      </c>
      <c r="F34">
        <v>1</v>
      </c>
      <c r="G34">
        <v>180000</v>
      </c>
      <c r="H34" t="str">
        <v>UN</v>
      </c>
      <c r="I34" t="str">
        <v>LOGISTICA</v>
      </c>
      <c r="J34" t="str">
        <v>OPEX</v>
      </c>
      <c r="K34" t="str">
        <v>VARIABLE</v>
      </c>
      <c r="L34" t="str">
        <v>DIRECTO</v>
      </c>
      <c r="M34">
        <v>0</v>
      </c>
      <c r="N34" t="str">
        <v>CC9</v>
      </c>
      <c r="O34" t="e">
        <v>#NUM!</v>
      </c>
      <c r="P34">
        <v>1</v>
      </c>
      <c r="Q34" t="str">
        <v>CEREAL &amp; POLVILLO</v>
      </c>
      <c r="R34">
        <v>1</v>
      </c>
      <c r="S34">
        <v>-180000</v>
      </c>
      <c r="T34">
        <v>1</v>
      </c>
      <c r="U34" t="str">
        <v>APERTURADO POR EMPRESA</v>
      </c>
      <c r="V34" t="str">
        <v>CEREAL &amp; POLVILLO</v>
      </c>
    </row>
    <row r="35" spans="1:22" x14ac:dyDescent="0.25">
      <c r="A35" vm="4">
        <v>45931</v>
      </c>
      <c r="B35" t="str">
        <v>Lopez, Jesus Rodrigo</v>
      </c>
      <c r="C35" t="str">
        <v>OCOM/2025/0443</v>
      </c>
      <c r="D35">
        <v>-156000</v>
      </c>
      <c r="E35" t="str">
        <v>OC 0001-00000944: LOGISTICA</v>
      </c>
      <c r="F35">
        <v>1</v>
      </c>
      <c r="G35">
        <v>156000</v>
      </c>
      <c r="H35" t="str">
        <v>UN</v>
      </c>
      <c r="I35" t="str">
        <v>LOGISTICA</v>
      </c>
      <c r="J35" t="str">
        <v>OPEX</v>
      </c>
      <c r="K35" t="str">
        <v>VARIABLE</v>
      </c>
      <c r="L35" t="str">
        <v>DIRECTO</v>
      </c>
      <c r="M35">
        <v>0</v>
      </c>
      <c r="N35" t="str">
        <v>CC9</v>
      </c>
      <c r="O35" t="e">
        <v>#NUM!</v>
      </c>
      <c r="P35">
        <v>1</v>
      </c>
      <c r="Q35" t="str">
        <v>CEREAL &amp; POLVILLO</v>
      </c>
      <c r="R35">
        <v>1</v>
      </c>
      <c r="S35">
        <v>-156000</v>
      </c>
      <c r="T35">
        <v>1</v>
      </c>
      <c r="U35" t="str">
        <v>APERTURADO POR EMPRESA</v>
      </c>
      <c r="V35" t="str">
        <v>CEREAL &amp; POLVILLO</v>
      </c>
    </row>
    <row r="36" spans="1:22" x14ac:dyDescent="0.25">
      <c r="A36" vm="7">
        <v>45950</v>
      </c>
      <c r="B36" t="str">
        <v>Area Abierta S.A.</v>
      </c>
      <c r="C36" t="str">
        <v>FA-A 00001-00001146</v>
      </c>
      <c r="D36">
        <v>-798367.68</v>
      </c>
      <c r="E36" t="str">
        <v>OC 0001-00001924: REPOSICION
paño zda luz 6.50 2.50 mm
4 x1,60 metros (NFU)</v>
      </c>
      <c r="F36">
        <v>1</v>
      </c>
      <c r="G36">
        <v>659808</v>
      </c>
      <c r="H36" t="str">
        <v>UN</v>
      </c>
      <c r="I36" t="str">
        <v>REPOSICION</v>
      </c>
      <c r="J36" t="str">
        <v>OPEX</v>
      </c>
      <c r="K36" t="str">
        <v>VARIABLE</v>
      </c>
      <c r="L36" t="str">
        <v>DIRECTO</v>
      </c>
      <c r="M36">
        <v>0</v>
      </c>
      <c r="N36" t="str">
        <v>CC7</v>
      </c>
      <c r="O36" t="e">
        <v>#NUM!</v>
      </c>
      <c r="P36">
        <v>2</v>
      </c>
      <c r="Q36" t="str">
        <v>NFU</v>
      </c>
      <c r="R36">
        <v>1</v>
      </c>
      <c r="S36">
        <v>-798367.68</v>
      </c>
      <c r="T36">
        <v>1</v>
      </c>
      <c r="U36" t="str">
        <v>APERTURADO POR EMPRESA</v>
      </c>
      <c r="V36" t="str">
        <v>NFU</v>
      </c>
    </row>
    <row r="37" spans="1:22" x14ac:dyDescent="0.25">
      <c r="A37" vm="1">
        <v>45958</v>
      </c>
      <c r="B37" t="str">
        <v>Bernis, Carlos Oscar</v>
      </c>
      <c r="C37" t="str">
        <v>FA-A 00006-00000175</v>
      </c>
      <c r="D37">
        <v>-968000</v>
      </c>
      <c r="E37" t="str">
        <v>OC 0001-00002255: LOGISTICA
Viaje realizado fecha 28/10</v>
      </c>
      <c r="F37">
        <v>1</v>
      </c>
      <c r="G37">
        <v>800000</v>
      </c>
      <c r="H37" t="str">
        <v>UN</v>
      </c>
      <c r="I37" t="str">
        <v>LOGISTICA</v>
      </c>
      <c r="J37" t="str">
        <v>OPEX</v>
      </c>
      <c r="K37" t="str">
        <v>VARIABLE</v>
      </c>
      <c r="L37" t="str">
        <v>DIRECTO</v>
      </c>
      <c r="M37">
        <v>0</v>
      </c>
      <c r="N37" t="str">
        <v>CC7</v>
      </c>
      <c r="O37" t="e">
        <v>#NUM!</v>
      </c>
      <c r="P37">
        <v>2</v>
      </c>
      <c r="Q37" t="str">
        <v>NFU</v>
      </c>
      <c r="R37">
        <v>1</v>
      </c>
      <c r="S37">
        <v>-968000</v>
      </c>
      <c r="T37">
        <v>1</v>
      </c>
      <c r="U37" t="str">
        <v>APERTURADO POR EMPRESA</v>
      </c>
      <c r="V37" t="str">
        <v>NFU</v>
      </c>
    </row>
    <row r="38" spans="1:22" x14ac:dyDescent="0.25">
      <c r="A38" vm="8">
        <v>45952</v>
      </c>
      <c r="B38" t="str">
        <v>Bernis, Carlos Oscar</v>
      </c>
      <c r="C38" t="str">
        <v>FA-A 00006-00000174</v>
      </c>
      <c r="D38">
        <v>-968000</v>
      </c>
      <c r="E38" t="str">
        <v xml:space="preserve">OC 0001-00002218: LOGISTICA
Viaje realizado fecha 20-10 
worms - Parque industrial guernica </v>
      </c>
      <c r="F38">
        <v>1</v>
      </c>
      <c r="G38">
        <v>800000</v>
      </c>
      <c r="H38" t="str">
        <v>UN</v>
      </c>
      <c r="I38" t="str">
        <v>LOGISTICA</v>
      </c>
      <c r="J38" t="str">
        <v>OPEX</v>
      </c>
      <c r="K38" t="str">
        <v>VARIABLE</v>
      </c>
      <c r="L38" t="str">
        <v>DIRECTO</v>
      </c>
      <c r="M38">
        <v>0</v>
      </c>
      <c r="N38" t="str">
        <v>CC7</v>
      </c>
      <c r="O38" t="e">
        <v>#NUM!</v>
      </c>
      <c r="P38">
        <v>2</v>
      </c>
      <c r="Q38" t="str">
        <v>NFU</v>
      </c>
      <c r="R38">
        <v>1</v>
      </c>
      <c r="S38">
        <v>-968000</v>
      </c>
      <c r="T38">
        <v>1</v>
      </c>
      <c r="U38" t="str">
        <v>APERTURADO POR EMPRESA</v>
      </c>
      <c r="V38" t="str">
        <v>NFU</v>
      </c>
    </row>
    <row r="39" spans="1:22" x14ac:dyDescent="0.25">
      <c r="A39" vm="9">
        <v>45939</v>
      </c>
      <c r="B39" t="str">
        <v>Bernis, Carlos Oscar</v>
      </c>
      <c r="C39" t="str">
        <v>FA-A 00006-00000171</v>
      </c>
      <c r="D39">
        <v>-302500</v>
      </c>
      <c r="E39" t="str">
        <v xml:space="preserve">OC 0001-00001836: LOGISTICA
Viaje: 4 de septiembre origen: lujan worms con cubiertas en desuso .
Destino :worms </v>
      </c>
      <c r="F39">
        <v>1</v>
      </c>
      <c r="G39">
        <v>250000</v>
      </c>
      <c r="H39" t="str">
        <v>UN</v>
      </c>
      <c r="I39" t="str">
        <v>LOGISTICA</v>
      </c>
      <c r="J39" t="str">
        <v>OPEX</v>
      </c>
      <c r="K39" t="str">
        <v>VARIABLE</v>
      </c>
      <c r="L39" t="str">
        <v>DIRECTO</v>
      </c>
      <c r="M39">
        <v>0</v>
      </c>
      <c r="N39" t="str">
        <v>CC7</v>
      </c>
      <c r="O39" t="e">
        <v>#NUM!</v>
      </c>
      <c r="P39">
        <v>2</v>
      </c>
      <c r="Q39" t="str">
        <v>NFU</v>
      </c>
      <c r="R39">
        <v>1</v>
      </c>
      <c r="S39">
        <v>-302500</v>
      </c>
      <c r="T39">
        <v>1</v>
      </c>
      <c r="U39" t="str">
        <v>APERTURADO POR EMPRESA</v>
      </c>
      <c r="V39" t="str">
        <v>NFU</v>
      </c>
    </row>
    <row r="40" spans="1:22" x14ac:dyDescent="0.25">
      <c r="A40" vm="9">
        <v>45939</v>
      </c>
      <c r="B40" t="str">
        <v>Bernis, Carlos Oscar</v>
      </c>
      <c r="C40" t="str">
        <v>FA-A 00006-00000170</v>
      </c>
      <c r="D40">
        <v>-968000</v>
      </c>
      <c r="E40" t="str">
        <v xml:space="preserve">OC 0001-00002228: LOGISTICA
Viaje realizado fecha 8/10 neumáticos </v>
      </c>
      <c r="F40">
        <v>1</v>
      </c>
      <c r="G40">
        <v>800000</v>
      </c>
      <c r="H40" t="str">
        <v>UN</v>
      </c>
      <c r="I40" t="str">
        <v>LOGISTICA</v>
      </c>
      <c r="J40" t="str">
        <v>OPEX</v>
      </c>
      <c r="K40" t="str">
        <v>VARIABLE</v>
      </c>
      <c r="L40" t="str">
        <v>DIRECTO</v>
      </c>
      <c r="M40">
        <v>0</v>
      </c>
      <c r="N40" t="str">
        <v>CC7</v>
      </c>
      <c r="O40" t="e">
        <v>#NUM!</v>
      </c>
      <c r="P40">
        <v>2</v>
      </c>
      <c r="Q40" t="str">
        <v>NFU</v>
      </c>
      <c r="R40">
        <v>1</v>
      </c>
      <c r="S40">
        <v>-968000</v>
      </c>
      <c r="T40">
        <v>1</v>
      </c>
      <c r="U40" t="str">
        <v>APERTURADO POR EMPRESA</v>
      </c>
      <c r="V40" t="str">
        <v>NFU</v>
      </c>
    </row>
    <row r="41" spans="1:22" x14ac:dyDescent="0.25">
      <c r="A41" vm="1">
        <v>45958</v>
      </c>
      <c r="B41" t="str">
        <v>Comercial Uritorco S. R. L. (w)</v>
      </c>
      <c r="C41" t="str">
        <v>FA-A 00001-00007089</v>
      </c>
      <c r="D41">
        <v>-66182.16</v>
      </c>
      <c r="E41" t="str">
        <v>OC 0001-00002229: REPOSICION
Adaptador 3/4</v>
      </c>
      <c r="F41">
        <v>2</v>
      </c>
      <c r="G41">
        <v>19578.509999999998</v>
      </c>
      <c r="H41" t="str">
        <v>UN</v>
      </c>
      <c r="I41" t="str">
        <v>REPOSICION</v>
      </c>
      <c r="J41" t="str">
        <v>OPEX</v>
      </c>
      <c r="K41" t="str">
        <v>VARIABLE</v>
      </c>
      <c r="L41" t="str">
        <v>INDIRECTO</v>
      </c>
      <c r="M41">
        <v>0</v>
      </c>
      <c r="N41" t="str">
        <v>CC7</v>
      </c>
      <c r="O41" t="e">
        <v>#NUM!</v>
      </c>
      <c r="P41">
        <v>2</v>
      </c>
      <c r="Q41" t="str">
        <v>NFU</v>
      </c>
      <c r="R41">
        <v>1</v>
      </c>
      <c r="S41">
        <v>-66182.16</v>
      </c>
      <c r="T41">
        <v>2</v>
      </c>
      <c r="U41" t="str">
        <v>APERTURADO POR EMPRESA</v>
      </c>
      <c r="V41" t="str">
        <v>NFU</v>
      </c>
    </row>
    <row r="42" spans="1:22" x14ac:dyDescent="0.25">
      <c r="A42" vm="10">
        <v>45946</v>
      </c>
      <c r="B42" t="str">
        <v>Comercial Uritorco S. R. L. (w)</v>
      </c>
      <c r="C42" t="str">
        <v>FA-A 00001-00006906</v>
      </c>
      <c r="D42">
        <v>-260604.92</v>
      </c>
      <c r="E42" t="str">
        <v xml:space="preserve">OC 0001-00001889: REPOSICION
pedido vario ferreteria 
</v>
      </c>
      <c r="F42">
        <v>1</v>
      </c>
      <c r="G42">
        <v>215375.97</v>
      </c>
      <c r="H42" t="str">
        <v>UN</v>
      </c>
      <c r="I42" t="str">
        <v>REPOSICION</v>
      </c>
      <c r="J42" t="str">
        <v>OPEX</v>
      </c>
      <c r="K42" t="str">
        <v>VARIABLE</v>
      </c>
      <c r="L42" t="str">
        <v>INDIRECTO</v>
      </c>
      <c r="M42">
        <v>0</v>
      </c>
      <c r="N42" t="str">
        <v>CC7</v>
      </c>
      <c r="O42" t="e">
        <v>#NUM!</v>
      </c>
      <c r="P42">
        <v>2</v>
      </c>
      <c r="Q42" t="str">
        <v>NFU</v>
      </c>
      <c r="R42">
        <v>1</v>
      </c>
      <c r="S42">
        <v>-260604.92</v>
      </c>
      <c r="T42">
        <v>1</v>
      </c>
      <c r="U42" t="str">
        <v>APERTURADO POR EMPRESA</v>
      </c>
      <c r="V42" t="str">
        <v>NFU</v>
      </c>
    </row>
    <row r="43" spans="1:22" x14ac:dyDescent="0.25">
      <c r="A43" vm="6">
        <v>45938</v>
      </c>
      <c r="B43" t="str">
        <v>Comercial Uritorco S. R. L. (w)</v>
      </c>
      <c r="C43" t="str">
        <v>FA-A 00001-00006822</v>
      </c>
      <c r="D43">
        <v>-211254.88</v>
      </c>
      <c r="E43" t="str">
        <v>OC 0001-00001802: MANTENIMIENTO PREVENTIVO
parada de una maquina en NFU</v>
      </c>
      <c r="F43">
        <v>1</v>
      </c>
      <c r="G43">
        <v>174590.81</v>
      </c>
      <c r="H43" t="str">
        <v>UN</v>
      </c>
      <c r="I43" t="str">
        <v>MANTENIMIENTO PREVENTIVO</v>
      </c>
      <c r="J43" t="str">
        <v>OPEX</v>
      </c>
      <c r="K43" t="str">
        <v>VARIABLE</v>
      </c>
      <c r="L43" t="str">
        <v>INDIRECTO</v>
      </c>
      <c r="M43">
        <v>0</v>
      </c>
      <c r="N43" t="str">
        <v>CC7</v>
      </c>
      <c r="O43" t="e">
        <v>#NUM!</v>
      </c>
      <c r="P43">
        <v>2</v>
      </c>
      <c r="Q43" t="str">
        <v>NFU</v>
      </c>
      <c r="R43">
        <v>1</v>
      </c>
      <c r="S43">
        <v>-211254.88</v>
      </c>
      <c r="T43">
        <v>1</v>
      </c>
      <c r="U43" t="str">
        <v>APERTURADO POR EMPRESA</v>
      </c>
      <c r="V43" t="str">
        <v>NFU</v>
      </c>
    </row>
    <row r="44" spans="1:22" x14ac:dyDescent="0.25">
      <c r="A44" vm="3">
        <v>45933</v>
      </c>
      <c r="B44" t="str">
        <v>Electromax S.R.L.</v>
      </c>
      <c r="C44" t="str">
        <v>FA-A 00002-00007758</v>
      </c>
      <c r="D44">
        <v>-80631.850000000006</v>
      </c>
      <c r="E44" t="str">
        <v>OC 0001-00001746: REPOSICION
FICHA ACOPLE 3P+N
T 32A 380V TECNOVA</v>
      </c>
      <c r="F44">
        <v>3</v>
      </c>
      <c r="G44">
        <v>13224.3</v>
      </c>
      <c r="H44" t="str">
        <v>UN</v>
      </c>
      <c r="I44" t="str">
        <v>REPOSICION</v>
      </c>
      <c r="J44" t="str">
        <v>OPEX</v>
      </c>
      <c r="K44" t="str">
        <v>VARIABLE</v>
      </c>
      <c r="L44" t="str">
        <v>INDIRECTO</v>
      </c>
      <c r="M44">
        <v>0</v>
      </c>
      <c r="N44" t="str">
        <v>CC7</v>
      </c>
      <c r="O44" t="e">
        <v>#NUM!</v>
      </c>
      <c r="P44">
        <v>2</v>
      </c>
      <c r="Q44" t="str">
        <v>NFU</v>
      </c>
      <c r="R44">
        <v>1</v>
      </c>
      <c r="S44">
        <v>-80631.850000000006</v>
      </c>
      <c r="T44">
        <v>3</v>
      </c>
      <c r="U44" t="str">
        <v>APERTURADO POR EMPRESA</v>
      </c>
      <c r="V44" t="str">
        <v>NFU</v>
      </c>
    </row>
    <row r="45" spans="1:22" x14ac:dyDescent="0.25">
      <c r="A45" vm="3">
        <v>45933</v>
      </c>
      <c r="B45" t="str">
        <v>Exportdeniv Internacional Sa</v>
      </c>
      <c r="C45" t="str">
        <v>FA-A 00002-00000519</v>
      </c>
      <c r="D45">
        <v>-3283073.64</v>
      </c>
      <c r="E45" t="str">
        <v>OC 0001-00001745: SERVICIOS
ALMACENAJE CRGAS GENERALES</v>
      </c>
      <c r="F45">
        <v>3841.2</v>
      </c>
      <c r="G45">
        <v>854.7</v>
      </c>
      <c r="H45" t="str">
        <v>UN</v>
      </c>
      <c r="I45" t="str">
        <v>SERVICIOS</v>
      </c>
      <c r="J45" t="str">
        <v>OPEX</v>
      </c>
      <c r="K45" t="str">
        <v>VARIABLE</v>
      </c>
      <c r="L45" t="str">
        <v>DIRECTO</v>
      </c>
      <c r="M45">
        <v>0</v>
      </c>
      <c r="N45" t="str">
        <v>CC7</v>
      </c>
      <c r="O45" t="e">
        <v>#NUM!</v>
      </c>
      <c r="P45">
        <v>2</v>
      </c>
      <c r="Q45" t="str">
        <v>NFU</v>
      </c>
      <c r="R45">
        <v>1</v>
      </c>
      <c r="S45">
        <v>-3283073.64</v>
      </c>
      <c r="T45">
        <v>3841.2</v>
      </c>
      <c r="U45" t="str">
        <v>APERTURADO POR EMPRESA</v>
      </c>
      <c r="V45" t="str">
        <v>NFU</v>
      </c>
    </row>
    <row r="46" spans="1:22" x14ac:dyDescent="0.25">
      <c r="A46" vm="11">
        <v>45932</v>
      </c>
      <c r="B46" t="str">
        <v>Forciniti, Maria Alejandra(W)</v>
      </c>
      <c r="C46" t="str">
        <v>FA-C 00002-00000783</v>
      </c>
      <c r="D46">
        <v>-315000</v>
      </c>
      <c r="E46" t="str">
        <v xml:space="preserve">REPOSICION
Tablet </v>
      </c>
      <c r="F46">
        <v>1</v>
      </c>
      <c r="G46">
        <v>315000</v>
      </c>
      <c r="H46" t="str">
        <v>UN</v>
      </c>
      <c r="I46" t="str">
        <v>REPOSICION</v>
      </c>
      <c r="J46" t="str">
        <v>OPEX</v>
      </c>
      <c r="K46" t="str">
        <v>VARIABLE</v>
      </c>
      <c r="L46" t="str">
        <v>INDIRECTO</v>
      </c>
      <c r="M46">
        <v>0</v>
      </c>
      <c r="N46" t="str">
        <v>CC7</v>
      </c>
      <c r="O46" t="e">
        <v>#NUM!</v>
      </c>
      <c r="P46">
        <v>2</v>
      </c>
      <c r="Q46" t="str">
        <v>NFU</v>
      </c>
      <c r="R46">
        <v>1</v>
      </c>
      <c r="S46">
        <v>-315000</v>
      </c>
      <c r="T46">
        <v>1</v>
      </c>
      <c r="U46" t="str">
        <v>APERTURADO POR EMPRESA</v>
      </c>
      <c r="V46" t="str">
        <v>NFU</v>
      </c>
    </row>
    <row r="47" spans="1:22" x14ac:dyDescent="0.25">
      <c r="A47" vm="4">
        <v>45931</v>
      </c>
      <c r="B47" t="str">
        <v>Litale Srl</v>
      </c>
      <c r="C47" t="str">
        <v>FA-A 00002-00001029</v>
      </c>
      <c r="D47">
        <v>-2496960.0099999998</v>
      </c>
      <c r="E47" t="str">
        <v>OC 0001-00001702: COMERCIAL
canon profesionales ARTICULO nº 4 contrato Joint venture correspondiente al mes de septiembre Año 2025</v>
      </c>
      <c r="F47">
        <v>1</v>
      </c>
      <c r="G47">
        <v>2063603.31</v>
      </c>
      <c r="H47" t="str">
        <v>UN</v>
      </c>
      <c r="I47" t="str">
        <v>COMERCIAL</v>
      </c>
      <c r="J47" t="str">
        <v>OPEX</v>
      </c>
      <c r="K47" t="str">
        <v>VARIABLE</v>
      </c>
      <c r="L47" t="str">
        <v>INDIRECTO</v>
      </c>
      <c r="M47">
        <v>0</v>
      </c>
      <c r="N47" t="str">
        <v>CC7</v>
      </c>
      <c r="O47" t="e">
        <v>#NUM!</v>
      </c>
      <c r="P47">
        <v>2</v>
      </c>
      <c r="Q47" t="str">
        <v>NFU</v>
      </c>
      <c r="R47">
        <v>1</v>
      </c>
      <c r="S47">
        <v>-2496960.0099999998</v>
      </c>
      <c r="T47">
        <v>1</v>
      </c>
      <c r="U47" t="str">
        <v>APERTURADO POR EMPRESA</v>
      </c>
      <c r="V47" t="str">
        <v>NFU</v>
      </c>
    </row>
    <row r="48" spans="1:22" x14ac:dyDescent="0.25">
      <c r="A48" vm="12">
        <v>45957</v>
      </c>
      <c r="B48" t="str">
        <v>Mapca S.A.</v>
      </c>
      <c r="C48" t="str">
        <v>ND-A 00004-00000243</v>
      </c>
      <c r="D48">
        <v>-2808353.93</v>
      </c>
      <c r="E48" t="str">
        <v xml:space="preserve">OC 0001-00002232: MANTENIMIENTO PREVENTIVO
Diferencia cotización </v>
      </c>
      <c r="F48">
        <v>1</v>
      </c>
      <c r="G48">
        <v>2320953.66</v>
      </c>
      <c r="H48" t="str">
        <v>UN</v>
      </c>
      <c r="I48" t="str">
        <v>MANTENIMIENTO PREVENTIVO</v>
      </c>
      <c r="J48" t="str">
        <v>OPEX</v>
      </c>
      <c r="K48" t="str">
        <v>VARIABLE</v>
      </c>
      <c r="L48" t="str">
        <v>DIRECTO</v>
      </c>
      <c r="M48">
        <v>0</v>
      </c>
      <c r="N48" t="str">
        <v>CC7</v>
      </c>
      <c r="O48" t="e">
        <v>#NUM!</v>
      </c>
      <c r="P48">
        <v>2</v>
      </c>
      <c r="Q48" t="str">
        <v>NFU</v>
      </c>
      <c r="R48">
        <v>1</v>
      </c>
      <c r="S48">
        <v>-2808353.93</v>
      </c>
      <c r="T48">
        <v>1</v>
      </c>
      <c r="U48" t="str">
        <v>APERTURADO POR EMPRESA</v>
      </c>
      <c r="V48" t="str">
        <v>NFU</v>
      </c>
    </row>
    <row r="49" spans="1:22" x14ac:dyDescent="0.25">
      <c r="A49" vm="13">
        <v>45960</v>
      </c>
      <c r="B49" t="str">
        <v>Mercado Pago</v>
      </c>
      <c r="C49" t="str">
        <v>OCOM/2025/0513</v>
      </c>
      <c r="D49">
        <v>-150000</v>
      </c>
      <c r="E49" t="str">
        <v xml:space="preserve">OC 0001-00002264: HIGIENE Y SEGURIDAD
</v>
      </c>
      <c r="F49">
        <v>1</v>
      </c>
      <c r="G49">
        <v>150000</v>
      </c>
      <c r="H49" t="str">
        <v>UN</v>
      </c>
      <c r="I49" t="str">
        <v>HIGIENE Y SEGURIDAD</v>
      </c>
      <c r="J49" t="str">
        <v>OPEX</v>
      </c>
      <c r="K49" t="str">
        <v>VARIABLE</v>
      </c>
      <c r="L49" t="str">
        <v>INDIRECTO</v>
      </c>
      <c r="M49">
        <v>0</v>
      </c>
      <c r="N49" t="str">
        <v>CC7</v>
      </c>
      <c r="O49" t="e">
        <v>#NUM!</v>
      </c>
      <c r="P49">
        <v>2</v>
      </c>
      <c r="Q49" t="str">
        <v>NFU</v>
      </c>
      <c r="R49">
        <v>1</v>
      </c>
      <c r="S49">
        <v>-150000</v>
      </c>
      <c r="T49">
        <v>1</v>
      </c>
      <c r="U49" t="str">
        <v>APERTURADO POR EMPRESA</v>
      </c>
      <c r="V49" t="str">
        <v>NFU</v>
      </c>
    </row>
    <row r="50" spans="1:22" x14ac:dyDescent="0.25">
      <c r="A50" vm="14">
        <v>45945</v>
      </c>
      <c r="B50" t="str">
        <v>Mil Propiedades Srl</v>
      </c>
      <c r="C50" t="str">
        <v>FA-A 00001-00000691</v>
      </c>
      <c r="D50">
        <v>-2117500</v>
      </c>
      <c r="E50" t="str">
        <v>OC 0001-00001368: SERVICIOS
Alquiler Aroyo seco</v>
      </c>
      <c r="F50">
        <v>4</v>
      </c>
      <c r="G50">
        <v>350000</v>
      </c>
      <c r="H50" t="str">
        <v>UN</v>
      </c>
      <c r="I50" t="str">
        <v>SERVICIOS</v>
      </c>
      <c r="J50" t="str">
        <v>OPEX</v>
      </c>
      <c r="K50" t="str">
        <v>VARIABLE</v>
      </c>
      <c r="L50" t="str">
        <v>INDIRECTO</v>
      </c>
      <c r="M50">
        <v>0</v>
      </c>
      <c r="N50" t="str">
        <v>CC7</v>
      </c>
      <c r="O50" t="e">
        <v>#NUM!</v>
      </c>
      <c r="P50">
        <v>2</v>
      </c>
      <c r="Q50" t="str">
        <v>NFU</v>
      </c>
      <c r="R50">
        <v>1</v>
      </c>
      <c r="S50">
        <v>-2117500</v>
      </c>
      <c r="T50">
        <v>4</v>
      </c>
      <c r="U50" t="str">
        <v>APERTURADO POR EMPRESA</v>
      </c>
      <c r="V50" t="str">
        <v>NFU</v>
      </c>
    </row>
    <row r="51" spans="1:22" x14ac:dyDescent="0.25">
      <c r="A51" vm="15">
        <v>45951</v>
      </c>
      <c r="B51" t="str">
        <v>Pascual Materiales S. R. L.</v>
      </c>
      <c r="C51" t="str">
        <v>FA-A 00001-00000368</v>
      </c>
      <c r="D51">
        <v>-229103.8</v>
      </c>
      <c r="E51" t="str">
        <v>OC 0001-00001686: REPARACIONES pared NFU</v>
      </c>
      <c r="F51">
        <v>1</v>
      </c>
      <c r="G51">
        <v>189341.98</v>
      </c>
      <c r="H51" t="str">
        <v>UN</v>
      </c>
      <c r="I51" t="str">
        <v>REPARACIONES</v>
      </c>
      <c r="J51" t="str">
        <v>OPEX</v>
      </c>
      <c r="K51" t="str">
        <v>VARIABLE</v>
      </c>
      <c r="L51" t="str">
        <v>INDIRECTO</v>
      </c>
      <c r="M51">
        <v>0</v>
      </c>
      <c r="N51" t="str">
        <v>CC7</v>
      </c>
      <c r="O51" t="e">
        <v>#NUM!</v>
      </c>
      <c r="P51">
        <v>2</v>
      </c>
      <c r="Q51" t="str">
        <v>NFU</v>
      </c>
      <c r="R51">
        <v>1</v>
      </c>
      <c r="S51">
        <v>-229103.8</v>
      </c>
      <c r="T51">
        <v>1</v>
      </c>
      <c r="U51" t="str">
        <v>APERTURADO POR EMPRESA</v>
      </c>
      <c r="V51" t="str">
        <v>NFU</v>
      </c>
    </row>
    <row r="52" spans="1:22" x14ac:dyDescent="0.25">
      <c r="A52" vm="14">
        <v>45945</v>
      </c>
      <c r="B52" t="str">
        <v>Sleiman, Noe Ismael</v>
      </c>
      <c r="C52" t="str">
        <v>FA-A 00004-00010377</v>
      </c>
      <c r="D52">
        <v>-14000</v>
      </c>
      <c r="E52" t="str">
        <v>OC 0001-00001880: INSUMOS
Bolsas ppp 15x30 5 paq por 200 bolsas</v>
      </c>
      <c r="F52">
        <v>5</v>
      </c>
      <c r="G52">
        <v>2314.0500000000002</v>
      </c>
      <c r="H52" t="str">
        <v>UN</v>
      </c>
      <c r="I52" t="str">
        <v>INSUMOS</v>
      </c>
      <c r="J52" t="str">
        <v>OPEX</v>
      </c>
      <c r="K52" t="str">
        <v>VARIABLE</v>
      </c>
      <c r="L52" t="str">
        <v>INDIRECTO</v>
      </c>
      <c r="M52">
        <v>0</v>
      </c>
      <c r="N52" t="str">
        <v>CC7</v>
      </c>
      <c r="O52" t="e">
        <v>#NUM!</v>
      </c>
      <c r="P52">
        <v>2</v>
      </c>
      <c r="Q52" t="str">
        <v>NFU</v>
      </c>
      <c r="R52">
        <v>1</v>
      </c>
      <c r="S52">
        <v>-14000</v>
      </c>
      <c r="T52">
        <v>5</v>
      </c>
      <c r="U52" t="str">
        <v>APERTURADO POR EMPRESA</v>
      </c>
      <c r="V52" t="str">
        <v>NFU</v>
      </c>
    </row>
    <row r="53" spans="1:22" x14ac:dyDescent="0.25">
      <c r="A53" vm="16">
        <v>45954</v>
      </c>
      <c r="B53" t="str">
        <v>Speed Business S. A.</v>
      </c>
      <c r="C53" t="str">
        <v>FA-A 02246-00263232</v>
      </c>
      <c r="D53">
        <v>-169510</v>
      </c>
      <c r="E53" t="str">
        <v xml:space="preserve">OC 0001-00002247: LOGISTICA
Area abierta </v>
      </c>
      <c r="F53">
        <v>1</v>
      </c>
      <c r="G53">
        <v>140090.91</v>
      </c>
      <c r="H53" t="str">
        <v>UN</v>
      </c>
      <c r="I53" t="str">
        <v>LOGISTICA</v>
      </c>
      <c r="J53" t="str">
        <v>OPEX</v>
      </c>
      <c r="K53" t="str">
        <v>VARIABLE</v>
      </c>
      <c r="L53" t="str">
        <v>DIRECTO</v>
      </c>
      <c r="M53">
        <v>0</v>
      </c>
      <c r="N53" t="str">
        <v>CC7</v>
      </c>
      <c r="O53" t="e">
        <v>#NUM!</v>
      </c>
      <c r="P53">
        <v>2</v>
      </c>
      <c r="Q53" t="str">
        <v>NFU</v>
      </c>
      <c r="R53">
        <v>1</v>
      </c>
      <c r="S53">
        <v>-169510</v>
      </c>
      <c r="T53">
        <v>1</v>
      </c>
      <c r="U53" t="str">
        <v>APERTURADO POR EMPRESA</v>
      </c>
      <c r="V53" t="str">
        <v>NFU</v>
      </c>
    </row>
    <row r="54" spans="1:22" x14ac:dyDescent="0.25">
      <c r="A54" vm="11">
        <v>45932</v>
      </c>
      <c r="B54" t="str">
        <v>Strupeni, Federico Lisandro</v>
      </c>
      <c r="C54" t="str">
        <v>FA-A 00007-00004322</v>
      </c>
      <c r="D54">
        <v>-629200</v>
      </c>
      <c r="E54" t="str">
        <v>OC 0001-00001724: SERVICIOS
RETIRO ELECTRONICA CAT Coronda</v>
      </c>
      <c r="F54">
        <v>1</v>
      </c>
      <c r="G54">
        <v>520000</v>
      </c>
      <c r="H54" t="str">
        <v>UN</v>
      </c>
      <c r="I54" t="str">
        <v>SERVICIOS</v>
      </c>
      <c r="J54" t="str">
        <v>OPEX</v>
      </c>
      <c r="K54" t="str">
        <v>VARIABLE</v>
      </c>
      <c r="L54" t="str">
        <v>INDIRECTO</v>
      </c>
      <c r="M54">
        <v>0</v>
      </c>
      <c r="N54" t="str">
        <v>CC7</v>
      </c>
      <c r="O54" t="e">
        <v>#NUM!</v>
      </c>
      <c r="P54">
        <v>2</v>
      </c>
      <c r="Q54" t="str">
        <v>NFU</v>
      </c>
      <c r="R54">
        <v>1</v>
      </c>
      <c r="S54">
        <v>-629200</v>
      </c>
      <c r="T54">
        <v>1</v>
      </c>
      <c r="U54" t="str">
        <v>APERTURADO POR EMPRESA</v>
      </c>
      <c r="V54" t="str">
        <v>NFU</v>
      </c>
    </row>
    <row r="55" spans="1:22" x14ac:dyDescent="0.25">
      <c r="A55" vm="17">
        <v>45953</v>
      </c>
      <c r="B55" t="str">
        <v>Bca Distribuciones Sa</v>
      </c>
      <c r="C55" t="str">
        <v>FA-A 00001-00005236</v>
      </c>
      <c r="D55">
        <v>-122972.25</v>
      </c>
      <c r="E55" t="str">
        <v>OC 0001-00001829: INVERSION
proyecto 35, procesamiento de borras.</v>
      </c>
      <c r="F55">
        <v>1</v>
      </c>
      <c r="G55">
        <v>101629.96</v>
      </c>
      <c r="H55" t="str">
        <v>UN</v>
      </c>
      <c r="I55" t="str">
        <v>INVERSION</v>
      </c>
      <c r="J55" t="str">
        <v>CAPEX</v>
      </c>
      <c r="K55" t="str">
        <v>VARIABLE</v>
      </c>
      <c r="L55" t="str">
        <v>INDIRECTO</v>
      </c>
      <c r="M55">
        <v>0</v>
      </c>
      <c r="N55" t="str">
        <v>CC5</v>
      </c>
      <c r="O55" t="e">
        <v>#NUM!</v>
      </c>
      <c r="P55">
        <v>1</v>
      </c>
      <c r="Q55" t="str">
        <v>REACTORES</v>
      </c>
      <c r="R55">
        <v>1</v>
      </c>
      <c r="S55">
        <v>-122972.25</v>
      </c>
      <c r="T55">
        <v>1</v>
      </c>
      <c r="U55" t="str">
        <v>APERTURADO POR EMPRESA</v>
      </c>
      <c r="V55" t="str">
        <v>REACTORES</v>
      </c>
    </row>
    <row r="56" spans="1:22" x14ac:dyDescent="0.25">
      <c r="A56" vm="11">
        <v>45932</v>
      </c>
      <c r="B56" t="str">
        <v>Carrizo, Juan Mario</v>
      </c>
      <c r="C56" t="str">
        <v>FA-C 00001-00000166</v>
      </c>
      <c r="D56">
        <v>-435000</v>
      </c>
      <c r="E56" t="str">
        <v>OC 0001-00001449: REPARACIONES
Motor 5.5 hp 380 v
Bobinado, mantenimiento</v>
      </c>
      <c r="F56">
        <v>1</v>
      </c>
      <c r="G56">
        <v>270000</v>
      </c>
      <c r="H56" t="str">
        <v>UN</v>
      </c>
      <c r="I56" t="str">
        <v>REPARACIONES</v>
      </c>
      <c r="J56" t="str">
        <v>OPEX</v>
      </c>
      <c r="K56" t="str">
        <v>VARIABLE</v>
      </c>
      <c r="L56" t="str">
        <v>INDIRECTO</v>
      </c>
      <c r="M56">
        <v>0</v>
      </c>
      <c r="N56" t="str">
        <v>CC5</v>
      </c>
      <c r="O56" t="e">
        <v>#NUM!</v>
      </c>
      <c r="P56">
        <v>1</v>
      </c>
      <c r="Q56" t="str">
        <v>REACTORES</v>
      </c>
      <c r="R56">
        <v>1</v>
      </c>
      <c r="S56">
        <v>-435000</v>
      </c>
      <c r="T56">
        <v>1</v>
      </c>
      <c r="U56" t="str">
        <v>APERTURADO POR EMPRESA</v>
      </c>
      <c r="V56" t="str">
        <v>REACTORES</v>
      </c>
    </row>
    <row r="57" spans="1:22" x14ac:dyDescent="0.25">
      <c r="A57" vm="17">
        <v>45953</v>
      </c>
      <c r="B57" t="str">
        <v>Comercial Uritorco S. R. L. (w)</v>
      </c>
      <c r="C57" t="str">
        <v>FA-A 00001-00007013</v>
      </c>
      <c r="D57">
        <v>-393351.01</v>
      </c>
      <c r="E57" t="str">
        <v xml:space="preserve">OC 0001-00002059: REPOSICION
ALAMBRE CONTINUO </v>
      </c>
      <c r="F57">
        <v>1</v>
      </c>
      <c r="G57">
        <v>142857.03</v>
      </c>
      <c r="H57" t="str">
        <v>UN</v>
      </c>
      <c r="I57" t="str">
        <v>REPOSICION</v>
      </c>
      <c r="J57" t="str">
        <v>OPEX</v>
      </c>
      <c r="K57" t="str">
        <v>VARIABLE</v>
      </c>
      <c r="L57" t="str">
        <v>INDIRECTO</v>
      </c>
      <c r="M57">
        <v>0</v>
      </c>
      <c r="N57" t="str">
        <v>CC5</v>
      </c>
      <c r="O57" t="e">
        <v>#NUM!</v>
      </c>
      <c r="P57">
        <v>1</v>
      </c>
      <c r="Q57" t="str">
        <v>REACTORES</v>
      </c>
      <c r="R57">
        <v>1</v>
      </c>
      <c r="S57">
        <v>-393351.01</v>
      </c>
      <c r="T57">
        <v>1</v>
      </c>
      <c r="U57" t="str">
        <v>APERTURADO POR EMPRESA</v>
      </c>
      <c r="V57" t="str">
        <v>REACTORES</v>
      </c>
    </row>
    <row r="58" spans="1:22" x14ac:dyDescent="0.25">
      <c r="A58" vm="8">
        <v>45952</v>
      </c>
      <c r="B58" t="str">
        <v>Ferrosider Sa</v>
      </c>
      <c r="C58" t="str">
        <v>FA-A 00006-00050283</v>
      </c>
      <c r="D58">
        <v>-3236972.51</v>
      </c>
      <c r="E58" t="str">
        <v>OC 0001-00002102: INVERSION
hOJAS lcn C ,35 X 1500
PROYECTO 56</v>
      </c>
      <c r="F58">
        <v>1800</v>
      </c>
      <c r="G58">
        <v>1450.26</v>
      </c>
      <c r="H58" t="str">
        <v>UN</v>
      </c>
      <c r="I58" t="str">
        <v>INVERSION</v>
      </c>
      <c r="J58" t="str">
        <v>CAPEX</v>
      </c>
      <c r="K58" t="str">
        <v>VARIABLE</v>
      </c>
      <c r="L58" t="str">
        <v>INDIRECTO</v>
      </c>
      <c r="M58">
        <v>0</v>
      </c>
      <c r="N58" t="str">
        <v>CC5</v>
      </c>
      <c r="O58" t="e">
        <v>#NUM!</v>
      </c>
      <c r="P58">
        <v>1</v>
      </c>
      <c r="Q58" t="str">
        <v>REACTORES</v>
      </c>
      <c r="R58">
        <v>1</v>
      </c>
      <c r="S58">
        <v>-3236972.51</v>
      </c>
      <c r="T58">
        <v>1800</v>
      </c>
      <c r="U58" t="str">
        <v>APERTURADO POR EMPRESA</v>
      </c>
      <c r="V58" t="str">
        <v>REACTORES</v>
      </c>
    </row>
    <row r="59" spans="1:22" x14ac:dyDescent="0.25">
      <c r="A59" vm="17">
        <v>45953</v>
      </c>
      <c r="B59" t="str">
        <v>Forciniti, Maria Alejandra(W)</v>
      </c>
      <c r="C59" t="str">
        <v>FA-C 00002-00000786</v>
      </c>
      <c r="D59">
        <v>-3523300</v>
      </c>
      <c r="E59" t="str">
        <v>OC 0001-00002098: REPOSICION
Pc- Andres honores</v>
      </c>
      <c r="F59">
        <v>1</v>
      </c>
      <c r="G59">
        <v>880825</v>
      </c>
      <c r="H59" t="str">
        <v>UN</v>
      </c>
      <c r="I59" t="str">
        <v>REPOSICION</v>
      </c>
      <c r="J59" t="str">
        <v>OPEX</v>
      </c>
      <c r="K59" t="str">
        <v>VARIABLE</v>
      </c>
      <c r="L59" t="str">
        <v>INDIRECTO</v>
      </c>
      <c r="M59">
        <v>0</v>
      </c>
      <c r="N59" t="str">
        <v>CC5</v>
      </c>
      <c r="O59" t="e">
        <v>#NUM!</v>
      </c>
      <c r="P59">
        <v>1</v>
      </c>
      <c r="Q59" t="str">
        <v>REACTORES</v>
      </c>
      <c r="R59">
        <v>1</v>
      </c>
      <c r="S59">
        <v>-3523300</v>
      </c>
      <c r="T59">
        <v>1</v>
      </c>
      <c r="U59" t="str">
        <v>APERTURADO POR EMPRESA</v>
      </c>
      <c r="V59" t="str">
        <v>REACTORES</v>
      </c>
    </row>
    <row r="60" spans="1:22" x14ac:dyDescent="0.25">
      <c r="A60" vm="14">
        <v>45945</v>
      </c>
      <c r="B60" t="str">
        <v>Mastrangelo Productos Electricos Sa</v>
      </c>
      <c r="C60" t="str">
        <v>FA-A 00015-00069483</v>
      </c>
      <c r="D60">
        <v>-38695.51</v>
      </c>
      <c r="E60" t="str">
        <v>OC 0001-00001902: INSUMOS
fusibles</v>
      </c>
      <c r="F60">
        <v>6</v>
      </c>
      <c r="G60">
        <v>5329.96</v>
      </c>
      <c r="H60" t="str">
        <v>UN</v>
      </c>
      <c r="I60" t="str">
        <v>INSUMOS</v>
      </c>
      <c r="J60" t="str">
        <v>OPEX</v>
      </c>
      <c r="K60" t="str">
        <v>VARIABLE</v>
      </c>
      <c r="L60" t="str">
        <v>DIRECTO</v>
      </c>
      <c r="M60">
        <v>0</v>
      </c>
      <c r="N60" t="str">
        <v>CC5</v>
      </c>
      <c r="O60" t="e">
        <v>#NUM!</v>
      </c>
      <c r="P60">
        <v>1</v>
      </c>
      <c r="Q60" t="str">
        <v>REACTORES</v>
      </c>
      <c r="R60">
        <v>1</v>
      </c>
      <c r="S60">
        <v>-38695.51</v>
      </c>
      <c r="T60">
        <v>6</v>
      </c>
      <c r="U60" t="str">
        <v>APERTURADO POR EMPRESA</v>
      </c>
      <c r="V60" t="str">
        <v>REACTORES</v>
      </c>
    </row>
    <row r="61" spans="1:22" x14ac:dyDescent="0.25">
      <c r="A61" vm="18">
        <v>45944</v>
      </c>
      <c r="B61" t="str">
        <v>Oxitodo S. A.</v>
      </c>
      <c r="C61" t="str">
        <v>FA-A 00010-00179953</v>
      </c>
      <c r="D61">
        <v>-574565.17000000004</v>
      </c>
      <c r="E61" t="str">
        <v>OC 0001-00001763: INVERSION Proyecto 55
PARA ARMAR TANQUE QUE VA ENTERRADO
Proyecto nª 55</v>
      </c>
      <c r="F61">
        <v>1</v>
      </c>
      <c r="G61">
        <v>474847.25</v>
      </c>
      <c r="H61" t="str">
        <v>UN</v>
      </c>
      <c r="I61" t="str">
        <v>INVERSION</v>
      </c>
      <c r="J61" t="str">
        <v>CAPEX</v>
      </c>
      <c r="K61" t="str">
        <v>VARIABLE</v>
      </c>
      <c r="L61" t="str">
        <v>INDIRECTO</v>
      </c>
      <c r="M61">
        <v>0</v>
      </c>
      <c r="N61" t="str">
        <v>CC5</v>
      </c>
      <c r="O61" t="e">
        <v>#NUM!</v>
      </c>
      <c r="P61">
        <v>1</v>
      </c>
      <c r="Q61" t="str">
        <v>REACTORES</v>
      </c>
      <c r="R61">
        <v>1</v>
      </c>
      <c r="S61">
        <v>-574565.17000000004</v>
      </c>
      <c r="T61">
        <v>1</v>
      </c>
      <c r="U61" t="str">
        <v>APERTURADO POR EMPRESA</v>
      </c>
      <c r="V61" t="str">
        <v>REACTORES</v>
      </c>
    </row>
    <row r="62" spans="1:22" x14ac:dyDescent="0.25">
      <c r="A62" vm="19">
        <v>45943</v>
      </c>
      <c r="B62" t="str">
        <v>Richetti, Adrian Leonardo</v>
      </c>
      <c r="C62" t="str">
        <v>FA-A 00005-00003011</v>
      </c>
      <c r="D62">
        <v>-327653.46000000002</v>
      </c>
      <c r="E62" t="str">
        <v>OC 0001-00001838: INVERSION
tortuguita nª5 - 75 x95mm
(Para Guía portón)</v>
      </c>
      <c r="F62">
        <v>12</v>
      </c>
      <c r="G62">
        <v>13258.66</v>
      </c>
      <c r="H62" t="str">
        <v>UN</v>
      </c>
      <c r="I62" t="str">
        <v>INVERSION</v>
      </c>
      <c r="J62" t="str">
        <v>CAPEX</v>
      </c>
      <c r="K62" t="str">
        <v>VARIABLE</v>
      </c>
      <c r="L62" t="str">
        <v>INDIRECTO</v>
      </c>
      <c r="M62">
        <v>0</v>
      </c>
      <c r="N62" t="str">
        <v>CC5</v>
      </c>
      <c r="O62" t="e">
        <v>#NUM!</v>
      </c>
      <c r="P62">
        <v>1</v>
      </c>
      <c r="Q62" t="str">
        <v>REACTORES</v>
      </c>
      <c r="R62">
        <v>1</v>
      </c>
      <c r="S62">
        <v>-327653.46000000002</v>
      </c>
      <c r="T62">
        <v>12</v>
      </c>
      <c r="U62" t="str">
        <v>APERTURADO POR EMPRESA</v>
      </c>
      <c r="V62" t="str">
        <v>REACTORES</v>
      </c>
    </row>
    <row r="63" spans="1:22" x14ac:dyDescent="0.25">
      <c r="A63" vm="7">
        <v>45950</v>
      </c>
      <c r="B63" t="str">
        <v>Russo, Gabriela</v>
      </c>
      <c r="C63" t="str">
        <v>FA-A 00003-00001513</v>
      </c>
      <c r="D63">
        <v>-135520</v>
      </c>
      <c r="E63" t="str">
        <v>OC 0001-00001921: INSUMOS
Tubo de co2 x 20kg</v>
      </c>
      <c r="F63">
        <v>1</v>
      </c>
      <c r="G63">
        <v>67000</v>
      </c>
      <c r="H63" t="str">
        <v>UN</v>
      </c>
      <c r="I63" t="str">
        <v>INSUMOS</v>
      </c>
      <c r="J63" t="str">
        <v>OPEX</v>
      </c>
      <c r="K63" t="str">
        <v>VARIABLE</v>
      </c>
      <c r="L63" t="str">
        <v>DIRECTO</v>
      </c>
      <c r="M63">
        <v>0</v>
      </c>
      <c r="N63" t="str">
        <v>CC5</v>
      </c>
      <c r="O63" t="e">
        <v>#NUM!</v>
      </c>
      <c r="P63">
        <v>1</v>
      </c>
      <c r="Q63" t="str">
        <v>REACTORES</v>
      </c>
      <c r="R63">
        <v>1</v>
      </c>
      <c r="S63">
        <v>-135520</v>
      </c>
      <c r="T63">
        <v>1</v>
      </c>
      <c r="U63" t="str">
        <v>APERTURADO POR EMPRESA</v>
      </c>
      <c r="V63" t="str">
        <v>REACTORES</v>
      </c>
    </row>
    <row r="64" spans="1:22" x14ac:dyDescent="0.25">
      <c r="A64" vm="4">
        <v>45931</v>
      </c>
      <c r="B64" t="str">
        <v>Russo, Gabriela</v>
      </c>
      <c r="C64" t="str">
        <v>FA-A 00003-00001503</v>
      </c>
      <c r="D64">
        <v>-261360</v>
      </c>
      <c r="E64" t="str">
        <v>OC 0001-00001699: INSUMOS
Tubo de gas x45kg</v>
      </c>
      <c r="F64">
        <v>1</v>
      </c>
      <c r="G64">
        <v>67000</v>
      </c>
      <c r="H64" t="str">
        <v>UN</v>
      </c>
      <c r="I64" t="str">
        <v>INSUMOS</v>
      </c>
      <c r="J64" t="str">
        <v>OPEX</v>
      </c>
      <c r="K64" t="str">
        <v>VARIABLE</v>
      </c>
      <c r="L64" t="str">
        <v>DIRECTO</v>
      </c>
      <c r="M64">
        <v>0</v>
      </c>
      <c r="N64" t="str">
        <v>CC5</v>
      </c>
      <c r="O64" t="e">
        <v>#NUM!</v>
      </c>
      <c r="P64">
        <v>1</v>
      </c>
      <c r="Q64" t="str">
        <v>REACTORES</v>
      </c>
      <c r="R64">
        <v>1</v>
      </c>
      <c r="S64">
        <v>-261360</v>
      </c>
      <c r="T64">
        <v>1</v>
      </c>
      <c r="U64" t="str">
        <v>APERTURADO POR EMPRESA</v>
      </c>
      <c r="V64" t="str">
        <v>REACTORES</v>
      </c>
    </row>
    <row r="65" spans="1:22" x14ac:dyDescent="0.25">
      <c r="A65" vm="20">
        <v>45959</v>
      </c>
      <c r="B65" t="str">
        <v>S I R Sociedad De Responsabilidad Limitada</v>
      </c>
      <c r="C65" t="str">
        <v>FA-A 00006-00020722</v>
      </c>
      <c r="D65">
        <v>-11058386.4</v>
      </c>
      <c r="E65" t="str">
        <v>OC 0001-00002037: INVERSION
PROYECTO 35 
Proc de Borras Reactores</v>
      </c>
      <c r="F65">
        <v>1</v>
      </c>
      <c r="G65">
        <v>9139162.3100000005</v>
      </c>
      <c r="H65" t="str">
        <v>UN</v>
      </c>
      <c r="I65" t="str">
        <v>INVERSION</v>
      </c>
      <c r="J65" t="str">
        <v>CAPEX</v>
      </c>
      <c r="K65" t="str">
        <v>VARIABLE</v>
      </c>
      <c r="L65" t="str">
        <v>INDIRECTO</v>
      </c>
      <c r="M65">
        <v>0</v>
      </c>
      <c r="N65" t="str">
        <v>CC5</v>
      </c>
      <c r="O65" t="e">
        <v>#NUM!</v>
      </c>
      <c r="P65">
        <v>1</v>
      </c>
      <c r="Q65" t="str">
        <v>REACTORES</v>
      </c>
      <c r="R65">
        <v>1</v>
      </c>
      <c r="S65">
        <v>-11058386.4</v>
      </c>
      <c r="T65">
        <v>1</v>
      </c>
      <c r="U65" t="str">
        <v>APERTURADO POR EMPRESA</v>
      </c>
      <c r="V65" t="str">
        <v>REACTORES</v>
      </c>
    </row>
    <row r="66" spans="1:22" x14ac:dyDescent="0.25">
      <c r="A66" vm="3">
        <v>45933</v>
      </c>
      <c r="B66" t="str">
        <v>Acosta, Miguel Angel</v>
      </c>
      <c r="C66" t="str">
        <v>FA-A 00002-00068144</v>
      </c>
      <c r="D66">
        <v>-336370.1</v>
      </c>
      <c r="E66" t="str">
        <v>OC 0001-00001795: REPARACIONES
Emp.103 A 2 mm</v>
      </c>
      <c r="F66">
        <v>3</v>
      </c>
      <c r="G66">
        <v>92663.94</v>
      </c>
      <c r="H66" t="str">
        <v>UN</v>
      </c>
      <c r="I66" t="str">
        <v>REPARACIONES</v>
      </c>
      <c r="J66" t="str">
        <v>OPEX</v>
      </c>
      <c r="K66" t="str">
        <v>VARIABLE</v>
      </c>
      <c r="L66" t="str">
        <v>INDIRECTO</v>
      </c>
      <c r="M66">
        <v>0</v>
      </c>
      <c r="N66" t="str">
        <v>CC4</v>
      </c>
      <c r="O66" t="e">
        <v>#NUM!</v>
      </c>
      <c r="P66">
        <v>1</v>
      </c>
      <c r="Q66" t="str">
        <v>PILETAS</v>
      </c>
      <c r="R66">
        <v>1</v>
      </c>
      <c r="S66">
        <v>-336370.1</v>
      </c>
      <c r="T66">
        <v>3</v>
      </c>
      <c r="U66" t="str">
        <v>APERTURADO POR EMPRESA</v>
      </c>
      <c r="V66" t="str">
        <v>PILETAS</v>
      </c>
    </row>
    <row r="67" spans="1:22" x14ac:dyDescent="0.25">
      <c r="A67" vm="8">
        <v>45952</v>
      </c>
      <c r="B67" t="str">
        <v>Acosta, Roberto Maximiliano</v>
      </c>
      <c r="C67" t="str">
        <v>FA-C 00001-00000627</v>
      </c>
      <c r="D67">
        <v>-24039.96</v>
      </c>
      <c r="E67" t="str">
        <v xml:space="preserve">OC 0001-00002039: INSUMOS
Secador de piso goma nª50 </v>
      </c>
      <c r="F67">
        <v>12</v>
      </c>
      <c r="G67">
        <v>2003.33</v>
      </c>
      <c r="H67" t="str">
        <v>UN</v>
      </c>
      <c r="I67" t="str">
        <v>INSUMOS</v>
      </c>
      <c r="J67" t="str">
        <v>OPEX</v>
      </c>
      <c r="K67" t="str">
        <v>VARIABLE</v>
      </c>
      <c r="L67" t="str">
        <v>INDIRECTO</v>
      </c>
      <c r="M67">
        <v>0</v>
      </c>
      <c r="N67" t="str">
        <v>CC4</v>
      </c>
      <c r="O67" t="e">
        <v>#NUM!</v>
      </c>
      <c r="P67">
        <v>1</v>
      </c>
      <c r="Q67" t="str">
        <v>PILETAS</v>
      </c>
      <c r="R67">
        <v>1</v>
      </c>
      <c r="S67">
        <v>-24039.96</v>
      </c>
      <c r="T67">
        <v>12</v>
      </c>
      <c r="U67" t="str">
        <v>APERTURADO POR EMPRESA</v>
      </c>
      <c r="V67" t="str">
        <v>PILETAS</v>
      </c>
    </row>
    <row r="68" spans="1:22" x14ac:dyDescent="0.25">
      <c r="A68" vm="16">
        <v>45954</v>
      </c>
      <c r="B68" t="str">
        <v>Adrián Hernán Villalba</v>
      </c>
      <c r="C68" t="str">
        <v>OCOM/2025/0498</v>
      </c>
      <c r="D68">
        <v>-495000</v>
      </c>
      <c r="E68" t="str">
        <v xml:space="preserve">OC 0001-00002103: REPARACIONES
tapas de cilindros de motobombas honda 
Base-guías-asientos-limpieza
</v>
      </c>
      <c r="F68">
        <v>3</v>
      </c>
      <c r="G68">
        <v>165000</v>
      </c>
      <c r="H68" t="str">
        <v>UN</v>
      </c>
      <c r="I68" t="str">
        <v>REPARACIONES</v>
      </c>
      <c r="J68" t="str">
        <v>OPEX</v>
      </c>
      <c r="K68" t="str">
        <v>VARIABLE</v>
      </c>
      <c r="L68" t="str">
        <v>DIRECTO</v>
      </c>
      <c r="M68">
        <v>0</v>
      </c>
      <c r="N68" t="str">
        <v>CC4</v>
      </c>
      <c r="O68" t="e">
        <v>#NUM!</v>
      </c>
      <c r="P68">
        <v>1</v>
      </c>
      <c r="Q68" t="str">
        <v>PILETAS</v>
      </c>
      <c r="R68">
        <v>1</v>
      </c>
      <c r="S68">
        <v>-495000</v>
      </c>
      <c r="T68">
        <v>3</v>
      </c>
      <c r="U68" t="str">
        <v>APERTURADO POR EMPRESA</v>
      </c>
      <c r="V68" t="str">
        <v>PILETAS</v>
      </c>
    </row>
    <row r="69" spans="1:22" x14ac:dyDescent="0.25">
      <c r="A69" vm="15">
        <v>45951</v>
      </c>
      <c r="B69" t="str">
        <v>Bongiovanni, Juan Pablo</v>
      </c>
      <c r="C69" t="str">
        <v>FA-A 00001-00000361</v>
      </c>
      <c r="D69">
        <v>-936540</v>
      </c>
      <c r="E69" t="str">
        <v>OC 0001-00002031: INVERSION
metros cúbicos de hormigón elaborado h 17/h 21.</v>
      </c>
      <c r="F69">
        <v>6</v>
      </c>
      <c r="G69">
        <v>129000</v>
      </c>
      <c r="H69" t="str">
        <v>UN</v>
      </c>
      <c r="I69" t="str">
        <v>INVERSION</v>
      </c>
      <c r="J69" t="str">
        <v>CAPEX</v>
      </c>
      <c r="K69" t="str">
        <v>VARIABLE</v>
      </c>
      <c r="L69" t="str">
        <v>INDIRECTO</v>
      </c>
      <c r="M69">
        <v>0</v>
      </c>
      <c r="N69" t="str">
        <v>CC4</v>
      </c>
      <c r="O69" t="e">
        <v>#NUM!</v>
      </c>
      <c r="P69">
        <v>1</v>
      </c>
      <c r="Q69" t="str">
        <v>PILETAS</v>
      </c>
      <c r="R69">
        <v>1</v>
      </c>
      <c r="S69">
        <v>-936540</v>
      </c>
      <c r="T69">
        <v>6</v>
      </c>
      <c r="U69" t="str">
        <v>APERTURADO POR EMPRESA</v>
      </c>
      <c r="V69" t="str">
        <v>PILETAS</v>
      </c>
    </row>
    <row r="70" spans="1:22" x14ac:dyDescent="0.25">
      <c r="A70" vm="19">
        <v>45943</v>
      </c>
      <c r="B70" t="str">
        <v>Bongiovanni, Juan Pablo</v>
      </c>
      <c r="C70" t="str">
        <v>FA-A 00001-00000355</v>
      </c>
      <c r="D70">
        <v>-5386920</v>
      </c>
      <c r="E70" t="str">
        <v>OC 0001-00001870: INVERSION
METROS CUBICOS DE HORMIGON ELABORADO Hª21 /H PIEDRA 6/20</v>
      </c>
      <c r="F70">
        <v>35</v>
      </c>
      <c r="G70">
        <v>127200</v>
      </c>
      <c r="H70" t="str">
        <v>UN</v>
      </c>
      <c r="I70" t="str">
        <v>INVERSION</v>
      </c>
      <c r="J70" t="str">
        <v>CAPEX</v>
      </c>
      <c r="K70" t="str">
        <v>VARIABLE</v>
      </c>
      <c r="L70" t="str">
        <v>INDIRECTO</v>
      </c>
      <c r="M70">
        <v>0</v>
      </c>
      <c r="N70" t="str">
        <v>CC4</v>
      </c>
      <c r="O70" t="e">
        <v>#NUM!</v>
      </c>
      <c r="P70">
        <v>1</v>
      </c>
      <c r="Q70" t="str">
        <v>PILETAS</v>
      </c>
      <c r="R70">
        <v>1</v>
      </c>
      <c r="S70">
        <v>-5386920</v>
      </c>
      <c r="T70">
        <v>35</v>
      </c>
      <c r="U70" t="str">
        <v>APERTURADO POR EMPRESA</v>
      </c>
      <c r="V70" t="str">
        <v>PILETAS</v>
      </c>
    </row>
    <row r="71" spans="1:22" x14ac:dyDescent="0.25">
      <c r="A71" vm="21">
        <v>45936</v>
      </c>
      <c r="B71" t="str">
        <v>Bongiovanni, Juan Pablo</v>
      </c>
      <c r="C71" t="str">
        <v>FA-A 00001-00000345</v>
      </c>
      <c r="D71">
        <v>-10773840</v>
      </c>
      <c r="E71" t="str">
        <v>OC 0001-00000800: INVERSION
metros cubicos de hormigon elaborado hª21</v>
      </c>
      <c r="F71">
        <v>70</v>
      </c>
      <c r="G71">
        <v>127200</v>
      </c>
      <c r="H71" t="str">
        <v>UN</v>
      </c>
      <c r="I71" t="str">
        <v>INVERSION</v>
      </c>
      <c r="J71" t="str">
        <v>CAPEX</v>
      </c>
      <c r="K71" t="str">
        <v>VARIABLE</v>
      </c>
      <c r="L71" t="str">
        <v>INDIRECTO</v>
      </c>
      <c r="M71">
        <v>0</v>
      </c>
      <c r="N71" t="str">
        <v>CC4</v>
      </c>
      <c r="O71" t="e">
        <v>#NUM!</v>
      </c>
      <c r="P71">
        <v>1</v>
      </c>
      <c r="Q71" t="str">
        <v>PILETAS</v>
      </c>
      <c r="R71">
        <v>1</v>
      </c>
      <c r="S71">
        <v>-10773840</v>
      </c>
      <c r="T71">
        <v>70</v>
      </c>
      <c r="U71" t="str">
        <v>APERTURADO POR EMPRESA</v>
      </c>
      <c r="V71" t="str">
        <v>PILETAS</v>
      </c>
    </row>
    <row r="72" spans="1:22" x14ac:dyDescent="0.25">
      <c r="A72" vm="21">
        <v>45936</v>
      </c>
      <c r="B72" t="str">
        <v>Bongiovanni, Juan Pablo</v>
      </c>
      <c r="C72" t="str">
        <v>FA-A 00001-00000344</v>
      </c>
      <c r="D72">
        <v>-538692</v>
      </c>
      <c r="E72" t="str">
        <v xml:space="preserve">OC 0001-00001784: INVERSION
metros cúbicos de hormigón elaborado hª17 con piedra 6/20 
entrega: 3/10/2025
</v>
      </c>
      <c r="F72">
        <v>3.5</v>
      </c>
      <c r="G72">
        <v>127200</v>
      </c>
      <c r="H72" t="str">
        <v>UN</v>
      </c>
      <c r="I72" t="str">
        <v>INVERSION</v>
      </c>
      <c r="J72" t="str">
        <v>CAPEX</v>
      </c>
      <c r="K72" t="str">
        <v>VARIABLE</v>
      </c>
      <c r="L72" t="str">
        <v>INDIRECTO</v>
      </c>
      <c r="M72">
        <v>0</v>
      </c>
      <c r="N72" t="str">
        <v>CC4</v>
      </c>
      <c r="O72" t="e">
        <v>#NUM!</v>
      </c>
      <c r="P72">
        <v>1</v>
      </c>
      <c r="Q72" t="str">
        <v>PILETAS</v>
      </c>
      <c r="R72">
        <v>1</v>
      </c>
      <c r="S72">
        <v>-538692</v>
      </c>
      <c r="T72">
        <v>3.5</v>
      </c>
      <c r="U72" t="str">
        <v>APERTURADO POR EMPRESA</v>
      </c>
      <c r="V72" t="str">
        <v>PILETAS</v>
      </c>
    </row>
    <row r="73" spans="1:22" x14ac:dyDescent="0.25">
      <c r="A73" vm="10">
        <v>45946</v>
      </c>
      <c r="B73" t="str">
        <v>Comercial Uritorco S. R. L. (w)</v>
      </c>
      <c r="C73" t="str">
        <v>FA-A 00001-00006907</v>
      </c>
      <c r="D73">
        <v>-1258126.24</v>
      </c>
      <c r="E73" t="str">
        <v>OC 0001-00001895: REPOSICION</v>
      </c>
      <c r="F73">
        <v>1</v>
      </c>
      <c r="G73">
        <v>610463.24</v>
      </c>
      <c r="H73" t="str">
        <v>UN</v>
      </c>
      <c r="I73" t="str">
        <v>REPOSICION</v>
      </c>
      <c r="J73" t="str">
        <v>OPEX</v>
      </c>
      <c r="K73" t="str">
        <v>VARIABLE</v>
      </c>
      <c r="L73" t="str">
        <v>INDIRECTO</v>
      </c>
      <c r="M73">
        <v>0</v>
      </c>
      <c r="N73" t="str">
        <v>CC4</v>
      </c>
      <c r="O73" t="e">
        <v>#NUM!</v>
      </c>
      <c r="P73">
        <v>1</v>
      </c>
      <c r="Q73" t="str">
        <v>PILETAS</v>
      </c>
      <c r="R73">
        <v>1</v>
      </c>
      <c r="S73">
        <v>-1258126.24</v>
      </c>
      <c r="T73">
        <v>1</v>
      </c>
      <c r="U73" t="str">
        <v>APERTURADO POR EMPRESA</v>
      </c>
      <c r="V73" t="str">
        <v>PILETAS</v>
      </c>
    </row>
    <row r="74" spans="1:22" x14ac:dyDescent="0.25">
      <c r="A74" vm="11">
        <v>45932</v>
      </c>
      <c r="B74" t="str">
        <v>Mollard, Martin  Enrique</v>
      </c>
      <c r="C74" t="str">
        <v>FA-A 00004-00010173</v>
      </c>
      <c r="D74">
        <v>-1494530.82</v>
      </c>
      <c r="E74" t="str">
        <v>OC 0001-00001721: HIGIENE Y SEGURIDAD</v>
      </c>
      <c r="F74">
        <v>192</v>
      </c>
      <c r="G74">
        <v>6433.07</v>
      </c>
      <c r="H74" t="str">
        <v>UN</v>
      </c>
      <c r="I74" t="str">
        <v>HIGIENE Y SEGURIDAD</v>
      </c>
      <c r="J74" t="str">
        <v>OPEX</v>
      </c>
      <c r="K74" t="str">
        <v>VARIABLE</v>
      </c>
      <c r="L74" t="str">
        <v>DIRECTO</v>
      </c>
      <c r="M74">
        <v>0</v>
      </c>
      <c r="N74" t="str">
        <v>CC4</v>
      </c>
      <c r="O74" t="e">
        <v>#NUM!</v>
      </c>
      <c r="P74">
        <v>1</v>
      </c>
      <c r="Q74" t="str">
        <v>PILETAS</v>
      </c>
      <c r="R74">
        <v>1</v>
      </c>
      <c r="S74">
        <v>-1494530.82</v>
      </c>
      <c r="T74">
        <v>192</v>
      </c>
      <c r="U74" t="str">
        <v>APERTURADO POR EMPRESA</v>
      </c>
      <c r="V74" t="str">
        <v>PILETAS</v>
      </c>
    </row>
    <row r="75" spans="1:22" x14ac:dyDescent="0.25">
      <c r="A75" vm="7">
        <v>45950</v>
      </c>
      <c r="B75" t="str">
        <v>Oxitodo S. A.</v>
      </c>
      <c r="C75" t="str">
        <v>FA-A 00010-00180237</v>
      </c>
      <c r="D75">
        <v>-574346.77</v>
      </c>
      <c r="E75" t="str">
        <v>OC 0001-00001988: INVERSION
Para tanques de acopio
Proyecto 56</v>
      </c>
      <c r="F75">
        <v>1</v>
      </c>
      <c r="G75">
        <v>474666.75</v>
      </c>
      <c r="H75" t="str">
        <v>UN</v>
      </c>
      <c r="I75" t="str">
        <v>INVERSION</v>
      </c>
      <c r="J75" t="str">
        <v>CAPEX</v>
      </c>
      <c r="K75" t="str">
        <v>VARIABLE</v>
      </c>
      <c r="L75" t="str">
        <v>INDIRECTO</v>
      </c>
      <c r="M75">
        <v>0</v>
      </c>
      <c r="N75" t="str">
        <v>CC4</v>
      </c>
      <c r="O75" t="e">
        <v>#NUM!</v>
      </c>
      <c r="P75">
        <v>1</v>
      </c>
      <c r="Q75" t="str">
        <v>PILETAS</v>
      </c>
      <c r="R75">
        <v>1</v>
      </c>
      <c r="S75">
        <v>-574346.77</v>
      </c>
      <c r="T75">
        <v>1</v>
      </c>
      <c r="U75" t="str">
        <v>APERTURADO POR EMPRESA</v>
      </c>
      <c r="V75" t="str">
        <v>PILETAS</v>
      </c>
    </row>
    <row r="76" spans="1:22" x14ac:dyDescent="0.25">
      <c r="A76" vm="14">
        <v>45945</v>
      </c>
      <c r="B76" t="str">
        <v>Servicios Industriales Fluidodinamicos S.A.</v>
      </c>
      <c r="C76" t="str">
        <v>FA-A 00081-00027159</v>
      </c>
      <c r="D76">
        <v>-359670.93</v>
      </c>
      <c r="E76" t="str">
        <v xml:space="preserve">OC 0001-00001859: REPARACIONES
Transformador encendido nacional nª12 uso p/gas oil </v>
      </c>
      <c r="F76">
        <v>1</v>
      </c>
      <c r="G76">
        <v>297248.7</v>
      </c>
      <c r="H76" t="str">
        <v>UN</v>
      </c>
      <c r="I76" t="str">
        <v>REPARACIONES</v>
      </c>
      <c r="J76" t="str">
        <v>OPEX</v>
      </c>
      <c r="K76" t="str">
        <v>VARIABLE</v>
      </c>
      <c r="L76" t="str">
        <v>INDIRECTO</v>
      </c>
      <c r="M76">
        <v>0</v>
      </c>
      <c r="N76" t="str">
        <v>CC4</v>
      </c>
      <c r="O76" t="e">
        <v>#NUM!</v>
      </c>
      <c r="P76">
        <v>1</v>
      </c>
      <c r="Q76" t="str">
        <v>PILETAS</v>
      </c>
      <c r="R76">
        <v>1</v>
      </c>
      <c r="S76">
        <v>-359670.93</v>
      </c>
      <c r="T76">
        <v>1</v>
      </c>
      <c r="U76" t="str">
        <v>APERTURADO POR EMPRESA</v>
      </c>
      <c r="V76" t="str">
        <v>PILETAS</v>
      </c>
    </row>
    <row r="77" spans="1:22" x14ac:dyDescent="0.25">
      <c r="A77" vm="10">
        <v>45946</v>
      </c>
      <c r="B77" t="str">
        <v>Boortmalt Argentina  S.A.U</v>
      </c>
      <c r="C77" t="str">
        <v>FA-A 00005-00001846</v>
      </c>
      <c r="D77">
        <v>-681757.32</v>
      </c>
      <c r="E77" t="str">
        <v>OC 0001-00001899: MATERIA PRIMA recuperado seco</v>
      </c>
      <c r="F77">
        <v>38.799999999999997</v>
      </c>
      <c r="G77">
        <v>13805.33</v>
      </c>
      <c r="H77" t="str">
        <v>UN</v>
      </c>
      <c r="I77" t="str">
        <v>MATERIA PRIMA</v>
      </c>
      <c r="J77" t="str">
        <v>OPEX</v>
      </c>
      <c r="K77" t="str">
        <v>VARIABLE</v>
      </c>
      <c r="L77" t="str">
        <v>DIRECTO</v>
      </c>
      <c r="M77">
        <v>0</v>
      </c>
      <c r="N77" t="str">
        <v>CC2</v>
      </c>
      <c r="O77" t="e">
        <v>#NUM!</v>
      </c>
      <c r="P77">
        <v>1</v>
      </c>
      <c r="Q77" t="str">
        <v>DISPOSICIÓN FINAL RESIDUOS SOLIDOS</v>
      </c>
      <c r="R77">
        <v>1</v>
      </c>
      <c r="S77">
        <v>-681757.32</v>
      </c>
      <c r="T77">
        <v>38.799999999999997</v>
      </c>
      <c r="U77" t="str">
        <v>APERTURADO POR EMPRESA</v>
      </c>
      <c r="V77" t="str">
        <v>DISPOSICIÓN FINAL RESIDUOS SOLIDOS</v>
      </c>
    </row>
    <row r="78" spans="1:22" x14ac:dyDescent="0.25">
      <c r="A78" vm="10">
        <v>45946</v>
      </c>
      <c r="B78" t="str">
        <v>Bunge Argentina S A</v>
      </c>
      <c r="C78" t="str">
        <v>FA-A 02619-00280067</v>
      </c>
      <c r="D78">
        <v>-20203.2</v>
      </c>
      <c r="E78" t="str">
        <v>OC 0001-00001913: MATERIA PRIMA</v>
      </c>
      <c r="F78">
        <v>165600</v>
      </c>
      <c r="G78">
        <v>0.1</v>
      </c>
      <c r="H78" t="str">
        <v>UN</v>
      </c>
      <c r="I78" t="str">
        <v>MATERIA PRIMA</v>
      </c>
      <c r="J78" t="str">
        <v>OPEX</v>
      </c>
      <c r="K78" t="str">
        <v>VARIABLE</v>
      </c>
      <c r="L78" t="str">
        <v>DIRECTO</v>
      </c>
      <c r="M78">
        <v>0</v>
      </c>
      <c r="N78" t="str">
        <v>CC2</v>
      </c>
      <c r="O78" t="e">
        <v>#NUM!</v>
      </c>
      <c r="P78">
        <v>1</v>
      </c>
      <c r="Q78" t="str">
        <v>DISPOSICIÓN FINAL RESIDUOS SOLIDOS</v>
      </c>
      <c r="R78">
        <v>1</v>
      </c>
      <c r="S78">
        <v>-20203.2</v>
      </c>
      <c r="T78">
        <v>165600</v>
      </c>
      <c r="U78" t="str">
        <v>APERTURADO POR EMPRESA</v>
      </c>
      <c r="V78" t="str">
        <v>DISPOSICIÓN FINAL RESIDUOS SOLIDOS</v>
      </c>
    </row>
    <row r="79" spans="1:22" x14ac:dyDescent="0.25">
      <c r="A79" vm="10">
        <v>45946</v>
      </c>
      <c r="B79" t="str">
        <v>Bunge Argentina S A</v>
      </c>
      <c r="C79" t="str">
        <v>FA-A 02619-00280061</v>
      </c>
      <c r="D79">
        <v>-76860</v>
      </c>
      <c r="E79" t="str">
        <v>OC 0001-00001912: MATERIA PRIMA</v>
      </c>
      <c r="F79">
        <v>630000</v>
      </c>
      <c r="G79">
        <v>0.1</v>
      </c>
      <c r="H79" t="str">
        <v>UN</v>
      </c>
      <c r="I79" t="str">
        <v>MATERIA PRIMA</v>
      </c>
      <c r="J79" t="str">
        <v>OPEX</v>
      </c>
      <c r="K79" t="str">
        <v>VARIABLE</v>
      </c>
      <c r="L79" t="str">
        <v>DIRECTO</v>
      </c>
      <c r="M79">
        <v>0</v>
      </c>
      <c r="N79" t="str">
        <v>CC2</v>
      </c>
      <c r="O79" t="e">
        <v>#NUM!</v>
      </c>
      <c r="P79">
        <v>1</v>
      </c>
      <c r="Q79" t="str">
        <v>DISPOSICIÓN FINAL RESIDUOS SOLIDOS</v>
      </c>
      <c r="R79">
        <v>1</v>
      </c>
      <c r="S79">
        <v>-76860</v>
      </c>
      <c r="T79">
        <v>630000</v>
      </c>
      <c r="U79" t="str">
        <v>APERTURADO POR EMPRESA</v>
      </c>
      <c r="V79" t="str">
        <v>DISPOSICIÓN FINAL RESIDUOS SOLIDOS</v>
      </c>
    </row>
    <row r="80" spans="1:22" x14ac:dyDescent="0.25">
      <c r="A80" vm="10">
        <v>45946</v>
      </c>
      <c r="B80" t="str">
        <v>Bunge Argentina S A</v>
      </c>
      <c r="C80" t="str">
        <v>FA-A 02619-00280056</v>
      </c>
      <c r="D80">
        <v>-21903.88</v>
      </c>
      <c r="E80" t="str">
        <v>OC 0001-00001914: MATERIA PRIMA</v>
      </c>
      <c r="F80">
        <v>179540</v>
      </c>
      <c r="G80">
        <v>0.1</v>
      </c>
      <c r="H80" t="str">
        <v>UN</v>
      </c>
      <c r="I80" t="str">
        <v>MATERIA PRIMA</v>
      </c>
      <c r="J80" t="str">
        <v>OPEX</v>
      </c>
      <c r="K80" t="str">
        <v>VARIABLE</v>
      </c>
      <c r="L80" t="str">
        <v>DIRECTO</v>
      </c>
      <c r="M80">
        <v>0</v>
      </c>
      <c r="N80" t="str">
        <v>CC2</v>
      </c>
      <c r="O80" t="e">
        <v>#NUM!</v>
      </c>
      <c r="P80">
        <v>1</v>
      </c>
      <c r="Q80" t="str">
        <v>DISPOSICIÓN FINAL RESIDUOS SOLIDOS</v>
      </c>
      <c r="R80">
        <v>1</v>
      </c>
      <c r="S80">
        <v>-21903.88</v>
      </c>
      <c r="T80">
        <v>179540</v>
      </c>
      <c r="U80" t="str">
        <v>APERTURADO POR EMPRESA</v>
      </c>
      <c r="V80" t="str">
        <v>DISPOSICIÓN FINAL RESIDUOS SOLIDOS</v>
      </c>
    </row>
    <row r="81" spans="1:22" x14ac:dyDescent="0.25">
      <c r="A81" vm="3">
        <v>45933</v>
      </c>
      <c r="B81" t="str">
        <v>Fuca, Mauro Dario</v>
      </c>
      <c r="C81" t="str">
        <v>FA-M 00002-00000031</v>
      </c>
      <c r="D81">
        <v>-1863400</v>
      </c>
      <c r="E81" t="str">
        <v>OC 0001-00001725: LOGISTICA
FLETES REALIZADOS EN EL MES DE SEPTIEMBRE 2025 SECO-HUMEDO BOORTMALT</v>
      </c>
      <c r="F81">
        <v>28</v>
      </c>
      <c r="G81">
        <v>55000</v>
      </c>
      <c r="H81" t="str">
        <v>UN</v>
      </c>
      <c r="I81" t="str">
        <v>LOGISTICA</v>
      </c>
      <c r="J81" t="str">
        <v>OPEX</v>
      </c>
      <c r="K81" t="str">
        <v>VARIABLE</v>
      </c>
      <c r="L81" t="str">
        <v>DIRECTO</v>
      </c>
      <c r="M81">
        <v>0</v>
      </c>
      <c r="N81" t="str">
        <v>CC2</v>
      </c>
      <c r="O81" t="e">
        <v>#NUM!</v>
      </c>
      <c r="P81">
        <v>1</v>
      </c>
      <c r="Q81" t="str">
        <v>DISPOSICIÓN FINAL RESIDUOS SOLIDOS</v>
      </c>
      <c r="R81">
        <v>1</v>
      </c>
      <c r="S81">
        <v>-1863400</v>
      </c>
      <c r="T81">
        <v>28</v>
      </c>
      <c r="U81" t="str">
        <v>APERTURADO POR EMPRESA</v>
      </c>
      <c r="V81" t="str">
        <v>DISPOSICIÓN FINAL RESIDUOS SOLIDOS</v>
      </c>
    </row>
    <row r="82" spans="1:22" x14ac:dyDescent="0.25">
      <c r="A82" vm="4">
        <v>45931</v>
      </c>
      <c r="B82" t="str">
        <v>Stortoni S.A.</v>
      </c>
      <c r="C82" t="str">
        <v>FA-A 00002-00000566</v>
      </c>
      <c r="D82">
        <v>-2420000</v>
      </c>
      <c r="E82" t="str">
        <v xml:space="preserve">OC 0001-00001727: LOGISTICA
SERVICIO DE FLETE TERRESTRE_ DISPOSICION DE SEBO BOVINO 2 CISTERNAS , 2 VIAJES 
Destino : Worms </v>
      </c>
      <c r="F82">
        <v>1</v>
      </c>
      <c r="G82">
        <v>2000000</v>
      </c>
      <c r="H82" t="str">
        <v>UN</v>
      </c>
      <c r="I82" t="str">
        <v>LOGISTICA</v>
      </c>
      <c r="J82" t="str">
        <v>OPEX</v>
      </c>
      <c r="K82" t="str">
        <v>VARIABLE</v>
      </c>
      <c r="L82" t="str">
        <v>DIRECTO</v>
      </c>
      <c r="M82">
        <v>0</v>
      </c>
      <c r="N82" t="str">
        <v>CC2</v>
      </c>
      <c r="O82" t="e">
        <v>#NUM!</v>
      </c>
      <c r="P82">
        <v>1</v>
      </c>
      <c r="Q82" t="str">
        <v>DISPOSICIÓN FINAL RESIDUOS SOLIDOS</v>
      </c>
      <c r="R82">
        <v>1</v>
      </c>
      <c r="S82">
        <v>-2420000</v>
      </c>
      <c r="T82">
        <v>1</v>
      </c>
      <c r="U82" t="str">
        <v>APERTURADO POR EMPRESA</v>
      </c>
      <c r="V82" t="str">
        <v>DISPOSICIÓN FINAL RESIDUOS SOLIDOS</v>
      </c>
    </row>
    <row r="83" spans="1:22" x14ac:dyDescent="0.25">
      <c r="A83" vm="9">
        <v>45939</v>
      </c>
      <c r="B83" t="str">
        <v>Empresa Provincial De La Energia De Santa Fe (W)</v>
      </c>
      <c r="C83" t="str">
        <v>FA-A 00069-00025599</v>
      </c>
      <c r="D83">
        <v>-41532779.649999999</v>
      </c>
      <c r="E83" t="str">
        <v>OC 0001-00001387: ENERGIA
Luz</v>
      </c>
      <c r="F83">
        <v>1</v>
      </c>
      <c r="G83">
        <v>27109204.140000001</v>
      </c>
      <c r="H83" t="str">
        <v>UN</v>
      </c>
      <c r="I83" t="str">
        <v>ENERGIA</v>
      </c>
      <c r="J83" t="str">
        <v>OPEX</v>
      </c>
      <c r="K83" t="str">
        <v>VARIABLE</v>
      </c>
      <c r="L83" t="str">
        <v>DIRECTO</v>
      </c>
      <c r="M83">
        <v>0</v>
      </c>
      <c r="N83" t="str">
        <v>CC14</v>
      </c>
      <c r="O83" t="e">
        <v>#NUM!</v>
      </c>
      <c r="P83">
        <v>10</v>
      </c>
      <c r="Q83" t="str">
        <v>BACHAS, CEREAL &amp; POLVILLO, COMPOST &amp; FERTILIZANTES, DISPOSICIÓN FINAL RESIDUOS LIQUIDOS, DISPOSICIÓN FINAL RESIDUOS SOLIDOS, EXPORTACION, NFU, PILETAS, REACTORES, TIERRAS FILTRANTES</v>
      </c>
      <c r="R83">
        <v>1</v>
      </c>
      <c r="S83">
        <v>-41532779.649999999</v>
      </c>
      <c r="T83">
        <v>1</v>
      </c>
      <c r="U83" t="str">
        <v>APERTURADO POR EMPRESA</v>
      </c>
      <c r="V83" t="str">
        <v>BACHAS</v>
      </c>
    </row>
    <row r="84" spans="1:22" x14ac:dyDescent="0.25">
      <c r="A84" vm="9">
        <v>45939</v>
      </c>
      <c r="B84" t="str">
        <v>Empresa Provincial De La Energia De Santa Fe (W)</v>
      </c>
      <c r="C84" t="str">
        <v>FA-A 00069-00025599</v>
      </c>
      <c r="D84">
        <v>-41532779.649999999</v>
      </c>
      <c r="E84" t="str">
        <v>OC 0001-00001387: ENERGIA
Luz</v>
      </c>
      <c r="F84">
        <v>1</v>
      </c>
      <c r="G84">
        <v>27109204.140000001</v>
      </c>
      <c r="H84" t="str">
        <v>UN</v>
      </c>
      <c r="I84" t="str">
        <v>ENERGIA</v>
      </c>
      <c r="J84" t="str">
        <v>OPEX</v>
      </c>
      <c r="K84" t="str">
        <v>VARIABLE</v>
      </c>
      <c r="L84" t="str">
        <v>DIRECTO</v>
      </c>
      <c r="M84">
        <v>0</v>
      </c>
      <c r="N84" t="str">
        <v>CC14</v>
      </c>
      <c r="O84" t="e">
        <v>#NUM!</v>
      </c>
      <c r="P84">
        <v>10</v>
      </c>
      <c r="Q84" t="str">
        <v>BACHAS, CEREAL &amp; POLVILLO, COMPOST &amp; FERTILIZANTES, DISPOSICIÓN FINAL RESIDUOS LIQUIDOS, DISPOSICIÓN FINAL RESIDUOS SOLIDOS, EXPORTACION, NFU, PILETAS, REACTORES, TIERRAS FILTRANTES</v>
      </c>
      <c r="R84">
        <v>1</v>
      </c>
      <c r="S84">
        <v>-41532779.649999999</v>
      </c>
      <c r="T84">
        <v>1</v>
      </c>
      <c r="U84" t="str">
        <v>APERTURADO POR EMPRESA</v>
      </c>
      <c r="V84" t="str">
        <v>CEREAL &amp; POLVILLO</v>
      </c>
    </row>
    <row r="85" spans="1:22" x14ac:dyDescent="0.25">
      <c r="A85" vm="9">
        <v>45939</v>
      </c>
      <c r="B85" t="str">
        <v>Empresa Provincial De La Energia De Santa Fe (W)</v>
      </c>
      <c r="C85" t="str">
        <v>FA-A 00069-00025599</v>
      </c>
      <c r="D85">
        <v>-41532779.649999999</v>
      </c>
      <c r="E85" t="str">
        <v>OC 0001-00001387: ENERGIA
Luz</v>
      </c>
      <c r="F85">
        <v>1</v>
      </c>
      <c r="G85">
        <v>27109204.140000001</v>
      </c>
      <c r="H85" t="str">
        <v>UN</v>
      </c>
      <c r="I85" t="str">
        <v>ENERGIA</v>
      </c>
      <c r="J85" t="str">
        <v>OPEX</v>
      </c>
      <c r="K85" t="str">
        <v>VARIABLE</v>
      </c>
      <c r="L85" t="str">
        <v>DIRECTO</v>
      </c>
      <c r="M85">
        <v>0</v>
      </c>
      <c r="N85" t="str">
        <v>CC14</v>
      </c>
      <c r="O85" t="e">
        <v>#NUM!</v>
      </c>
      <c r="P85">
        <v>10</v>
      </c>
      <c r="Q85" t="str">
        <v>BACHAS, CEREAL &amp; POLVILLO, COMPOST &amp; FERTILIZANTES, DISPOSICIÓN FINAL RESIDUOS LIQUIDOS, DISPOSICIÓN FINAL RESIDUOS SOLIDOS, EXPORTACION, NFU, PILETAS, REACTORES, TIERRAS FILTRANTES</v>
      </c>
      <c r="R85">
        <v>1</v>
      </c>
      <c r="S85">
        <v>-41532779.649999999</v>
      </c>
      <c r="T85">
        <v>1</v>
      </c>
      <c r="U85" t="str">
        <v>APERTURADO POR EMPRESA</v>
      </c>
      <c r="V85" t="str">
        <v>COMPOST &amp; FERTILIZANTES</v>
      </c>
    </row>
    <row r="86" spans="1:22" x14ac:dyDescent="0.25">
      <c r="A86" vm="9">
        <v>45939</v>
      </c>
      <c r="B86" t="str">
        <v>Empresa Provincial De La Energia De Santa Fe (W)</v>
      </c>
      <c r="C86" t="str">
        <v>FA-A 00069-00025599</v>
      </c>
      <c r="D86">
        <v>-41532779.649999999</v>
      </c>
      <c r="E86" t="str">
        <v>OC 0001-00001387: ENERGIA
Luz</v>
      </c>
      <c r="F86">
        <v>1</v>
      </c>
      <c r="G86">
        <v>27109204.140000001</v>
      </c>
      <c r="H86" t="str">
        <v>UN</v>
      </c>
      <c r="I86" t="str">
        <v>ENERGIA</v>
      </c>
      <c r="J86" t="str">
        <v>OPEX</v>
      </c>
      <c r="K86" t="str">
        <v>VARIABLE</v>
      </c>
      <c r="L86" t="str">
        <v>DIRECTO</v>
      </c>
      <c r="M86">
        <v>0</v>
      </c>
      <c r="N86" t="str">
        <v>CC14</v>
      </c>
      <c r="O86" t="e">
        <v>#NUM!</v>
      </c>
      <c r="P86">
        <v>10</v>
      </c>
      <c r="Q86" t="str">
        <v>BACHAS, CEREAL &amp; POLVILLO, COMPOST &amp; FERTILIZANTES, DISPOSICIÓN FINAL RESIDUOS LIQUIDOS, DISPOSICIÓN FINAL RESIDUOS SOLIDOS, EXPORTACION, NFU, PILETAS, REACTORES, TIERRAS FILTRANTES</v>
      </c>
      <c r="R86">
        <v>1</v>
      </c>
      <c r="S86">
        <v>-41532779.649999999</v>
      </c>
      <c r="T86">
        <v>1</v>
      </c>
      <c r="U86" t="str">
        <v>APERTURADO POR EMPRESA</v>
      </c>
      <c r="V86" t="str">
        <v>DISPOSICIÓN FINAL RESIDUOS LIQUIDOS</v>
      </c>
    </row>
    <row r="87" spans="1:22" x14ac:dyDescent="0.25">
      <c r="A87" vm="9">
        <v>45939</v>
      </c>
      <c r="B87" t="str">
        <v>Empresa Provincial De La Energia De Santa Fe (W)</v>
      </c>
      <c r="C87" t="str">
        <v>FA-A 00069-00025599</v>
      </c>
      <c r="D87">
        <v>-41532779.649999999</v>
      </c>
      <c r="E87" t="str">
        <v>OC 0001-00001387: ENERGIA
Luz</v>
      </c>
      <c r="F87">
        <v>1</v>
      </c>
      <c r="G87">
        <v>27109204.140000001</v>
      </c>
      <c r="H87" t="str">
        <v>UN</v>
      </c>
      <c r="I87" t="str">
        <v>ENERGIA</v>
      </c>
      <c r="J87" t="str">
        <v>OPEX</v>
      </c>
      <c r="K87" t="str">
        <v>VARIABLE</v>
      </c>
      <c r="L87" t="str">
        <v>DIRECTO</v>
      </c>
      <c r="M87">
        <v>0</v>
      </c>
      <c r="N87" t="str">
        <v>CC14</v>
      </c>
      <c r="O87" t="e">
        <v>#NUM!</v>
      </c>
      <c r="P87">
        <v>10</v>
      </c>
      <c r="Q87" t="str">
        <v>BACHAS, CEREAL &amp; POLVILLO, COMPOST &amp; FERTILIZANTES, DISPOSICIÓN FINAL RESIDUOS LIQUIDOS, DISPOSICIÓN FINAL RESIDUOS SOLIDOS, EXPORTACION, NFU, PILETAS, REACTORES, TIERRAS FILTRANTES</v>
      </c>
      <c r="R87">
        <v>1</v>
      </c>
      <c r="S87">
        <v>-41532779.649999999</v>
      </c>
      <c r="T87">
        <v>1</v>
      </c>
      <c r="U87" t="str">
        <v>APERTURADO POR EMPRESA</v>
      </c>
      <c r="V87" t="str">
        <v>DISPOSICIÓN FINAL RESIDUOS SOLIDOS</v>
      </c>
    </row>
    <row r="88" spans="1:22" x14ac:dyDescent="0.25">
      <c r="A88" vm="9">
        <v>45939</v>
      </c>
      <c r="B88" t="str">
        <v>Empresa Provincial De La Energia De Santa Fe (W)</v>
      </c>
      <c r="C88" t="str">
        <v>FA-A 00069-00025599</v>
      </c>
      <c r="D88">
        <v>-41532779.649999999</v>
      </c>
      <c r="E88" t="str">
        <v>OC 0001-00001387: ENERGIA
Luz</v>
      </c>
      <c r="F88">
        <v>1</v>
      </c>
      <c r="G88">
        <v>27109204.140000001</v>
      </c>
      <c r="H88" t="str">
        <v>UN</v>
      </c>
      <c r="I88" t="str">
        <v>ENERGIA</v>
      </c>
      <c r="J88" t="str">
        <v>OPEX</v>
      </c>
      <c r="K88" t="str">
        <v>VARIABLE</v>
      </c>
      <c r="L88" t="str">
        <v>DIRECTO</v>
      </c>
      <c r="M88">
        <v>0</v>
      </c>
      <c r="N88" t="str">
        <v>CC14</v>
      </c>
      <c r="O88" t="e">
        <v>#NUM!</v>
      </c>
      <c r="P88">
        <v>10</v>
      </c>
      <c r="Q88" t="str">
        <v>BACHAS, CEREAL &amp; POLVILLO, COMPOST &amp; FERTILIZANTES, DISPOSICIÓN FINAL RESIDUOS LIQUIDOS, DISPOSICIÓN FINAL RESIDUOS SOLIDOS, EXPORTACION, NFU, PILETAS, REACTORES, TIERRAS FILTRANTES</v>
      </c>
      <c r="R88">
        <v>1</v>
      </c>
      <c r="S88">
        <v>-41532779.649999999</v>
      </c>
      <c r="T88">
        <v>1</v>
      </c>
      <c r="U88" t="str">
        <v>APERTURADO POR EMPRESA</v>
      </c>
      <c r="V88" t="str">
        <v>EXPORTACION</v>
      </c>
    </row>
    <row r="89" spans="1:22" x14ac:dyDescent="0.25">
      <c r="A89" vm="9">
        <v>45939</v>
      </c>
      <c r="B89" t="str">
        <v>Empresa Provincial De La Energia De Santa Fe (W)</v>
      </c>
      <c r="C89" t="str">
        <v>FA-A 00069-00025599</v>
      </c>
      <c r="D89">
        <v>-41532779.649999999</v>
      </c>
      <c r="E89" t="str">
        <v>OC 0001-00001387: ENERGIA
Luz</v>
      </c>
      <c r="F89">
        <v>1</v>
      </c>
      <c r="G89">
        <v>27109204.140000001</v>
      </c>
      <c r="H89" t="str">
        <v>UN</v>
      </c>
      <c r="I89" t="str">
        <v>ENERGIA</v>
      </c>
      <c r="J89" t="str">
        <v>OPEX</v>
      </c>
      <c r="K89" t="str">
        <v>VARIABLE</v>
      </c>
      <c r="L89" t="str">
        <v>DIRECTO</v>
      </c>
      <c r="M89">
        <v>0</v>
      </c>
      <c r="N89" t="str">
        <v>CC14</v>
      </c>
      <c r="O89" t="e">
        <v>#NUM!</v>
      </c>
      <c r="P89">
        <v>10</v>
      </c>
      <c r="Q89" t="str">
        <v>BACHAS, CEREAL &amp; POLVILLO, COMPOST &amp; FERTILIZANTES, DISPOSICIÓN FINAL RESIDUOS LIQUIDOS, DISPOSICIÓN FINAL RESIDUOS SOLIDOS, EXPORTACION, NFU, PILETAS, REACTORES, TIERRAS FILTRANTES</v>
      </c>
      <c r="R89">
        <v>1</v>
      </c>
      <c r="S89">
        <v>-41532779.649999999</v>
      </c>
      <c r="T89">
        <v>1</v>
      </c>
      <c r="U89" t="str">
        <v>APERTURADO POR EMPRESA</v>
      </c>
      <c r="V89" t="str">
        <v>NFU</v>
      </c>
    </row>
    <row r="90" spans="1:22" x14ac:dyDescent="0.25">
      <c r="A90" vm="9">
        <v>45939</v>
      </c>
      <c r="B90" t="str">
        <v>Empresa Provincial De La Energia De Santa Fe (W)</v>
      </c>
      <c r="C90" t="str">
        <v>FA-A 00069-00025599</v>
      </c>
      <c r="D90">
        <v>-41532779.649999999</v>
      </c>
      <c r="E90" t="str">
        <v>OC 0001-00001387: ENERGIA
Luz</v>
      </c>
      <c r="F90">
        <v>1</v>
      </c>
      <c r="G90">
        <v>27109204.140000001</v>
      </c>
      <c r="H90" t="str">
        <v>UN</v>
      </c>
      <c r="I90" t="str">
        <v>ENERGIA</v>
      </c>
      <c r="J90" t="str">
        <v>OPEX</v>
      </c>
      <c r="K90" t="str">
        <v>VARIABLE</v>
      </c>
      <c r="L90" t="str">
        <v>DIRECTO</v>
      </c>
      <c r="M90">
        <v>0</v>
      </c>
      <c r="N90" t="str">
        <v>CC14</v>
      </c>
      <c r="O90" t="e">
        <v>#NUM!</v>
      </c>
      <c r="P90">
        <v>10</v>
      </c>
      <c r="Q90" t="str">
        <v>BACHAS, CEREAL &amp; POLVILLO, COMPOST &amp; FERTILIZANTES, DISPOSICIÓN FINAL RESIDUOS LIQUIDOS, DISPOSICIÓN FINAL RESIDUOS SOLIDOS, EXPORTACION, NFU, PILETAS, REACTORES, TIERRAS FILTRANTES</v>
      </c>
      <c r="R90">
        <v>1</v>
      </c>
      <c r="S90">
        <v>-41532779.649999999</v>
      </c>
      <c r="T90">
        <v>1</v>
      </c>
      <c r="U90" t="str">
        <v>APERTURADO POR EMPRESA</v>
      </c>
      <c r="V90" t="str">
        <v>PILETAS</v>
      </c>
    </row>
    <row r="91" spans="1:22" x14ac:dyDescent="0.25">
      <c r="A91" vm="9">
        <v>45939</v>
      </c>
      <c r="B91" t="str">
        <v>Empresa Provincial De La Energia De Santa Fe (W)</v>
      </c>
      <c r="C91" t="str">
        <v>FA-A 00069-00025599</v>
      </c>
      <c r="D91">
        <v>-41532779.649999999</v>
      </c>
      <c r="E91" t="str">
        <v>OC 0001-00001387: ENERGIA
Luz</v>
      </c>
      <c r="F91">
        <v>1</v>
      </c>
      <c r="G91">
        <v>27109204.140000001</v>
      </c>
      <c r="H91" t="str">
        <v>UN</v>
      </c>
      <c r="I91" t="str">
        <v>ENERGIA</v>
      </c>
      <c r="J91" t="str">
        <v>OPEX</v>
      </c>
      <c r="K91" t="str">
        <v>VARIABLE</v>
      </c>
      <c r="L91" t="str">
        <v>DIRECTO</v>
      </c>
      <c r="M91">
        <v>0</v>
      </c>
      <c r="N91" t="str">
        <v>CC14</v>
      </c>
      <c r="O91" t="e">
        <v>#NUM!</v>
      </c>
      <c r="P91">
        <v>10</v>
      </c>
      <c r="Q91" t="str">
        <v>BACHAS, CEREAL &amp; POLVILLO, COMPOST &amp; FERTILIZANTES, DISPOSICIÓN FINAL RESIDUOS LIQUIDOS, DISPOSICIÓN FINAL RESIDUOS SOLIDOS, EXPORTACION, NFU, PILETAS, REACTORES, TIERRAS FILTRANTES</v>
      </c>
      <c r="R91">
        <v>1</v>
      </c>
      <c r="S91">
        <v>-41532779.649999999</v>
      </c>
      <c r="T91">
        <v>1</v>
      </c>
      <c r="U91" t="str">
        <v>APERTURADO POR EMPRESA</v>
      </c>
      <c r="V91" t="str">
        <v>REACTORES</v>
      </c>
    </row>
    <row r="92" spans="1:22" x14ac:dyDescent="0.25">
      <c r="A92" vm="9">
        <v>45939</v>
      </c>
      <c r="B92" t="str">
        <v>Empresa Provincial De La Energia De Santa Fe (W)</v>
      </c>
      <c r="C92" t="str">
        <v>FA-A 00069-00025599</v>
      </c>
      <c r="D92">
        <v>-41532779.649999999</v>
      </c>
      <c r="E92" t="str">
        <v>OC 0001-00001387: ENERGIA
Luz</v>
      </c>
      <c r="F92">
        <v>1</v>
      </c>
      <c r="G92">
        <v>27109204.140000001</v>
      </c>
      <c r="H92" t="str">
        <v>UN</v>
      </c>
      <c r="I92" t="str">
        <v>ENERGIA</v>
      </c>
      <c r="J92" t="str">
        <v>OPEX</v>
      </c>
      <c r="K92" t="str">
        <v>VARIABLE</v>
      </c>
      <c r="L92" t="str">
        <v>DIRECTO</v>
      </c>
      <c r="M92">
        <v>0</v>
      </c>
      <c r="N92" t="str">
        <v>CC14</v>
      </c>
      <c r="O92" t="e">
        <v>#NUM!</v>
      </c>
      <c r="P92">
        <v>10</v>
      </c>
      <c r="Q92" t="str">
        <v>BACHAS, CEREAL &amp; POLVILLO, COMPOST &amp; FERTILIZANTES, DISPOSICIÓN FINAL RESIDUOS LIQUIDOS, DISPOSICIÓN FINAL RESIDUOS SOLIDOS, EXPORTACION, NFU, PILETAS, REACTORES, TIERRAS FILTRANTES</v>
      </c>
      <c r="R92">
        <v>1</v>
      </c>
      <c r="S92">
        <v>-41532779.649999999</v>
      </c>
      <c r="T92">
        <v>1</v>
      </c>
      <c r="U92" t="str">
        <v>APERTURADO POR EMPRESA</v>
      </c>
      <c r="V92" t="str">
        <v>TIERRAS FILTRANTES</v>
      </c>
    </row>
    <row r="93" spans="1:22" x14ac:dyDescent="0.25">
      <c r="A93" vm="22">
        <v>45937</v>
      </c>
      <c r="B93" t="str">
        <v>Black Belt Inspections And Management S.R.L.</v>
      </c>
      <c r="C93" t="str">
        <v>FA-A 00002-00001106</v>
      </c>
      <c r="D93">
        <v>-440137.5</v>
      </c>
      <c r="E93" t="str">
        <v>OC 0001-00001803: SERVICIOS
emision y envio de mate receipt mt mockinbird. se adjunta detalle del servicio</v>
      </c>
      <c r="F93">
        <v>1</v>
      </c>
      <c r="G93">
        <v>363750</v>
      </c>
      <c r="H93" t="str">
        <v>UN</v>
      </c>
      <c r="I93" t="str">
        <v>SERVICIOS</v>
      </c>
      <c r="J93" t="str">
        <v>OPEX</v>
      </c>
      <c r="K93" t="str">
        <v>VARIABLE</v>
      </c>
      <c r="L93" t="str">
        <v>DIRECTO</v>
      </c>
      <c r="M93">
        <v>0</v>
      </c>
      <c r="N93" t="str">
        <v>CC11</v>
      </c>
      <c r="O93" t="e">
        <v>#NUM!</v>
      </c>
      <c r="P93">
        <v>1</v>
      </c>
      <c r="Q93" t="str">
        <v>EXPORTACION</v>
      </c>
      <c r="R93">
        <v>1</v>
      </c>
      <c r="S93">
        <v>-440137.5</v>
      </c>
      <c r="T93">
        <v>1</v>
      </c>
      <c r="U93" t="str">
        <v>APERTURADO POR EMPRESA</v>
      </c>
      <c r="V93" t="str">
        <v>EXPORTACION</v>
      </c>
    </row>
    <row r="94" spans="1:22" x14ac:dyDescent="0.25">
      <c r="A94" vm="21">
        <v>45936</v>
      </c>
      <c r="B94" t="str">
        <v>Black Belt Inspections And Management S.R.L.</v>
      </c>
      <c r="C94" t="str">
        <v>FA-A 00002-00001100</v>
      </c>
      <c r="D94">
        <v>-440137.5</v>
      </c>
      <c r="E94" t="str">
        <v>OC 0001-00001783: SERVICIOS
por confeccion de recibo de a bordo mt med pacific se adjunta detalle</v>
      </c>
      <c r="F94">
        <v>1</v>
      </c>
      <c r="G94">
        <v>363750</v>
      </c>
      <c r="H94" t="str">
        <v>UN</v>
      </c>
      <c r="I94" t="str">
        <v>SERVICIOS</v>
      </c>
      <c r="J94" t="str">
        <v>OPEX</v>
      </c>
      <c r="K94" t="str">
        <v>VARIABLE</v>
      </c>
      <c r="L94" t="str">
        <v>DIRECTO</v>
      </c>
      <c r="M94">
        <v>0</v>
      </c>
      <c r="N94" t="str">
        <v>CC11</v>
      </c>
      <c r="O94" t="e">
        <v>#NUM!</v>
      </c>
      <c r="P94">
        <v>1</v>
      </c>
      <c r="Q94" t="str">
        <v>EXPORTACION</v>
      </c>
      <c r="R94">
        <v>1</v>
      </c>
      <c r="S94">
        <v>-440137.5</v>
      </c>
      <c r="T94">
        <v>1</v>
      </c>
      <c r="U94" t="str">
        <v>APERTURADO POR EMPRESA</v>
      </c>
      <c r="V94" t="str">
        <v>EXPORTACION</v>
      </c>
    </row>
    <row r="95" spans="1:22" x14ac:dyDescent="0.25">
      <c r="A95" vm="4">
        <v>45931</v>
      </c>
      <c r="B95" t="str">
        <v>Dragubitzky, Jose Luis</v>
      </c>
      <c r="C95" t="str">
        <v>FA-C 00010-00000098</v>
      </c>
      <c r="D95">
        <v>-1360000</v>
      </c>
      <c r="E95" t="str">
        <v>OC 0001-00001659: HABILITACIONES Y CERT
gestión sistema de sustentabilidad septiembre 2025</v>
      </c>
      <c r="F95">
        <v>1</v>
      </c>
      <c r="G95">
        <v>1360000</v>
      </c>
      <c r="H95" t="str">
        <v>UN</v>
      </c>
      <c r="I95" t="str">
        <v>HABILITACIONES Y CERT</v>
      </c>
      <c r="J95" t="str">
        <v>OPEX</v>
      </c>
      <c r="K95" t="str">
        <v>VARIABLE</v>
      </c>
      <c r="L95" t="str">
        <v>DIRECTO</v>
      </c>
      <c r="M95">
        <v>0</v>
      </c>
      <c r="N95" t="str">
        <v>CC11</v>
      </c>
      <c r="O95" t="e">
        <v>#NUM!</v>
      </c>
      <c r="P95">
        <v>1</v>
      </c>
      <c r="Q95" t="str">
        <v>EXPORTACION</v>
      </c>
      <c r="R95">
        <v>1</v>
      </c>
      <c r="S95">
        <v>-1360000</v>
      </c>
      <c r="T95">
        <v>1</v>
      </c>
      <c r="U95" t="str">
        <v>APERTURADO POR EMPRESA</v>
      </c>
      <c r="V95" t="str">
        <v>EXPORTACION</v>
      </c>
    </row>
    <row r="96" spans="1:22" x14ac:dyDescent="0.25">
      <c r="A96" vm="6">
        <v>45938</v>
      </c>
      <c r="B96" t="str">
        <v>Exolgan Sociedad Anonima</v>
      </c>
      <c r="C96" t="str">
        <v>FA-A 00051-00351763</v>
      </c>
      <c r="D96">
        <v>-7329562.5</v>
      </c>
      <c r="E96" t="str">
        <v xml:space="preserve">OC 0001-00001805: SERVICIOS
Recepción de exportación </v>
      </c>
      <c r="F96">
        <v>10</v>
      </c>
      <c r="G96">
        <v>586365</v>
      </c>
      <c r="H96" t="str">
        <v>UN</v>
      </c>
      <c r="I96" t="str">
        <v>SERVICIOS</v>
      </c>
      <c r="J96" t="str">
        <v>OPEX</v>
      </c>
      <c r="K96" t="str">
        <v>VARIABLE</v>
      </c>
      <c r="L96" t="str">
        <v>DIRECTO</v>
      </c>
      <c r="M96">
        <v>0</v>
      </c>
      <c r="N96" t="str">
        <v>CC11</v>
      </c>
      <c r="O96" t="e">
        <v>#NUM!</v>
      </c>
      <c r="P96">
        <v>1</v>
      </c>
      <c r="Q96" t="str">
        <v>EXPORTACION</v>
      </c>
      <c r="R96">
        <v>1</v>
      </c>
      <c r="S96">
        <v>-7329562.5</v>
      </c>
      <c r="T96">
        <v>10</v>
      </c>
      <c r="U96" t="str">
        <v>APERTURADO POR EMPRESA</v>
      </c>
      <c r="V96" t="str">
        <v>EXPORTACION</v>
      </c>
    </row>
    <row r="97" spans="1:22" x14ac:dyDescent="0.25">
      <c r="A97" vm="3">
        <v>45933</v>
      </c>
      <c r="B97" t="str">
        <v>Exolgan Sociedad Anonima</v>
      </c>
      <c r="C97" t="str">
        <v>FA-A 00050-00359816</v>
      </c>
      <c r="D97">
        <v>-7304375</v>
      </c>
      <c r="E97" t="str">
        <v>OC 0001-00001748: SERVICIOS</v>
      </c>
      <c r="F97">
        <v>10</v>
      </c>
      <c r="G97">
        <v>584350</v>
      </c>
      <c r="H97" t="str">
        <v>UN</v>
      </c>
      <c r="I97" t="str">
        <v>SERVICIOS</v>
      </c>
      <c r="J97" t="str">
        <v>OPEX</v>
      </c>
      <c r="K97" t="str">
        <v>VARIABLE</v>
      </c>
      <c r="L97" t="str">
        <v>DIRECTO</v>
      </c>
      <c r="M97">
        <v>0</v>
      </c>
      <c r="N97" t="str">
        <v>CC11</v>
      </c>
      <c r="O97" t="e">
        <v>#NUM!</v>
      </c>
      <c r="P97">
        <v>1</v>
      </c>
      <c r="Q97" t="str">
        <v>EXPORTACION</v>
      </c>
      <c r="R97">
        <v>1</v>
      </c>
      <c r="S97">
        <v>-7304375</v>
      </c>
      <c r="T97">
        <v>10</v>
      </c>
      <c r="U97" t="str">
        <v>APERTURADO POR EMPRESA</v>
      </c>
      <c r="V97" t="str">
        <v>EXPORTACION</v>
      </c>
    </row>
    <row r="98" spans="1:22" x14ac:dyDescent="0.25">
      <c r="A98" vm="3">
        <v>45933</v>
      </c>
      <c r="B98" t="str">
        <v>Exolgan Sociedad Anonima</v>
      </c>
      <c r="C98" t="str">
        <v>FA-A 00050-00359679</v>
      </c>
      <c r="D98">
        <v>-4382625</v>
      </c>
      <c r="E98" t="str">
        <v>OC 0001-00001639: SERVICIOS</v>
      </c>
      <c r="F98">
        <v>6</v>
      </c>
      <c r="G98">
        <v>584350</v>
      </c>
      <c r="H98" t="str">
        <v>UN</v>
      </c>
      <c r="I98" t="str">
        <v>SERVICIOS</v>
      </c>
      <c r="J98" t="str">
        <v>OPEX</v>
      </c>
      <c r="K98" t="str">
        <v>VARIABLE</v>
      </c>
      <c r="L98" t="str">
        <v>DIRECTO</v>
      </c>
      <c r="M98">
        <v>0</v>
      </c>
      <c r="N98" t="str">
        <v>CC11</v>
      </c>
      <c r="O98" t="e">
        <v>#NUM!</v>
      </c>
      <c r="P98">
        <v>1</v>
      </c>
      <c r="Q98" t="str">
        <v>EXPORTACION</v>
      </c>
      <c r="R98">
        <v>1</v>
      </c>
      <c r="S98">
        <v>-4382625</v>
      </c>
      <c r="T98">
        <v>6</v>
      </c>
      <c r="U98" t="str">
        <v>APERTURADO POR EMPRESA</v>
      </c>
      <c r="V98" t="str">
        <v>EXPORTACION</v>
      </c>
    </row>
    <row r="99" spans="1:22" x14ac:dyDescent="0.25">
      <c r="A99" vm="11">
        <v>45932</v>
      </c>
      <c r="B99" t="str">
        <v>Exolgan Sociedad Anonima</v>
      </c>
      <c r="C99" t="str">
        <v>FA-A 00051-00350727</v>
      </c>
      <c r="D99">
        <v>-2921750</v>
      </c>
      <c r="E99" t="str">
        <v xml:space="preserve">OC 0001-00001720: SERVICIOS
Control pbip por contenedor exportación </v>
      </c>
      <c r="F99">
        <v>4</v>
      </c>
      <c r="G99">
        <v>584350</v>
      </c>
      <c r="H99" t="str">
        <v>UN</v>
      </c>
      <c r="I99" t="str">
        <v>SERVICIOS</v>
      </c>
      <c r="J99" t="str">
        <v>OPEX</v>
      </c>
      <c r="K99" t="str">
        <v>VARIABLE</v>
      </c>
      <c r="L99" t="str">
        <v>DIRECTO</v>
      </c>
      <c r="M99">
        <v>0</v>
      </c>
      <c r="N99" t="str">
        <v>CC11</v>
      </c>
      <c r="O99" t="e">
        <v>#NUM!</v>
      </c>
      <c r="P99">
        <v>1</v>
      </c>
      <c r="Q99" t="str">
        <v>EXPORTACION</v>
      </c>
      <c r="R99">
        <v>1</v>
      </c>
      <c r="S99">
        <v>-2921750</v>
      </c>
      <c r="T99">
        <v>4</v>
      </c>
      <c r="U99" t="str">
        <v>APERTURADO POR EMPRESA</v>
      </c>
      <c r="V99" t="str">
        <v>EXPORTACION</v>
      </c>
    </row>
    <row r="100" spans="1:22" x14ac:dyDescent="0.25">
      <c r="A100" vm="11">
        <v>45932</v>
      </c>
      <c r="B100" t="str">
        <v>Exolgan Sociedad Anonima</v>
      </c>
      <c r="C100" t="str">
        <v>FA-A 00046-00105549</v>
      </c>
      <c r="D100">
        <v>-630750</v>
      </c>
      <c r="E100" t="str">
        <v>OC 0001-00001722: SERVICIOS</v>
      </c>
      <c r="F100">
        <v>6</v>
      </c>
      <c r="G100">
        <v>84100</v>
      </c>
      <c r="H100" t="str">
        <v>UN</v>
      </c>
      <c r="I100" t="str">
        <v>SERVICIOS</v>
      </c>
      <c r="J100" t="str">
        <v>OPEX</v>
      </c>
      <c r="K100" t="str">
        <v>VARIABLE</v>
      </c>
      <c r="L100" t="str">
        <v>DIRECTO</v>
      </c>
      <c r="M100">
        <v>0</v>
      </c>
      <c r="N100" t="str">
        <v>CC11</v>
      </c>
      <c r="O100" t="e">
        <v>#NUM!</v>
      </c>
      <c r="P100">
        <v>1</v>
      </c>
      <c r="Q100" t="str">
        <v>EXPORTACION</v>
      </c>
      <c r="R100">
        <v>1</v>
      </c>
      <c r="S100">
        <v>-630750</v>
      </c>
      <c r="T100">
        <v>6</v>
      </c>
      <c r="U100" t="str">
        <v>APERTURADO POR EMPRESA</v>
      </c>
      <c r="V100" t="str">
        <v>EXPORTACION</v>
      </c>
    </row>
    <row r="101" spans="1:22" x14ac:dyDescent="0.25">
      <c r="A101" vm="17">
        <v>45953</v>
      </c>
      <c r="B101" t="str">
        <v>Forciniti, Maria Alejandra(W)</v>
      </c>
      <c r="C101" t="str">
        <v>FA-C 00002-00000787</v>
      </c>
      <c r="D101">
        <v>-1561000</v>
      </c>
      <c r="E101" t="str">
        <v>OC 0001-00002099: INVERSION
pc armada (camaras)</v>
      </c>
      <c r="F101">
        <v>1</v>
      </c>
      <c r="G101">
        <v>1561000</v>
      </c>
      <c r="H101" t="str">
        <v>UN</v>
      </c>
      <c r="I101" t="str">
        <v>INVERSION</v>
      </c>
      <c r="J101" t="str">
        <v>CAPEX</v>
      </c>
      <c r="K101" t="str">
        <v>VARIABLE</v>
      </c>
      <c r="L101" t="str">
        <v>DIRECTO</v>
      </c>
      <c r="M101">
        <v>0</v>
      </c>
      <c r="N101" t="str">
        <v>CC11</v>
      </c>
      <c r="O101" t="e">
        <v>#NUM!</v>
      </c>
      <c r="P101">
        <v>1</v>
      </c>
      <c r="Q101" t="str">
        <v>EXPORTACION</v>
      </c>
      <c r="R101">
        <v>1</v>
      </c>
      <c r="S101">
        <v>-1561000</v>
      </c>
      <c r="T101">
        <v>1</v>
      </c>
      <c r="U101" t="str">
        <v>APERTURADO POR EMPRESA</v>
      </c>
      <c r="V101" t="str">
        <v>EXPORTACION</v>
      </c>
    </row>
    <row r="102" spans="1:22" x14ac:dyDescent="0.25">
      <c r="A102" vm="15">
        <v>45951</v>
      </c>
      <c r="B102" t="str">
        <v>Manufacturas Plasticas Tensil Sa</v>
      </c>
      <c r="C102" t="str">
        <v>FA-A 00006-00006131</v>
      </c>
      <c r="D102">
        <v>-561077</v>
      </c>
      <c r="E102" t="str">
        <v>OC 0001-00002036: REPOSICION
soga poli revestida</v>
      </c>
      <c r="F102">
        <v>5000</v>
      </c>
      <c r="G102">
        <v>92.74</v>
      </c>
      <c r="H102" t="str">
        <v>UN</v>
      </c>
      <c r="I102" t="str">
        <v>REPOSICION</v>
      </c>
      <c r="J102" t="str">
        <v>OPEX</v>
      </c>
      <c r="K102" t="str">
        <v>VARIABLE</v>
      </c>
      <c r="L102" t="str">
        <v>DIRECTO</v>
      </c>
      <c r="M102">
        <v>0</v>
      </c>
      <c r="N102" t="str">
        <v>CC11</v>
      </c>
      <c r="O102" t="e">
        <v>#NUM!</v>
      </c>
      <c r="P102">
        <v>1</v>
      </c>
      <c r="Q102" t="str">
        <v>EXPORTACION</v>
      </c>
      <c r="R102">
        <v>1</v>
      </c>
      <c r="S102">
        <v>-561077</v>
      </c>
      <c r="T102">
        <v>5000</v>
      </c>
      <c r="U102" t="str">
        <v>APERTURADO POR EMPRESA</v>
      </c>
      <c r="V102" t="str">
        <v>EXPORTACION</v>
      </c>
    </row>
    <row r="103" spans="1:22" x14ac:dyDescent="0.25">
      <c r="A103" vm="12">
        <v>45957</v>
      </c>
      <c r="B103" t="str">
        <v>Pigini, Norberto Omar Marino</v>
      </c>
      <c r="C103" t="str">
        <v>FA-A 00002-00019758</v>
      </c>
      <c r="D103">
        <v>-1633500</v>
      </c>
      <c r="E103" t="str">
        <v>OC 0001-00002156: LOGISTICA
Viaje a tempograss cba 2/10</v>
      </c>
      <c r="F103">
        <v>1</v>
      </c>
      <c r="G103">
        <v>900000</v>
      </c>
      <c r="H103" t="str">
        <v>UN</v>
      </c>
      <c r="I103" t="str">
        <v>LOGISTICA</v>
      </c>
      <c r="J103" t="str">
        <v>OPEX</v>
      </c>
      <c r="K103" t="str">
        <v>VARIABLE</v>
      </c>
      <c r="L103" t="str">
        <v>DIRECTO</v>
      </c>
      <c r="M103">
        <v>0</v>
      </c>
      <c r="N103" t="str">
        <v>CC11</v>
      </c>
      <c r="O103" t="e">
        <v>#NUM!</v>
      </c>
      <c r="P103">
        <v>1</v>
      </c>
      <c r="Q103" t="str">
        <v>EXPORTACION</v>
      </c>
      <c r="R103">
        <v>1</v>
      </c>
      <c r="S103">
        <v>-1633500</v>
      </c>
      <c r="T103">
        <v>1</v>
      </c>
      <c r="U103" t="str">
        <v>APERTURADO POR EMPRESA</v>
      </c>
      <c r="V103" t="str">
        <v>EXPORTACION</v>
      </c>
    </row>
    <row r="104" spans="1:22" x14ac:dyDescent="0.25">
      <c r="A104" vm="12">
        <v>45957</v>
      </c>
      <c r="B104" t="str">
        <v>Pigini, Norberto Omar Marino</v>
      </c>
      <c r="C104" t="str">
        <v>FA-A 00002-00019757</v>
      </c>
      <c r="D104">
        <v>-665500</v>
      </c>
      <c r="E104" t="str">
        <v>OC 0001-00002158: LOGISTICA
Viaje a Rubberbenet 14-10</v>
      </c>
      <c r="F104">
        <v>1</v>
      </c>
      <c r="G104">
        <v>550000</v>
      </c>
      <c r="H104" t="str">
        <v>UN</v>
      </c>
      <c r="I104" t="str">
        <v>LOGISTICA</v>
      </c>
      <c r="J104" t="str">
        <v>OPEX</v>
      </c>
      <c r="K104" t="str">
        <v>VARIABLE</v>
      </c>
      <c r="L104" t="str">
        <v>DIRECTO</v>
      </c>
      <c r="M104">
        <v>0</v>
      </c>
      <c r="N104" t="str">
        <v>CC11</v>
      </c>
      <c r="O104" t="e">
        <v>#NUM!</v>
      </c>
      <c r="P104">
        <v>1</v>
      </c>
      <c r="Q104" t="str">
        <v>EXPORTACION</v>
      </c>
      <c r="R104">
        <v>1</v>
      </c>
      <c r="S104">
        <v>-665500</v>
      </c>
      <c r="T104">
        <v>1</v>
      </c>
      <c r="U104" t="str">
        <v>APERTURADO POR EMPRESA</v>
      </c>
      <c r="V104" t="str">
        <v>EXPORTACION</v>
      </c>
    </row>
    <row r="105" spans="1:22" x14ac:dyDescent="0.25">
      <c r="A105" vm="12">
        <v>45957</v>
      </c>
      <c r="B105" t="str">
        <v>Pigini, Norberto Omar Marino</v>
      </c>
      <c r="C105" t="str">
        <v>FA-A 00002-00019754</v>
      </c>
      <c r="D105">
        <v>-665500</v>
      </c>
      <c r="E105" t="str">
        <v xml:space="preserve">OC 0001-00002141: LOGISTICA
Viaje a Rubbernet rto 3-9350 23/10/2025 </v>
      </c>
      <c r="F105">
        <v>1</v>
      </c>
      <c r="G105">
        <v>550000</v>
      </c>
      <c r="H105" t="str">
        <v>UN</v>
      </c>
      <c r="I105" t="str">
        <v>LOGISTICA</v>
      </c>
      <c r="J105" t="str">
        <v>OPEX</v>
      </c>
      <c r="K105" t="str">
        <v>VARIABLE</v>
      </c>
      <c r="L105" t="str">
        <v>DIRECTO</v>
      </c>
      <c r="M105">
        <v>0</v>
      </c>
      <c r="N105" t="str">
        <v>CC11</v>
      </c>
      <c r="O105" t="e">
        <v>#NUM!</v>
      </c>
      <c r="P105">
        <v>1</v>
      </c>
      <c r="Q105" t="str">
        <v>EXPORTACION</v>
      </c>
      <c r="R105">
        <v>1</v>
      </c>
      <c r="S105">
        <v>-665500</v>
      </c>
      <c r="T105">
        <v>1</v>
      </c>
      <c r="U105" t="str">
        <v>APERTURADO POR EMPRESA</v>
      </c>
      <c r="V105" t="str">
        <v>EXPORTACION</v>
      </c>
    </row>
    <row r="106" spans="1:22" x14ac:dyDescent="0.25">
      <c r="A106" vm="18">
        <v>45944</v>
      </c>
      <c r="B106" t="str">
        <v>Pigini, Norberto Omar Marino</v>
      </c>
      <c r="C106" t="str">
        <v>FA-A 00002-00019701</v>
      </c>
      <c r="D106">
        <v>-1028500</v>
      </c>
      <c r="E106" t="str">
        <v>OC 0001-00002246: LOGISTICA
Viaje a Paterno guernica 29-9</v>
      </c>
      <c r="F106">
        <v>1</v>
      </c>
      <c r="G106">
        <v>850000</v>
      </c>
      <c r="H106" t="str">
        <v>UN</v>
      </c>
      <c r="I106" t="str">
        <v>LOGISTICA</v>
      </c>
      <c r="J106" t="str">
        <v>OPEX</v>
      </c>
      <c r="K106" t="str">
        <v>VARIABLE</v>
      </c>
      <c r="L106" t="str">
        <v>DIRECTO</v>
      </c>
      <c r="M106">
        <v>0</v>
      </c>
      <c r="N106" t="str">
        <v>CC11</v>
      </c>
      <c r="O106" t="e">
        <v>#NUM!</v>
      </c>
      <c r="P106">
        <v>1</v>
      </c>
      <c r="Q106" t="str">
        <v>EXPORTACION</v>
      </c>
      <c r="R106">
        <v>1</v>
      </c>
      <c r="S106">
        <v>-1028500</v>
      </c>
      <c r="T106">
        <v>1</v>
      </c>
      <c r="U106" t="str">
        <v>APERTURADO POR EMPRESA</v>
      </c>
      <c r="V106" t="str">
        <v>EXPORTACION</v>
      </c>
    </row>
    <row r="107" spans="1:22" x14ac:dyDescent="0.25">
      <c r="A107" vm="18">
        <v>45944</v>
      </c>
      <c r="B107" t="str">
        <v>Pigini, Norberto Omar Marino</v>
      </c>
      <c r="C107" t="str">
        <v>FA-A 00002-00019700</v>
      </c>
      <c r="D107">
        <v>-665500</v>
      </c>
      <c r="E107" t="str">
        <v xml:space="preserve">OC 0001-00002245: LOGISTICA
viaje a Rubbernet 8-10 </v>
      </c>
      <c r="F107">
        <v>1</v>
      </c>
      <c r="G107">
        <v>550000</v>
      </c>
      <c r="H107" t="str">
        <v>UN</v>
      </c>
      <c r="I107" t="str">
        <v>LOGISTICA</v>
      </c>
      <c r="J107" t="str">
        <v>OPEX</v>
      </c>
      <c r="K107" t="str">
        <v>VARIABLE</v>
      </c>
      <c r="L107" t="str">
        <v>DIRECTO</v>
      </c>
      <c r="M107">
        <v>0</v>
      </c>
      <c r="N107" t="str">
        <v>CC11</v>
      </c>
      <c r="O107" t="e">
        <v>#NUM!</v>
      </c>
      <c r="P107">
        <v>1</v>
      </c>
      <c r="Q107" t="str">
        <v>EXPORTACION</v>
      </c>
      <c r="R107">
        <v>1</v>
      </c>
      <c r="S107">
        <v>-665500</v>
      </c>
      <c r="T107">
        <v>1</v>
      </c>
      <c r="U107" t="str">
        <v>APERTURADO POR EMPRESA</v>
      </c>
      <c r="V107" t="str">
        <v>EXPORTACION</v>
      </c>
    </row>
    <row r="108" spans="1:22" x14ac:dyDescent="0.25">
      <c r="A108" vm="18">
        <v>45944</v>
      </c>
      <c r="B108" t="str">
        <v>Pigini, Norberto Omar Marino</v>
      </c>
      <c r="C108" t="str">
        <v>FA-A 00002-00019699</v>
      </c>
      <c r="D108">
        <v>-605000</v>
      </c>
      <c r="E108" t="str">
        <v>OC 0001-00001868: LOGISTICA
Viaje a rubbernet 2/10</v>
      </c>
      <c r="F108">
        <v>1</v>
      </c>
      <c r="G108">
        <v>500000</v>
      </c>
      <c r="H108" t="str">
        <v>UN</v>
      </c>
      <c r="I108" t="str">
        <v>LOGISTICA</v>
      </c>
      <c r="J108" t="str">
        <v>OPEX</v>
      </c>
      <c r="K108" t="str">
        <v>VARIABLE</v>
      </c>
      <c r="L108" t="str">
        <v>DIRECTO</v>
      </c>
      <c r="M108">
        <v>0</v>
      </c>
      <c r="N108" t="str">
        <v>CC11</v>
      </c>
      <c r="O108" t="e">
        <v>#NUM!</v>
      </c>
      <c r="P108">
        <v>1</v>
      </c>
      <c r="Q108" t="str">
        <v>EXPORTACION</v>
      </c>
      <c r="R108">
        <v>1</v>
      </c>
      <c r="S108">
        <v>-605000</v>
      </c>
      <c r="T108">
        <v>1</v>
      </c>
      <c r="U108" t="str">
        <v>APERTURADO POR EMPRESA</v>
      </c>
      <c r="V108" t="str">
        <v>EXPORTACION</v>
      </c>
    </row>
    <row r="109" spans="1:22" x14ac:dyDescent="0.25">
      <c r="A109" vm="22">
        <v>45937</v>
      </c>
      <c r="B109" t="str">
        <v>Pigini, Norberto Omar Marino</v>
      </c>
      <c r="C109" t="str">
        <v>FA-A 00002-00019664</v>
      </c>
      <c r="D109">
        <v>-1089000</v>
      </c>
      <c r="E109" t="str">
        <v xml:space="preserve">OC 0001-00001794: LOGISTICA
Viaje a tempograss cba 
rto. 1-470 11/09/2025 </v>
      </c>
      <c r="F109">
        <v>1</v>
      </c>
      <c r="G109">
        <v>900000</v>
      </c>
      <c r="H109" t="str">
        <v>UN</v>
      </c>
      <c r="I109" t="str">
        <v>LOGISTICA</v>
      </c>
      <c r="J109" t="str">
        <v>OPEX</v>
      </c>
      <c r="K109" t="str">
        <v>VARIABLE</v>
      </c>
      <c r="L109" t="str">
        <v>DIRECTO</v>
      </c>
      <c r="M109">
        <v>0</v>
      </c>
      <c r="N109" t="str">
        <v>CC11</v>
      </c>
      <c r="O109" t="e">
        <v>#NUM!</v>
      </c>
      <c r="P109">
        <v>1</v>
      </c>
      <c r="Q109" t="str">
        <v>EXPORTACION</v>
      </c>
      <c r="R109">
        <v>1</v>
      </c>
      <c r="S109">
        <v>-1089000</v>
      </c>
      <c r="T109">
        <v>1</v>
      </c>
      <c r="U109" t="str">
        <v>APERTURADO POR EMPRESA</v>
      </c>
      <c r="V109" t="str">
        <v>EXPORTACION</v>
      </c>
    </row>
    <row r="110" spans="1:22" x14ac:dyDescent="0.25">
      <c r="A110" vm="21">
        <v>45936</v>
      </c>
      <c r="B110" t="str">
        <v>Pigini, Norberto Omar Marino</v>
      </c>
      <c r="C110" t="str">
        <v>FA-A 00002-00019661</v>
      </c>
      <c r="D110">
        <v>-665500</v>
      </c>
      <c r="E110" t="str">
        <v>OC 0001-00001780: LOGISTICA
Viaje a rubbernet rto. 3-8935 30/08/2025 chofer kevin auciello</v>
      </c>
      <c r="F110">
        <v>1</v>
      </c>
      <c r="G110">
        <v>550000</v>
      </c>
      <c r="H110" t="str">
        <v>UN</v>
      </c>
      <c r="I110" t="str">
        <v>LOGISTICA</v>
      </c>
      <c r="J110" t="str">
        <v>OPEX</v>
      </c>
      <c r="K110" t="str">
        <v>VARIABLE</v>
      </c>
      <c r="L110" t="str">
        <v>DIRECTO</v>
      </c>
      <c r="M110">
        <v>0</v>
      </c>
      <c r="N110" t="str">
        <v>CC11</v>
      </c>
      <c r="O110" t="e">
        <v>#NUM!</v>
      </c>
      <c r="P110">
        <v>1</v>
      </c>
      <c r="Q110" t="str">
        <v>EXPORTACION</v>
      </c>
      <c r="R110">
        <v>1</v>
      </c>
      <c r="S110">
        <v>-665500</v>
      </c>
      <c r="T110">
        <v>1</v>
      </c>
      <c r="U110" t="str">
        <v>APERTURADO POR EMPRESA</v>
      </c>
      <c r="V110" t="str">
        <v>EXPORTACION</v>
      </c>
    </row>
    <row r="111" spans="1:22" x14ac:dyDescent="0.25">
      <c r="A111" vm="7">
        <v>45950</v>
      </c>
      <c r="B111" t="str">
        <v>Was Transporteylogistica Sas</v>
      </c>
      <c r="C111" t="str">
        <v>FA-A 00001-00000229</v>
      </c>
      <c r="D111">
        <v>-1507660</v>
      </c>
      <c r="E111" t="str">
        <v xml:space="preserve">OC 0001-00002025: LOGISTICA
Flete a granel </v>
      </c>
      <c r="F111">
        <v>28</v>
      </c>
      <c r="G111">
        <v>44500</v>
      </c>
      <c r="H111" t="str">
        <v>UN</v>
      </c>
      <c r="I111" t="str">
        <v>LOGISTICA</v>
      </c>
      <c r="J111" t="str">
        <v>OPEX</v>
      </c>
      <c r="K111" t="str">
        <v>VARIABLE</v>
      </c>
      <c r="L111" t="str">
        <v>DIRECTO</v>
      </c>
      <c r="M111">
        <v>0</v>
      </c>
      <c r="N111" t="str">
        <v>CC11</v>
      </c>
      <c r="O111" t="e">
        <v>#NUM!</v>
      </c>
      <c r="P111">
        <v>1</v>
      </c>
      <c r="Q111" t="str">
        <v>EXPORTACION</v>
      </c>
      <c r="R111">
        <v>1</v>
      </c>
      <c r="S111">
        <v>-1507660</v>
      </c>
      <c r="T111">
        <v>28</v>
      </c>
      <c r="U111" t="str">
        <v>APERTURADO POR EMPRESA</v>
      </c>
      <c r="V111" t="str">
        <v>EXPORTACION</v>
      </c>
    </row>
    <row r="112" spans="1:22" x14ac:dyDescent="0.25">
      <c r="A112" vm="8">
        <v>45952</v>
      </c>
      <c r="B112" t="str">
        <v>Acosta, Roberto Maximiliano</v>
      </c>
      <c r="C112" t="str">
        <v>FA-C 00001-00000628</v>
      </c>
      <c r="D112">
        <v>-93092</v>
      </c>
      <c r="E112" t="str">
        <v>OC 0001-00002044: SERVICIOS
Ajuste IPC Septiembre 2,1%</v>
      </c>
      <c r="F112">
        <v>1</v>
      </c>
      <c r="G112">
        <v>93092</v>
      </c>
      <c r="H112" t="str">
        <v>UN</v>
      </c>
      <c r="I112" t="str">
        <v>SERVICIOS</v>
      </c>
      <c r="J112" t="str">
        <v>OPEX</v>
      </c>
      <c r="K112" t="str">
        <v>VARIABLE</v>
      </c>
      <c r="L112" t="str">
        <v>INDIRECTO</v>
      </c>
      <c r="M112">
        <v>0</v>
      </c>
      <c r="N112" t="str">
        <v>CC1</v>
      </c>
      <c r="O112" t="e">
        <v>#NUM!</v>
      </c>
      <c r="P112">
        <v>10</v>
      </c>
      <c r="Q112" t="str">
        <v>BACHAS, CEREAL &amp; POLVILLO, COMPOST &amp; FERTILIZANTES, DISPOSICIÓN FINAL RESIDUOS LIQUIDOS, DISPOSICIÓN FINAL RESIDUOS SOLIDOS, EXPORTACION, NFU, PILETAS, REACTORES, TIERRAS FILTRANTES</v>
      </c>
      <c r="R112">
        <v>1</v>
      </c>
      <c r="S112">
        <v>-93092</v>
      </c>
      <c r="T112">
        <v>1</v>
      </c>
      <c r="U112" t="str">
        <v>APERTURADO POR EMPRESA</v>
      </c>
      <c r="V112" t="str">
        <v>BACHAS</v>
      </c>
    </row>
    <row r="113" spans="1:22" x14ac:dyDescent="0.25">
      <c r="A113" vm="8">
        <v>45952</v>
      </c>
      <c r="B113" t="str">
        <v>Acosta, Roberto Maximiliano</v>
      </c>
      <c r="C113" t="str">
        <v>FA-C 00001-00000628</v>
      </c>
      <c r="D113">
        <v>-93092</v>
      </c>
      <c r="E113" t="str">
        <v>OC 0001-00002044: SERVICIOS
Ajuste IPC Septiembre 2,1%</v>
      </c>
      <c r="F113">
        <v>1</v>
      </c>
      <c r="G113">
        <v>93092</v>
      </c>
      <c r="H113" t="str">
        <v>UN</v>
      </c>
      <c r="I113" t="str">
        <v>SERVICIOS</v>
      </c>
      <c r="J113" t="str">
        <v>OPEX</v>
      </c>
      <c r="K113" t="str">
        <v>VARIABLE</v>
      </c>
      <c r="L113" t="str">
        <v>INDIRECTO</v>
      </c>
      <c r="M113">
        <v>0</v>
      </c>
      <c r="N113" t="str">
        <v>CC1</v>
      </c>
      <c r="O113" t="e">
        <v>#NUM!</v>
      </c>
      <c r="P113">
        <v>10</v>
      </c>
      <c r="Q113" t="str">
        <v>BACHAS, CEREAL &amp; POLVILLO, COMPOST &amp; FERTILIZANTES, DISPOSICIÓN FINAL RESIDUOS LIQUIDOS, DISPOSICIÓN FINAL RESIDUOS SOLIDOS, EXPORTACION, NFU, PILETAS, REACTORES, TIERRAS FILTRANTES</v>
      </c>
      <c r="R113">
        <v>1</v>
      </c>
      <c r="S113">
        <v>-93092</v>
      </c>
      <c r="T113">
        <v>1</v>
      </c>
      <c r="U113" t="str">
        <v>APERTURADO POR EMPRESA</v>
      </c>
      <c r="V113" t="str">
        <v>CEREAL &amp; POLVILLO</v>
      </c>
    </row>
    <row r="114" spans="1:22" x14ac:dyDescent="0.25">
      <c r="A114" vm="8">
        <v>45952</v>
      </c>
      <c r="B114" t="str">
        <v>Acosta, Roberto Maximiliano</v>
      </c>
      <c r="C114" t="str">
        <v>FA-C 00001-00000628</v>
      </c>
      <c r="D114">
        <v>-93092</v>
      </c>
      <c r="E114" t="str">
        <v>OC 0001-00002044: SERVICIOS
Ajuste IPC Septiembre 2,1%</v>
      </c>
      <c r="F114">
        <v>1</v>
      </c>
      <c r="G114">
        <v>93092</v>
      </c>
      <c r="H114" t="str">
        <v>UN</v>
      </c>
      <c r="I114" t="str">
        <v>SERVICIOS</v>
      </c>
      <c r="J114" t="str">
        <v>OPEX</v>
      </c>
      <c r="K114" t="str">
        <v>VARIABLE</v>
      </c>
      <c r="L114" t="str">
        <v>INDIRECTO</v>
      </c>
      <c r="M114">
        <v>0</v>
      </c>
      <c r="N114" t="str">
        <v>CC1</v>
      </c>
      <c r="O114" t="e">
        <v>#NUM!</v>
      </c>
      <c r="P114">
        <v>10</v>
      </c>
      <c r="Q114" t="str">
        <v>BACHAS, CEREAL &amp; POLVILLO, COMPOST &amp; FERTILIZANTES, DISPOSICIÓN FINAL RESIDUOS LIQUIDOS, DISPOSICIÓN FINAL RESIDUOS SOLIDOS, EXPORTACION, NFU, PILETAS, REACTORES, TIERRAS FILTRANTES</v>
      </c>
      <c r="R114">
        <v>1</v>
      </c>
      <c r="S114">
        <v>-93092</v>
      </c>
      <c r="T114">
        <v>1</v>
      </c>
      <c r="U114" t="str">
        <v>APERTURADO POR EMPRESA</v>
      </c>
      <c r="V114" t="str">
        <v>COMPOST &amp; FERTILIZANTES</v>
      </c>
    </row>
    <row r="115" spans="1:22" x14ac:dyDescent="0.25">
      <c r="A115" vm="8">
        <v>45952</v>
      </c>
      <c r="B115" t="str">
        <v>Acosta, Roberto Maximiliano</v>
      </c>
      <c r="C115" t="str">
        <v>FA-C 00001-00000628</v>
      </c>
      <c r="D115">
        <v>-93092</v>
      </c>
      <c r="E115" t="str">
        <v>OC 0001-00002044: SERVICIOS
Ajuste IPC Septiembre 2,1%</v>
      </c>
      <c r="F115">
        <v>1</v>
      </c>
      <c r="G115">
        <v>93092</v>
      </c>
      <c r="H115" t="str">
        <v>UN</v>
      </c>
      <c r="I115" t="str">
        <v>SERVICIOS</v>
      </c>
      <c r="J115" t="str">
        <v>OPEX</v>
      </c>
      <c r="K115" t="str">
        <v>VARIABLE</v>
      </c>
      <c r="L115" t="str">
        <v>INDIRECTO</v>
      </c>
      <c r="M115">
        <v>0</v>
      </c>
      <c r="N115" t="str">
        <v>CC1</v>
      </c>
      <c r="O115" t="e">
        <v>#NUM!</v>
      </c>
      <c r="P115">
        <v>10</v>
      </c>
      <c r="Q115" t="str">
        <v>BACHAS, CEREAL &amp; POLVILLO, COMPOST &amp; FERTILIZANTES, DISPOSICIÓN FINAL RESIDUOS LIQUIDOS, DISPOSICIÓN FINAL RESIDUOS SOLIDOS, EXPORTACION, NFU, PILETAS, REACTORES, TIERRAS FILTRANTES</v>
      </c>
      <c r="R115">
        <v>1</v>
      </c>
      <c r="S115">
        <v>-93092</v>
      </c>
      <c r="T115">
        <v>1</v>
      </c>
      <c r="U115" t="str">
        <v>APERTURADO POR EMPRESA</v>
      </c>
      <c r="V115" t="str">
        <v>DISPOSICIÓN FINAL RESIDUOS LIQUIDOS</v>
      </c>
    </row>
    <row r="116" spans="1:22" x14ac:dyDescent="0.25">
      <c r="A116" vm="8">
        <v>45952</v>
      </c>
      <c r="B116" t="str">
        <v>Acosta, Roberto Maximiliano</v>
      </c>
      <c r="C116" t="str">
        <v>FA-C 00001-00000628</v>
      </c>
      <c r="D116">
        <v>-93092</v>
      </c>
      <c r="E116" t="str">
        <v>OC 0001-00002044: SERVICIOS
Ajuste IPC Septiembre 2,1%</v>
      </c>
      <c r="F116">
        <v>1</v>
      </c>
      <c r="G116">
        <v>93092</v>
      </c>
      <c r="H116" t="str">
        <v>UN</v>
      </c>
      <c r="I116" t="str">
        <v>SERVICIOS</v>
      </c>
      <c r="J116" t="str">
        <v>OPEX</v>
      </c>
      <c r="K116" t="str">
        <v>VARIABLE</v>
      </c>
      <c r="L116" t="str">
        <v>INDIRECTO</v>
      </c>
      <c r="M116">
        <v>0</v>
      </c>
      <c r="N116" t="str">
        <v>CC1</v>
      </c>
      <c r="O116" t="e">
        <v>#NUM!</v>
      </c>
      <c r="P116">
        <v>10</v>
      </c>
      <c r="Q116" t="str">
        <v>BACHAS, CEREAL &amp; POLVILLO, COMPOST &amp; FERTILIZANTES, DISPOSICIÓN FINAL RESIDUOS LIQUIDOS, DISPOSICIÓN FINAL RESIDUOS SOLIDOS, EXPORTACION, NFU, PILETAS, REACTORES, TIERRAS FILTRANTES</v>
      </c>
      <c r="R116">
        <v>1</v>
      </c>
      <c r="S116">
        <v>-93092</v>
      </c>
      <c r="T116">
        <v>1</v>
      </c>
      <c r="U116" t="str">
        <v>APERTURADO POR EMPRESA</v>
      </c>
      <c r="V116" t="str">
        <v>DISPOSICIÓN FINAL RESIDUOS SOLIDOS</v>
      </c>
    </row>
    <row r="117" spans="1:22" x14ac:dyDescent="0.25">
      <c r="A117" vm="8">
        <v>45952</v>
      </c>
      <c r="B117" t="str">
        <v>Acosta, Roberto Maximiliano</v>
      </c>
      <c r="C117" t="str">
        <v>FA-C 00001-00000628</v>
      </c>
      <c r="D117">
        <v>-93092</v>
      </c>
      <c r="E117" t="str">
        <v>OC 0001-00002044: SERVICIOS
Ajuste IPC Septiembre 2,1%</v>
      </c>
      <c r="F117">
        <v>1</v>
      </c>
      <c r="G117">
        <v>93092</v>
      </c>
      <c r="H117" t="str">
        <v>UN</v>
      </c>
      <c r="I117" t="str">
        <v>SERVICIOS</v>
      </c>
      <c r="J117" t="str">
        <v>OPEX</v>
      </c>
      <c r="K117" t="str">
        <v>VARIABLE</v>
      </c>
      <c r="L117" t="str">
        <v>INDIRECTO</v>
      </c>
      <c r="M117">
        <v>0</v>
      </c>
      <c r="N117" t="str">
        <v>CC1</v>
      </c>
      <c r="O117" t="e">
        <v>#NUM!</v>
      </c>
      <c r="P117">
        <v>10</v>
      </c>
      <c r="Q117" t="str">
        <v>BACHAS, CEREAL &amp; POLVILLO, COMPOST &amp; FERTILIZANTES, DISPOSICIÓN FINAL RESIDUOS LIQUIDOS, DISPOSICIÓN FINAL RESIDUOS SOLIDOS, EXPORTACION, NFU, PILETAS, REACTORES, TIERRAS FILTRANTES</v>
      </c>
      <c r="R117">
        <v>1</v>
      </c>
      <c r="S117">
        <v>-93092</v>
      </c>
      <c r="T117">
        <v>1</v>
      </c>
      <c r="U117" t="str">
        <v>APERTURADO POR EMPRESA</v>
      </c>
      <c r="V117" t="str">
        <v>EXPORTACION</v>
      </c>
    </row>
    <row r="118" spans="1:22" x14ac:dyDescent="0.25">
      <c r="A118" vm="8">
        <v>45952</v>
      </c>
      <c r="B118" t="str">
        <v>Acosta, Roberto Maximiliano</v>
      </c>
      <c r="C118" t="str">
        <v>FA-C 00001-00000628</v>
      </c>
      <c r="D118">
        <v>-93092</v>
      </c>
      <c r="E118" t="str">
        <v>OC 0001-00002044: SERVICIOS
Ajuste IPC Septiembre 2,1%</v>
      </c>
      <c r="F118">
        <v>1</v>
      </c>
      <c r="G118">
        <v>93092</v>
      </c>
      <c r="H118" t="str">
        <v>UN</v>
      </c>
      <c r="I118" t="str">
        <v>SERVICIOS</v>
      </c>
      <c r="J118" t="str">
        <v>OPEX</v>
      </c>
      <c r="K118" t="str">
        <v>VARIABLE</v>
      </c>
      <c r="L118" t="str">
        <v>INDIRECTO</v>
      </c>
      <c r="M118">
        <v>0</v>
      </c>
      <c r="N118" t="str">
        <v>CC1</v>
      </c>
      <c r="O118" t="e">
        <v>#NUM!</v>
      </c>
      <c r="P118">
        <v>10</v>
      </c>
      <c r="Q118" t="str">
        <v>BACHAS, CEREAL &amp; POLVILLO, COMPOST &amp; FERTILIZANTES, DISPOSICIÓN FINAL RESIDUOS LIQUIDOS, DISPOSICIÓN FINAL RESIDUOS SOLIDOS, EXPORTACION, NFU, PILETAS, REACTORES, TIERRAS FILTRANTES</v>
      </c>
      <c r="R118">
        <v>1</v>
      </c>
      <c r="S118">
        <v>-93092</v>
      </c>
      <c r="T118">
        <v>1</v>
      </c>
      <c r="U118" t="str">
        <v>APERTURADO POR EMPRESA</v>
      </c>
      <c r="V118" t="str">
        <v>NFU</v>
      </c>
    </row>
    <row r="119" spans="1:22" x14ac:dyDescent="0.25">
      <c r="A119" vm="8">
        <v>45952</v>
      </c>
      <c r="B119" t="str">
        <v>Acosta, Roberto Maximiliano</v>
      </c>
      <c r="C119" t="str">
        <v>FA-C 00001-00000628</v>
      </c>
      <c r="D119">
        <v>-93092</v>
      </c>
      <c r="E119" t="str">
        <v>OC 0001-00002044: SERVICIOS
Ajuste IPC Septiembre 2,1%</v>
      </c>
      <c r="F119">
        <v>1</v>
      </c>
      <c r="G119">
        <v>93092</v>
      </c>
      <c r="H119" t="str">
        <v>UN</v>
      </c>
      <c r="I119" t="str">
        <v>SERVICIOS</v>
      </c>
      <c r="J119" t="str">
        <v>OPEX</v>
      </c>
      <c r="K119" t="str">
        <v>VARIABLE</v>
      </c>
      <c r="L119" t="str">
        <v>INDIRECTO</v>
      </c>
      <c r="M119">
        <v>0</v>
      </c>
      <c r="N119" t="str">
        <v>CC1</v>
      </c>
      <c r="O119" t="e">
        <v>#NUM!</v>
      </c>
      <c r="P119">
        <v>10</v>
      </c>
      <c r="Q119" t="str">
        <v>BACHAS, CEREAL &amp; POLVILLO, COMPOST &amp; FERTILIZANTES, DISPOSICIÓN FINAL RESIDUOS LIQUIDOS, DISPOSICIÓN FINAL RESIDUOS SOLIDOS, EXPORTACION, NFU, PILETAS, REACTORES, TIERRAS FILTRANTES</v>
      </c>
      <c r="R119">
        <v>1</v>
      </c>
      <c r="S119">
        <v>-93092</v>
      </c>
      <c r="T119">
        <v>1</v>
      </c>
      <c r="U119" t="str">
        <v>APERTURADO POR EMPRESA</v>
      </c>
      <c r="V119" t="str">
        <v>PILETAS</v>
      </c>
    </row>
    <row r="120" spans="1:22" x14ac:dyDescent="0.25">
      <c r="A120" vm="8">
        <v>45952</v>
      </c>
      <c r="B120" t="str">
        <v>Acosta, Roberto Maximiliano</v>
      </c>
      <c r="C120" t="str">
        <v>FA-C 00001-00000628</v>
      </c>
      <c r="D120">
        <v>-93092</v>
      </c>
      <c r="E120" t="str">
        <v>OC 0001-00002044: SERVICIOS
Ajuste IPC Septiembre 2,1%</v>
      </c>
      <c r="F120">
        <v>1</v>
      </c>
      <c r="G120">
        <v>93092</v>
      </c>
      <c r="H120" t="str">
        <v>UN</v>
      </c>
      <c r="I120" t="str">
        <v>SERVICIOS</v>
      </c>
      <c r="J120" t="str">
        <v>OPEX</v>
      </c>
      <c r="K120" t="str">
        <v>VARIABLE</v>
      </c>
      <c r="L120" t="str">
        <v>INDIRECTO</v>
      </c>
      <c r="M120">
        <v>0</v>
      </c>
      <c r="N120" t="str">
        <v>CC1</v>
      </c>
      <c r="O120" t="e">
        <v>#NUM!</v>
      </c>
      <c r="P120">
        <v>10</v>
      </c>
      <c r="Q120" t="str">
        <v>BACHAS, CEREAL &amp; POLVILLO, COMPOST &amp; FERTILIZANTES, DISPOSICIÓN FINAL RESIDUOS LIQUIDOS, DISPOSICIÓN FINAL RESIDUOS SOLIDOS, EXPORTACION, NFU, PILETAS, REACTORES, TIERRAS FILTRANTES</v>
      </c>
      <c r="R120">
        <v>1</v>
      </c>
      <c r="S120">
        <v>-93092</v>
      </c>
      <c r="T120">
        <v>1</v>
      </c>
      <c r="U120" t="str">
        <v>APERTURADO POR EMPRESA</v>
      </c>
      <c r="V120" t="str">
        <v>REACTORES</v>
      </c>
    </row>
    <row r="121" spans="1:22" x14ac:dyDescent="0.25">
      <c r="A121" vm="8">
        <v>45952</v>
      </c>
      <c r="B121" t="str">
        <v>Acosta, Roberto Maximiliano</v>
      </c>
      <c r="C121" t="str">
        <v>FA-C 00001-00000628</v>
      </c>
      <c r="D121">
        <v>-93092</v>
      </c>
      <c r="E121" t="str">
        <v>OC 0001-00002044: SERVICIOS
Ajuste IPC Septiembre 2,1%</v>
      </c>
      <c r="F121">
        <v>1</v>
      </c>
      <c r="G121">
        <v>93092</v>
      </c>
      <c r="H121" t="str">
        <v>UN</v>
      </c>
      <c r="I121" t="str">
        <v>SERVICIOS</v>
      </c>
      <c r="J121" t="str">
        <v>OPEX</v>
      </c>
      <c r="K121" t="str">
        <v>VARIABLE</v>
      </c>
      <c r="L121" t="str">
        <v>INDIRECTO</v>
      </c>
      <c r="M121">
        <v>0</v>
      </c>
      <c r="N121" t="str">
        <v>CC1</v>
      </c>
      <c r="O121" t="e">
        <v>#NUM!</v>
      </c>
      <c r="P121">
        <v>10</v>
      </c>
      <c r="Q121" t="str">
        <v>BACHAS, CEREAL &amp; POLVILLO, COMPOST &amp; FERTILIZANTES, DISPOSICIÓN FINAL RESIDUOS LIQUIDOS, DISPOSICIÓN FINAL RESIDUOS SOLIDOS, EXPORTACION, NFU, PILETAS, REACTORES, TIERRAS FILTRANTES</v>
      </c>
      <c r="R121">
        <v>1</v>
      </c>
      <c r="S121">
        <v>-93092</v>
      </c>
      <c r="T121">
        <v>1</v>
      </c>
      <c r="U121" t="str">
        <v>APERTURADO POR EMPRESA</v>
      </c>
      <c r="V121" t="str">
        <v>TIERRAS FILTRANTES</v>
      </c>
    </row>
    <row r="122" spans="1:22" x14ac:dyDescent="0.25">
      <c r="A122" vm="10">
        <v>45946</v>
      </c>
      <c r="B122" t="str">
        <v>Acosta, Roberto Maximiliano</v>
      </c>
      <c r="C122" t="str">
        <v>FA-C 00001-00000626</v>
      </c>
      <c r="D122">
        <v>-34000</v>
      </c>
      <c r="E122" t="str">
        <v xml:space="preserve">OC 0001-00001893: INSUMOS
Bolsas de residuo </v>
      </c>
      <c r="F122">
        <v>1</v>
      </c>
      <c r="G122">
        <v>34000</v>
      </c>
      <c r="H122" t="str">
        <v>UN</v>
      </c>
      <c r="I122" t="str">
        <v>INSUMOS</v>
      </c>
      <c r="J122" t="str">
        <v>OPEX</v>
      </c>
      <c r="K122" t="str">
        <v>VARIABLE</v>
      </c>
      <c r="L122" t="str">
        <v>INDIRECTO</v>
      </c>
      <c r="M122">
        <v>0</v>
      </c>
      <c r="N122" t="str">
        <v>CC1</v>
      </c>
      <c r="O122" t="e">
        <v>#NUM!</v>
      </c>
      <c r="P122">
        <v>10</v>
      </c>
      <c r="Q122" t="str">
        <v>BACHAS, CEREAL &amp; POLVILLO, COMPOST &amp; FERTILIZANTES, DISPOSICIÓN FINAL RESIDUOS LIQUIDOS, DISPOSICIÓN FINAL RESIDUOS SOLIDOS, EXPORTACION, NFU, PILETAS, REACTORES, TIERRAS FILTRANTES</v>
      </c>
      <c r="R122">
        <v>1</v>
      </c>
      <c r="S122">
        <v>-34000</v>
      </c>
      <c r="T122">
        <v>1</v>
      </c>
      <c r="U122" t="str">
        <v>APERTURADO POR EMPRESA</v>
      </c>
      <c r="V122" t="str">
        <v>BACHAS</v>
      </c>
    </row>
    <row r="123" spans="1:22" x14ac:dyDescent="0.25">
      <c r="A123" vm="10">
        <v>45946</v>
      </c>
      <c r="B123" t="str">
        <v>Acosta, Roberto Maximiliano</v>
      </c>
      <c r="C123" t="str">
        <v>FA-C 00001-00000626</v>
      </c>
      <c r="D123">
        <v>-34000</v>
      </c>
      <c r="E123" t="str">
        <v xml:space="preserve">OC 0001-00001893: INSUMOS
Bolsas de residuo </v>
      </c>
      <c r="F123">
        <v>1</v>
      </c>
      <c r="G123">
        <v>34000</v>
      </c>
      <c r="H123" t="str">
        <v>UN</v>
      </c>
      <c r="I123" t="str">
        <v>INSUMOS</v>
      </c>
      <c r="J123" t="str">
        <v>OPEX</v>
      </c>
      <c r="K123" t="str">
        <v>VARIABLE</v>
      </c>
      <c r="L123" t="str">
        <v>INDIRECTO</v>
      </c>
      <c r="M123">
        <v>0</v>
      </c>
      <c r="N123" t="str">
        <v>CC1</v>
      </c>
      <c r="O123" t="e">
        <v>#NUM!</v>
      </c>
      <c r="P123">
        <v>10</v>
      </c>
      <c r="Q123" t="str">
        <v>BACHAS, CEREAL &amp; POLVILLO, COMPOST &amp; FERTILIZANTES, DISPOSICIÓN FINAL RESIDUOS LIQUIDOS, DISPOSICIÓN FINAL RESIDUOS SOLIDOS, EXPORTACION, NFU, PILETAS, REACTORES, TIERRAS FILTRANTES</v>
      </c>
      <c r="R123">
        <v>1</v>
      </c>
      <c r="S123">
        <v>-34000</v>
      </c>
      <c r="T123">
        <v>1</v>
      </c>
      <c r="U123" t="str">
        <v>APERTURADO POR EMPRESA</v>
      </c>
      <c r="V123" t="str">
        <v>CEREAL &amp; POLVILLO</v>
      </c>
    </row>
    <row r="124" spans="1:22" x14ac:dyDescent="0.25">
      <c r="A124" vm="10">
        <v>45946</v>
      </c>
      <c r="B124" t="str">
        <v>Acosta, Roberto Maximiliano</v>
      </c>
      <c r="C124" t="str">
        <v>FA-C 00001-00000626</v>
      </c>
      <c r="D124">
        <v>-34000</v>
      </c>
      <c r="E124" t="str">
        <v xml:space="preserve">OC 0001-00001893: INSUMOS
Bolsas de residuo </v>
      </c>
      <c r="F124">
        <v>1</v>
      </c>
      <c r="G124">
        <v>34000</v>
      </c>
      <c r="H124" t="str">
        <v>UN</v>
      </c>
      <c r="I124" t="str">
        <v>INSUMOS</v>
      </c>
      <c r="J124" t="str">
        <v>OPEX</v>
      </c>
      <c r="K124" t="str">
        <v>VARIABLE</v>
      </c>
      <c r="L124" t="str">
        <v>INDIRECTO</v>
      </c>
      <c r="M124">
        <v>0</v>
      </c>
      <c r="N124" t="str">
        <v>CC1</v>
      </c>
      <c r="O124" t="e">
        <v>#NUM!</v>
      </c>
      <c r="P124">
        <v>10</v>
      </c>
      <c r="Q124" t="str">
        <v>BACHAS, CEREAL &amp; POLVILLO, COMPOST &amp; FERTILIZANTES, DISPOSICIÓN FINAL RESIDUOS LIQUIDOS, DISPOSICIÓN FINAL RESIDUOS SOLIDOS, EXPORTACION, NFU, PILETAS, REACTORES, TIERRAS FILTRANTES</v>
      </c>
      <c r="R124">
        <v>1</v>
      </c>
      <c r="S124">
        <v>-34000</v>
      </c>
      <c r="T124">
        <v>1</v>
      </c>
      <c r="U124" t="str">
        <v>APERTURADO POR EMPRESA</v>
      </c>
      <c r="V124" t="str">
        <v>COMPOST &amp; FERTILIZANTES</v>
      </c>
    </row>
    <row r="125" spans="1:22" x14ac:dyDescent="0.25">
      <c r="A125" vm="10">
        <v>45946</v>
      </c>
      <c r="B125" t="str">
        <v>Acosta, Roberto Maximiliano</v>
      </c>
      <c r="C125" t="str">
        <v>FA-C 00001-00000626</v>
      </c>
      <c r="D125">
        <v>-34000</v>
      </c>
      <c r="E125" t="str">
        <v xml:space="preserve">OC 0001-00001893: INSUMOS
Bolsas de residuo </v>
      </c>
      <c r="F125">
        <v>1</v>
      </c>
      <c r="G125">
        <v>34000</v>
      </c>
      <c r="H125" t="str">
        <v>UN</v>
      </c>
      <c r="I125" t="str">
        <v>INSUMOS</v>
      </c>
      <c r="J125" t="str">
        <v>OPEX</v>
      </c>
      <c r="K125" t="str">
        <v>VARIABLE</v>
      </c>
      <c r="L125" t="str">
        <v>INDIRECTO</v>
      </c>
      <c r="M125">
        <v>0</v>
      </c>
      <c r="N125" t="str">
        <v>CC1</v>
      </c>
      <c r="O125" t="e">
        <v>#NUM!</v>
      </c>
      <c r="P125">
        <v>10</v>
      </c>
      <c r="Q125" t="str">
        <v>BACHAS, CEREAL &amp; POLVILLO, COMPOST &amp; FERTILIZANTES, DISPOSICIÓN FINAL RESIDUOS LIQUIDOS, DISPOSICIÓN FINAL RESIDUOS SOLIDOS, EXPORTACION, NFU, PILETAS, REACTORES, TIERRAS FILTRANTES</v>
      </c>
      <c r="R125">
        <v>1</v>
      </c>
      <c r="S125">
        <v>-34000</v>
      </c>
      <c r="T125">
        <v>1</v>
      </c>
      <c r="U125" t="str">
        <v>APERTURADO POR EMPRESA</v>
      </c>
      <c r="V125" t="str">
        <v>DISPOSICIÓN FINAL RESIDUOS LIQUIDOS</v>
      </c>
    </row>
    <row r="126" spans="1:22" x14ac:dyDescent="0.25">
      <c r="A126" vm="10">
        <v>45946</v>
      </c>
      <c r="B126" t="str">
        <v>Acosta, Roberto Maximiliano</v>
      </c>
      <c r="C126" t="str">
        <v>FA-C 00001-00000626</v>
      </c>
      <c r="D126">
        <v>-34000</v>
      </c>
      <c r="E126" t="str">
        <v xml:space="preserve">OC 0001-00001893: INSUMOS
Bolsas de residuo </v>
      </c>
      <c r="F126">
        <v>1</v>
      </c>
      <c r="G126">
        <v>34000</v>
      </c>
      <c r="H126" t="str">
        <v>UN</v>
      </c>
      <c r="I126" t="str">
        <v>INSUMOS</v>
      </c>
      <c r="J126" t="str">
        <v>OPEX</v>
      </c>
      <c r="K126" t="str">
        <v>VARIABLE</v>
      </c>
      <c r="L126" t="str">
        <v>INDIRECTO</v>
      </c>
      <c r="M126">
        <v>0</v>
      </c>
      <c r="N126" t="str">
        <v>CC1</v>
      </c>
      <c r="O126" t="e">
        <v>#NUM!</v>
      </c>
      <c r="P126">
        <v>10</v>
      </c>
      <c r="Q126" t="str">
        <v>BACHAS, CEREAL &amp; POLVILLO, COMPOST &amp; FERTILIZANTES, DISPOSICIÓN FINAL RESIDUOS LIQUIDOS, DISPOSICIÓN FINAL RESIDUOS SOLIDOS, EXPORTACION, NFU, PILETAS, REACTORES, TIERRAS FILTRANTES</v>
      </c>
      <c r="R126">
        <v>1</v>
      </c>
      <c r="S126">
        <v>-34000</v>
      </c>
      <c r="T126">
        <v>1</v>
      </c>
      <c r="U126" t="str">
        <v>APERTURADO POR EMPRESA</v>
      </c>
      <c r="V126" t="str">
        <v>DISPOSICIÓN FINAL RESIDUOS SOLIDOS</v>
      </c>
    </row>
    <row r="127" spans="1:22" x14ac:dyDescent="0.25">
      <c r="A127" vm="10">
        <v>45946</v>
      </c>
      <c r="B127" t="str">
        <v>Acosta, Roberto Maximiliano</v>
      </c>
      <c r="C127" t="str">
        <v>FA-C 00001-00000626</v>
      </c>
      <c r="D127">
        <v>-34000</v>
      </c>
      <c r="E127" t="str">
        <v xml:space="preserve">OC 0001-00001893: INSUMOS
Bolsas de residuo </v>
      </c>
      <c r="F127">
        <v>1</v>
      </c>
      <c r="G127">
        <v>34000</v>
      </c>
      <c r="H127" t="str">
        <v>UN</v>
      </c>
      <c r="I127" t="str">
        <v>INSUMOS</v>
      </c>
      <c r="J127" t="str">
        <v>OPEX</v>
      </c>
      <c r="K127" t="str">
        <v>VARIABLE</v>
      </c>
      <c r="L127" t="str">
        <v>INDIRECTO</v>
      </c>
      <c r="M127">
        <v>0</v>
      </c>
      <c r="N127" t="str">
        <v>CC1</v>
      </c>
      <c r="O127" t="e">
        <v>#NUM!</v>
      </c>
      <c r="P127">
        <v>10</v>
      </c>
      <c r="Q127" t="str">
        <v>BACHAS, CEREAL &amp; POLVILLO, COMPOST &amp; FERTILIZANTES, DISPOSICIÓN FINAL RESIDUOS LIQUIDOS, DISPOSICIÓN FINAL RESIDUOS SOLIDOS, EXPORTACION, NFU, PILETAS, REACTORES, TIERRAS FILTRANTES</v>
      </c>
      <c r="R127">
        <v>1</v>
      </c>
      <c r="S127">
        <v>-34000</v>
      </c>
      <c r="T127">
        <v>1</v>
      </c>
      <c r="U127" t="str">
        <v>APERTURADO POR EMPRESA</v>
      </c>
      <c r="V127" t="str">
        <v>EXPORTACION</v>
      </c>
    </row>
    <row r="128" spans="1:22" x14ac:dyDescent="0.25">
      <c r="A128" vm="10">
        <v>45946</v>
      </c>
      <c r="B128" t="str">
        <v>Acosta, Roberto Maximiliano</v>
      </c>
      <c r="C128" t="str">
        <v>FA-C 00001-00000626</v>
      </c>
      <c r="D128">
        <v>-34000</v>
      </c>
      <c r="E128" t="str">
        <v xml:space="preserve">OC 0001-00001893: INSUMOS
Bolsas de residuo </v>
      </c>
      <c r="F128">
        <v>1</v>
      </c>
      <c r="G128">
        <v>34000</v>
      </c>
      <c r="H128" t="str">
        <v>UN</v>
      </c>
      <c r="I128" t="str">
        <v>INSUMOS</v>
      </c>
      <c r="J128" t="str">
        <v>OPEX</v>
      </c>
      <c r="K128" t="str">
        <v>VARIABLE</v>
      </c>
      <c r="L128" t="str">
        <v>INDIRECTO</v>
      </c>
      <c r="M128">
        <v>0</v>
      </c>
      <c r="N128" t="str">
        <v>CC1</v>
      </c>
      <c r="O128" t="e">
        <v>#NUM!</v>
      </c>
      <c r="P128">
        <v>10</v>
      </c>
      <c r="Q128" t="str">
        <v>BACHAS, CEREAL &amp; POLVILLO, COMPOST &amp; FERTILIZANTES, DISPOSICIÓN FINAL RESIDUOS LIQUIDOS, DISPOSICIÓN FINAL RESIDUOS SOLIDOS, EXPORTACION, NFU, PILETAS, REACTORES, TIERRAS FILTRANTES</v>
      </c>
      <c r="R128">
        <v>1</v>
      </c>
      <c r="S128">
        <v>-34000</v>
      </c>
      <c r="T128">
        <v>1</v>
      </c>
      <c r="U128" t="str">
        <v>APERTURADO POR EMPRESA</v>
      </c>
      <c r="V128" t="str">
        <v>NFU</v>
      </c>
    </row>
    <row r="129" spans="1:22" x14ac:dyDescent="0.25">
      <c r="A129" vm="10">
        <v>45946</v>
      </c>
      <c r="B129" t="str">
        <v>Acosta, Roberto Maximiliano</v>
      </c>
      <c r="C129" t="str">
        <v>FA-C 00001-00000626</v>
      </c>
      <c r="D129">
        <v>-34000</v>
      </c>
      <c r="E129" t="str">
        <v xml:space="preserve">OC 0001-00001893: INSUMOS
Bolsas de residuo </v>
      </c>
      <c r="F129">
        <v>1</v>
      </c>
      <c r="G129">
        <v>34000</v>
      </c>
      <c r="H129" t="str">
        <v>UN</v>
      </c>
      <c r="I129" t="str">
        <v>INSUMOS</v>
      </c>
      <c r="J129" t="str">
        <v>OPEX</v>
      </c>
      <c r="K129" t="str">
        <v>VARIABLE</v>
      </c>
      <c r="L129" t="str">
        <v>INDIRECTO</v>
      </c>
      <c r="M129">
        <v>0</v>
      </c>
      <c r="N129" t="str">
        <v>CC1</v>
      </c>
      <c r="O129" t="e">
        <v>#NUM!</v>
      </c>
      <c r="P129">
        <v>10</v>
      </c>
      <c r="Q129" t="str">
        <v>BACHAS, CEREAL &amp; POLVILLO, COMPOST &amp; FERTILIZANTES, DISPOSICIÓN FINAL RESIDUOS LIQUIDOS, DISPOSICIÓN FINAL RESIDUOS SOLIDOS, EXPORTACION, NFU, PILETAS, REACTORES, TIERRAS FILTRANTES</v>
      </c>
      <c r="R129">
        <v>1</v>
      </c>
      <c r="S129">
        <v>-34000</v>
      </c>
      <c r="T129">
        <v>1</v>
      </c>
      <c r="U129" t="str">
        <v>APERTURADO POR EMPRESA</v>
      </c>
      <c r="V129" t="str">
        <v>PILETAS</v>
      </c>
    </row>
    <row r="130" spans="1:22" x14ac:dyDescent="0.25">
      <c r="A130" vm="10">
        <v>45946</v>
      </c>
      <c r="B130" t="str">
        <v>Acosta, Roberto Maximiliano</v>
      </c>
      <c r="C130" t="str">
        <v>FA-C 00001-00000626</v>
      </c>
      <c r="D130">
        <v>-34000</v>
      </c>
      <c r="E130" t="str">
        <v xml:space="preserve">OC 0001-00001893: INSUMOS
Bolsas de residuo </v>
      </c>
      <c r="F130">
        <v>1</v>
      </c>
      <c r="G130">
        <v>34000</v>
      </c>
      <c r="H130" t="str">
        <v>UN</v>
      </c>
      <c r="I130" t="str">
        <v>INSUMOS</v>
      </c>
      <c r="J130" t="str">
        <v>OPEX</v>
      </c>
      <c r="K130" t="str">
        <v>VARIABLE</v>
      </c>
      <c r="L130" t="str">
        <v>INDIRECTO</v>
      </c>
      <c r="M130">
        <v>0</v>
      </c>
      <c r="N130" t="str">
        <v>CC1</v>
      </c>
      <c r="O130" t="e">
        <v>#NUM!</v>
      </c>
      <c r="P130">
        <v>10</v>
      </c>
      <c r="Q130" t="str">
        <v>BACHAS, CEREAL &amp; POLVILLO, COMPOST &amp; FERTILIZANTES, DISPOSICIÓN FINAL RESIDUOS LIQUIDOS, DISPOSICIÓN FINAL RESIDUOS SOLIDOS, EXPORTACION, NFU, PILETAS, REACTORES, TIERRAS FILTRANTES</v>
      </c>
      <c r="R130">
        <v>1</v>
      </c>
      <c r="S130">
        <v>-34000</v>
      </c>
      <c r="T130">
        <v>1</v>
      </c>
      <c r="U130" t="str">
        <v>APERTURADO POR EMPRESA</v>
      </c>
      <c r="V130" t="str">
        <v>REACTORES</v>
      </c>
    </row>
    <row r="131" spans="1:22" x14ac:dyDescent="0.25">
      <c r="A131" vm="10">
        <v>45946</v>
      </c>
      <c r="B131" t="str">
        <v>Acosta, Roberto Maximiliano</v>
      </c>
      <c r="C131" t="str">
        <v>FA-C 00001-00000626</v>
      </c>
      <c r="D131">
        <v>-34000</v>
      </c>
      <c r="E131" t="str">
        <v xml:space="preserve">OC 0001-00001893: INSUMOS
Bolsas de residuo </v>
      </c>
      <c r="F131">
        <v>1</v>
      </c>
      <c r="G131">
        <v>34000</v>
      </c>
      <c r="H131" t="str">
        <v>UN</v>
      </c>
      <c r="I131" t="str">
        <v>INSUMOS</v>
      </c>
      <c r="J131" t="str">
        <v>OPEX</v>
      </c>
      <c r="K131" t="str">
        <v>VARIABLE</v>
      </c>
      <c r="L131" t="str">
        <v>INDIRECTO</v>
      </c>
      <c r="M131">
        <v>0</v>
      </c>
      <c r="N131" t="str">
        <v>CC1</v>
      </c>
      <c r="O131" t="e">
        <v>#NUM!</v>
      </c>
      <c r="P131">
        <v>10</v>
      </c>
      <c r="Q131" t="str">
        <v>BACHAS, CEREAL &amp; POLVILLO, COMPOST &amp; FERTILIZANTES, DISPOSICIÓN FINAL RESIDUOS LIQUIDOS, DISPOSICIÓN FINAL RESIDUOS SOLIDOS, EXPORTACION, NFU, PILETAS, REACTORES, TIERRAS FILTRANTES</v>
      </c>
      <c r="R131">
        <v>1</v>
      </c>
      <c r="S131">
        <v>-34000</v>
      </c>
      <c r="T131">
        <v>1</v>
      </c>
      <c r="U131" t="str">
        <v>APERTURADO POR EMPRESA</v>
      </c>
      <c r="V131" t="str">
        <v>TIERRAS FILTRANTES</v>
      </c>
    </row>
    <row r="132" spans="1:22" x14ac:dyDescent="0.25">
      <c r="A132" vm="11">
        <v>45932</v>
      </c>
      <c r="B132" t="str">
        <v>Acosta, Roberto Maximiliano</v>
      </c>
      <c r="C132" t="str">
        <v>FA-C 00001-00000616</v>
      </c>
      <c r="D132">
        <v>-4632990</v>
      </c>
      <c r="E132" t="str">
        <v>OC 0001-00001709: SERVICIOS
de limpieza +ipc julio y agosto 3,8%</v>
      </c>
      <c r="F132">
        <v>1</v>
      </c>
      <c r="G132">
        <v>4632990</v>
      </c>
      <c r="H132" t="str">
        <v>UN</v>
      </c>
      <c r="I132" t="str">
        <v>SERVICIOS</v>
      </c>
      <c r="J132" t="str">
        <v>OPEX</v>
      </c>
      <c r="K132" t="str">
        <v>VARIABLE</v>
      </c>
      <c r="L132" t="str">
        <v>INDIRECTO</v>
      </c>
      <c r="M132">
        <v>0</v>
      </c>
      <c r="N132" t="str">
        <v>CC1</v>
      </c>
      <c r="O132" t="e">
        <v>#NUM!</v>
      </c>
      <c r="P132">
        <v>10</v>
      </c>
      <c r="Q132" t="str">
        <v>BACHAS, CEREAL &amp; POLVILLO, COMPOST &amp; FERTILIZANTES, DISPOSICIÓN FINAL RESIDUOS LIQUIDOS, DISPOSICIÓN FINAL RESIDUOS SOLIDOS, EXPORTACION, NFU, PILETAS, REACTORES, TIERRAS FILTRANTES</v>
      </c>
      <c r="R132">
        <v>1</v>
      </c>
      <c r="S132">
        <v>-4632990</v>
      </c>
      <c r="T132">
        <v>1</v>
      </c>
      <c r="U132" t="str">
        <v>APERTURADO POR EMPRESA</v>
      </c>
      <c r="V132" t="str">
        <v>BACHAS</v>
      </c>
    </row>
    <row r="133" spans="1:22" x14ac:dyDescent="0.25">
      <c r="A133" vm="11">
        <v>45932</v>
      </c>
      <c r="B133" t="str">
        <v>Acosta, Roberto Maximiliano</v>
      </c>
      <c r="C133" t="str">
        <v>FA-C 00001-00000616</v>
      </c>
      <c r="D133">
        <v>-4632990</v>
      </c>
      <c r="E133" t="str">
        <v>OC 0001-00001709: SERVICIOS
de limpieza +ipc julio y agosto 3,8%</v>
      </c>
      <c r="F133">
        <v>1</v>
      </c>
      <c r="G133">
        <v>4632990</v>
      </c>
      <c r="H133" t="str">
        <v>UN</v>
      </c>
      <c r="I133" t="str">
        <v>SERVICIOS</v>
      </c>
      <c r="J133" t="str">
        <v>OPEX</v>
      </c>
      <c r="K133" t="str">
        <v>VARIABLE</v>
      </c>
      <c r="L133" t="str">
        <v>INDIRECTO</v>
      </c>
      <c r="M133">
        <v>0</v>
      </c>
      <c r="N133" t="str">
        <v>CC1</v>
      </c>
      <c r="O133" t="e">
        <v>#NUM!</v>
      </c>
      <c r="P133">
        <v>10</v>
      </c>
      <c r="Q133" t="str">
        <v>BACHAS, CEREAL &amp; POLVILLO, COMPOST &amp; FERTILIZANTES, DISPOSICIÓN FINAL RESIDUOS LIQUIDOS, DISPOSICIÓN FINAL RESIDUOS SOLIDOS, EXPORTACION, NFU, PILETAS, REACTORES, TIERRAS FILTRANTES</v>
      </c>
      <c r="R133">
        <v>1</v>
      </c>
      <c r="S133">
        <v>-4632990</v>
      </c>
      <c r="T133">
        <v>1</v>
      </c>
      <c r="U133" t="str">
        <v>APERTURADO POR EMPRESA</v>
      </c>
      <c r="V133" t="str">
        <v>CEREAL &amp; POLVILLO</v>
      </c>
    </row>
    <row r="134" spans="1:22" x14ac:dyDescent="0.25">
      <c r="A134" vm="11">
        <v>45932</v>
      </c>
      <c r="B134" t="str">
        <v>Acosta, Roberto Maximiliano</v>
      </c>
      <c r="C134" t="str">
        <v>FA-C 00001-00000616</v>
      </c>
      <c r="D134">
        <v>-4632990</v>
      </c>
      <c r="E134" t="str">
        <v>OC 0001-00001709: SERVICIOS
de limpieza +ipc julio y agosto 3,8%</v>
      </c>
      <c r="F134">
        <v>1</v>
      </c>
      <c r="G134">
        <v>4632990</v>
      </c>
      <c r="H134" t="str">
        <v>UN</v>
      </c>
      <c r="I134" t="str">
        <v>SERVICIOS</v>
      </c>
      <c r="J134" t="str">
        <v>OPEX</v>
      </c>
      <c r="K134" t="str">
        <v>VARIABLE</v>
      </c>
      <c r="L134" t="str">
        <v>INDIRECTO</v>
      </c>
      <c r="M134">
        <v>0</v>
      </c>
      <c r="N134" t="str">
        <v>CC1</v>
      </c>
      <c r="O134" t="e">
        <v>#NUM!</v>
      </c>
      <c r="P134">
        <v>10</v>
      </c>
      <c r="Q134" t="str">
        <v>BACHAS, CEREAL &amp; POLVILLO, COMPOST &amp; FERTILIZANTES, DISPOSICIÓN FINAL RESIDUOS LIQUIDOS, DISPOSICIÓN FINAL RESIDUOS SOLIDOS, EXPORTACION, NFU, PILETAS, REACTORES, TIERRAS FILTRANTES</v>
      </c>
      <c r="R134">
        <v>1</v>
      </c>
      <c r="S134">
        <v>-4632990</v>
      </c>
      <c r="T134">
        <v>1</v>
      </c>
      <c r="U134" t="str">
        <v>APERTURADO POR EMPRESA</v>
      </c>
      <c r="V134" t="str">
        <v>COMPOST &amp; FERTILIZANTES</v>
      </c>
    </row>
    <row r="135" spans="1:22" x14ac:dyDescent="0.25">
      <c r="A135" vm="11">
        <v>45932</v>
      </c>
      <c r="B135" t="str">
        <v>Acosta, Roberto Maximiliano</v>
      </c>
      <c r="C135" t="str">
        <v>FA-C 00001-00000616</v>
      </c>
      <c r="D135">
        <v>-4632990</v>
      </c>
      <c r="E135" t="str">
        <v>OC 0001-00001709: SERVICIOS
de limpieza +ipc julio y agosto 3,8%</v>
      </c>
      <c r="F135">
        <v>1</v>
      </c>
      <c r="G135">
        <v>4632990</v>
      </c>
      <c r="H135" t="str">
        <v>UN</v>
      </c>
      <c r="I135" t="str">
        <v>SERVICIOS</v>
      </c>
      <c r="J135" t="str">
        <v>OPEX</v>
      </c>
      <c r="K135" t="str">
        <v>VARIABLE</v>
      </c>
      <c r="L135" t="str">
        <v>INDIRECTO</v>
      </c>
      <c r="M135">
        <v>0</v>
      </c>
      <c r="N135" t="str">
        <v>CC1</v>
      </c>
      <c r="O135" t="e">
        <v>#NUM!</v>
      </c>
      <c r="P135">
        <v>10</v>
      </c>
      <c r="Q135" t="str">
        <v>BACHAS, CEREAL &amp; POLVILLO, COMPOST &amp; FERTILIZANTES, DISPOSICIÓN FINAL RESIDUOS LIQUIDOS, DISPOSICIÓN FINAL RESIDUOS SOLIDOS, EXPORTACION, NFU, PILETAS, REACTORES, TIERRAS FILTRANTES</v>
      </c>
      <c r="R135">
        <v>1</v>
      </c>
      <c r="S135">
        <v>-4632990</v>
      </c>
      <c r="T135">
        <v>1</v>
      </c>
      <c r="U135" t="str">
        <v>APERTURADO POR EMPRESA</v>
      </c>
      <c r="V135" t="str">
        <v>DISPOSICIÓN FINAL RESIDUOS LIQUIDOS</v>
      </c>
    </row>
    <row r="136" spans="1:22" x14ac:dyDescent="0.25">
      <c r="A136" vm="11">
        <v>45932</v>
      </c>
      <c r="B136" t="str">
        <v>Acosta, Roberto Maximiliano</v>
      </c>
      <c r="C136" t="str">
        <v>FA-C 00001-00000616</v>
      </c>
      <c r="D136">
        <v>-4632990</v>
      </c>
      <c r="E136" t="str">
        <v>OC 0001-00001709: SERVICIOS
de limpieza +ipc julio y agosto 3,8%</v>
      </c>
      <c r="F136">
        <v>1</v>
      </c>
      <c r="G136">
        <v>4632990</v>
      </c>
      <c r="H136" t="str">
        <v>UN</v>
      </c>
      <c r="I136" t="str">
        <v>SERVICIOS</v>
      </c>
      <c r="J136" t="str">
        <v>OPEX</v>
      </c>
      <c r="K136" t="str">
        <v>VARIABLE</v>
      </c>
      <c r="L136" t="str">
        <v>INDIRECTO</v>
      </c>
      <c r="M136">
        <v>0</v>
      </c>
      <c r="N136" t="str">
        <v>CC1</v>
      </c>
      <c r="O136" t="e">
        <v>#NUM!</v>
      </c>
      <c r="P136">
        <v>10</v>
      </c>
      <c r="Q136" t="str">
        <v>BACHAS, CEREAL &amp; POLVILLO, COMPOST &amp; FERTILIZANTES, DISPOSICIÓN FINAL RESIDUOS LIQUIDOS, DISPOSICIÓN FINAL RESIDUOS SOLIDOS, EXPORTACION, NFU, PILETAS, REACTORES, TIERRAS FILTRANTES</v>
      </c>
      <c r="R136">
        <v>1</v>
      </c>
      <c r="S136">
        <v>-4632990</v>
      </c>
      <c r="T136">
        <v>1</v>
      </c>
      <c r="U136" t="str">
        <v>APERTURADO POR EMPRESA</v>
      </c>
      <c r="V136" t="str">
        <v>DISPOSICIÓN FINAL RESIDUOS SOLIDOS</v>
      </c>
    </row>
    <row r="137" spans="1:22" x14ac:dyDescent="0.25">
      <c r="A137" vm="11">
        <v>45932</v>
      </c>
      <c r="B137" t="str">
        <v>Acosta, Roberto Maximiliano</v>
      </c>
      <c r="C137" t="str">
        <v>FA-C 00001-00000616</v>
      </c>
      <c r="D137">
        <v>-4632990</v>
      </c>
      <c r="E137" t="str">
        <v>OC 0001-00001709: SERVICIOS
de limpieza +ipc julio y agosto 3,8%</v>
      </c>
      <c r="F137">
        <v>1</v>
      </c>
      <c r="G137">
        <v>4632990</v>
      </c>
      <c r="H137" t="str">
        <v>UN</v>
      </c>
      <c r="I137" t="str">
        <v>SERVICIOS</v>
      </c>
      <c r="J137" t="str">
        <v>OPEX</v>
      </c>
      <c r="K137" t="str">
        <v>VARIABLE</v>
      </c>
      <c r="L137" t="str">
        <v>INDIRECTO</v>
      </c>
      <c r="M137">
        <v>0</v>
      </c>
      <c r="N137" t="str">
        <v>CC1</v>
      </c>
      <c r="O137" t="e">
        <v>#NUM!</v>
      </c>
      <c r="P137">
        <v>10</v>
      </c>
      <c r="Q137" t="str">
        <v>BACHAS, CEREAL &amp; POLVILLO, COMPOST &amp; FERTILIZANTES, DISPOSICIÓN FINAL RESIDUOS LIQUIDOS, DISPOSICIÓN FINAL RESIDUOS SOLIDOS, EXPORTACION, NFU, PILETAS, REACTORES, TIERRAS FILTRANTES</v>
      </c>
      <c r="R137">
        <v>1</v>
      </c>
      <c r="S137">
        <v>-4632990</v>
      </c>
      <c r="T137">
        <v>1</v>
      </c>
      <c r="U137" t="str">
        <v>APERTURADO POR EMPRESA</v>
      </c>
      <c r="V137" t="str">
        <v>EXPORTACION</v>
      </c>
    </row>
    <row r="138" spans="1:22" x14ac:dyDescent="0.25">
      <c r="A138" vm="11">
        <v>45932</v>
      </c>
      <c r="B138" t="str">
        <v>Acosta, Roberto Maximiliano</v>
      </c>
      <c r="C138" t="str">
        <v>FA-C 00001-00000616</v>
      </c>
      <c r="D138">
        <v>-4632990</v>
      </c>
      <c r="E138" t="str">
        <v>OC 0001-00001709: SERVICIOS
de limpieza +ipc julio y agosto 3,8%</v>
      </c>
      <c r="F138">
        <v>1</v>
      </c>
      <c r="G138">
        <v>4632990</v>
      </c>
      <c r="H138" t="str">
        <v>UN</v>
      </c>
      <c r="I138" t="str">
        <v>SERVICIOS</v>
      </c>
      <c r="J138" t="str">
        <v>OPEX</v>
      </c>
      <c r="K138" t="str">
        <v>VARIABLE</v>
      </c>
      <c r="L138" t="str">
        <v>INDIRECTO</v>
      </c>
      <c r="M138">
        <v>0</v>
      </c>
      <c r="N138" t="str">
        <v>CC1</v>
      </c>
      <c r="O138" t="e">
        <v>#NUM!</v>
      </c>
      <c r="P138">
        <v>10</v>
      </c>
      <c r="Q138" t="str">
        <v>BACHAS, CEREAL &amp; POLVILLO, COMPOST &amp; FERTILIZANTES, DISPOSICIÓN FINAL RESIDUOS LIQUIDOS, DISPOSICIÓN FINAL RESIDUOS SOLIDOS, EXPORTACION, NFU, PILETAS, REACTORES, TIERRAS FILTRANTES</v>
      </c>
      <c r="R138">
        <v>1</v>
      </c>
      <c r="S138">
        <v>-4632990</v>
      </c>
      <c r="T138">
        <v>1</v>
      </c>
      <c r="U138" t="str">
        <v>APERTURADO POR EMPRESA</v>
      </c>
      <c r="V138" t="str">
        <v>NFU</v>
      </c>
    </row>
    <row r="139" spans="1:22" x14ac:dyDescent="0.25">
      <c r="A139" vm="11">
        <v>45932</v>
      </c>
      <c r="B139" t="str">
        <v>Acosta, Roberto Maximiliano</v>
      </c>
      <c r="C139" t="str">
        <v>FA-C 00001-00000616</v>
      </c>
      <c r="D139">
        <v>-4632990</v>
      </c>
      <c r="E139" t="str">
        <v>OC 0001-00001709: SERVICIOS
de limpieza +ipc julio y agosto 3,8%</v>
      </c>
      <c r="F139">
        <v>1</v>
      </c>
      <c r="G139">
        <v>4632990</v>
      </c>
      <c r="H139" t="str">
        <v>UN</v>
      </c>
      <c r="I139" t="str">
        <v>SERVICIOS</v>
      </c>
      <c r="J139" t="str">
        <v>OPEX</v>
      </c>
      <c r="K139" t="str">
        <v>VARIABLE</v>
      </c>
      <c r="L139" t="str">
        <v>INDIRECTO</v>
      </c>
      <c r="M139">
        <v>0</v>
      </c>
      <c r="N139" t="str">
        <v>CC1</v>
      </c>
      <c r="O139" t="e">
        <v>#NUM!</v>
      </c>
      <c r="P139">
        <v>10</v>
      </c>
      <c r="Q139" t="str">
        <v>BACHAS, CEREAL &amp; POLVILLO, COMPOST &amp; FERTILIZANTES, DISPOSICIÓN FINAL RESIDUOS LIQUIDOS, DISPOSICIÓN FINAL RESIDUOS SOLIDOS, EXPORTACION, NFU, PILETAS, REACTORES, TIERRAS FILTRANTES</v>
      </c>
      <c r="R139">
        <v>1</v>
      </c>
      <c r="S139">
        <v>-4632990</v>
      </c>
      <c r="T139">
        <v>1</v>
      </c>
      <c r="U139" t="str">
        <v>APERTURADO POR EMPRESA</v>
      </c>
      <c r="V139" t="str">
        <v>PILETAS</v>
      </c>
    </row>
    <row r="140" spans="1:22" x14ac:dyDescent="0.25">
      <c r="A140" vm="11">
        <v>45932</v>
      </c>
      <c r="B140" t="str">
        <v>Acosta, Roberto Maximiliano</v>
      </c>
      <c r="C140" t="str">
        <v>FA-C 00001-00000616</v>
      </c>
      <c r="D140">
        <v>-4632990</v>
      </c>
      <c r="E140" t="str">
        <v>OC 0001-00001709: SERVICIOS
de limpieza +ipc julio y agosto 3,8%</v>
      </c>
      <c r="F140">
        <v>1</v>
      </c>
      <c r="G140">
        <v>4632990</v>
      </c>
      <c r="H140" t="str">
        <v>UN</v>
      </c>
      <c r="I140" t="str">
        <v>SERVICIOS</v>
      </c>
      <c r="J140" t="str">
        <v>OPEX</v>
      </c>
      <c r="K140" t="str">
        <v>VARIABLE</v>
      </c>
      <c r="L140" t="str">
        <v>INDIRECTO</v>
      </c>
      <c r="M140">
        <v>0</v>
      </c>
      <c r="N140" t="str">
        <v>CC1</v>
      </c>
      <c r="O140" t="e">
        <v>#NUM!</v>
      </c>
      <c r="P140">
        <v>10</v>
      </c>
      <c r="Q140" t="str">
        <v>BACHAS, CEREAL &amp; POLVILLO, COMPOST &amp; FERTILIZANTES, DISPOSICIÓN FINAL RESIDUOS LIQUIDOS, DISPOSICIÓN FINAL RESIDUOS SOLIDOS, EXPORTACION, NFU, PILETAS, REACTORES, TIERRAS FILTRANTES</v>
      </c>
      <c r="R140">
        <v>1</v>
      </c>
      <c r="S140">
        <v>-4632990</v>
      </c>
      <c r="T140">
        <v>1</v>
      </c>
      <c r="U140" t="str">
        <v>APERTURADO POR EMPRESA</v>
      </c>
      <c r="V140" t="str">
        <v>REACTORES</v>
      </c>
    </row>
    <row r="141" spans="1:22" x14ac:dyDescent="0.25">
      <c r="A141" vm="11">
        <v>45932</v>
      </c>
      <c r="B141" t="str">
        <v>Acosta, Roberto Maximiliano</v>
      </c>
      <c r="C141" t="str">
        <v>FA-C 00001-00000616</v>
      </c>
      <c r="D141">
        <v>-4632990</v>
      </c>
      <c r="E141" t="str">
        <v>OC 0001-00001709: SERVICIOS
de limpieza +ipc julio y agosto 3,8%</v>
      </c>
      <c r="F141">
        <v>1</v>
      </c>
      <c r="G141">
        <v>4632990</v>
      </c>
      <c r="H141" t="str">
        <v>UN</v>
      </c>
      <c r="I141" t="str">
        <v>SERVICIOS</v>
      </c>
      <c r="J141" t="str">
        <v>OPEX</v>
      </c>
      <c r="K141" t="str">
        <v>VARIABLE</v>
      </c>
      <c r="L141" t="str">
        <v>INDIRECTO</v>
      </c>
      <c r="M141">
        <v>0</v>
      </c>
      <c r="N141" t="str">
        <v>CC1</v>
      </c>
      <c r="O141" t="e">
        <v>#NUM!</v>
      </c>
      <c r="P141">
        <v>10</v>
      </c>
      <c r="Q141" t="str">
        <v>BACHAS, CEREAL &amp; POLVILLO, COMPOST &amp; FERTILIZANTES, DISPOSICIÓN FINAL RESIDUOS LIQUIDOS, DISPOSICIÓN FINAL RESIDUOS SOLIDOS, EXPORTACION, NFU, PILETAS, REACTORES, TIERRAS FILTRANTES</v>
      </c>
      <c r="R141">
        <v>1</v>
      </c>
      <c r="S141">
        <v>-4632990</v>
      </c>
      <c r="T141">
        <v>1</v>
      </c>
      <c r="U141" t="str">
        <v>APERTURADO POR EMPRESA</v>
      </c>
      <c r="V141" t="str">
        <v>TIERRAS FILTRANTES</v>
      </c>
    </row>
    <row r="142" spans="1:22" x14ac:dyDescent="0.25">
      <c r="A142" vm="4">
        <v>45931</v>
      </c>
      <c r="B142" t="str">
        <v>Adhoc S.A.</v>
      </c>
      <c r="C142" t="str">
        <v>FA-A 00003-00019779</v>
      </c>
      <c r="D142">
        <v>-2004596.59</v>
      </c>
      <c r="E142" t="str">
        <v xml:space="preserve">OC 0001-00001367: SERVICIOS
Sistema contable </v>
      </c>
      <c r="F142">
        <v>1</v>
      </c>
      <c r="G142">
        <v>1656691.4</v>
      </c>
      <c r="H142" t="str">
        <v>UN</v>
      </c>
      <c r="I142" t="str">
        <v>SERVICIOS</v>
      </c>
      <c r="J142" t="str">
        <v>OPEX</v>
      </c>
      <c r="K142" t="str">
        <v>FIJO</v>
      </c>
      <c r="L142" t="str">
        <v>INDIRECTO</v>
      </c>
      <c r="M142" t="str">
        <v>CC13</v>
      </c>
      <c r="N142" t="str">
        <v>CC1</v>
      </c>
      <c r="O142" t="e">
        <v>#NUM!</v>
      </c>
      <c r="P142">
        <v>10</v>
      </c>
      <c r="Q142" t="str">
        <v>BACHAS, CEREAL &amp; POLVILLO, COMPOST &amp; FERTILIZANTES, DISPOSICIÓN FINAL RESIDUOS LIQUIDOS, DISPOSICIÓN FINAL RESIDUOS SOLIDOS, EXPORTACION, NFU, PILETAS, REACTORES, TIERRAS FILTRANTES</v>
      </c>
      <c r="R142">
        <v>0.7</v>
      </c>
      <c r="S142">
        <v>-1403217.6129999999</v>
      </c>
      <c r="T142">
        <v>0.7</v>
      </c>
      <c r="U142" t="str">
        <v>APERTURADO POR EMPRESA</v>
      </c>
      <c r="V142" t="str">
        <v>BACHAS</v>
      </c>
    </row>
    <row r="143" spans="1:22" x14ac:dyDescent="0.25">
      <c r="A143" vm="4">
        <v>45931</v>
      </c>
      <c r="B143" t="str">
        <v>Adhoc S.A.</v>
      </c>
      <c r="C143" t="str">
        <v>FA-A 00003-00019779</v>
      </c>
      <c r="D143">
        <v>-2004596.59</v>
      </c>
      <c r="E143" t="str">
        <v xml:space="preserve">OC 0001-00001367: SERVICIOS
Sistema contable </v>
      </c>
      <c r="F143">
        <v>1</v>
      </c>
      <c r="G143">
        <v>1656691.4</v>
      </c>
      <c r="H143" t="str">
        <v>UN</v>
      </c>
      <c r="I143" t="str">
        <v>SERVICIOS</v>
      </c>
      <c r="J143" t="str">
        <v>OPEX</v>
      </c>
      <c r="K143" t="str">
        <v>FIJO</v>
      </c>
      <c r="L143" t="str">
        <v>INDIRECTO</v>
      </c>
      <c r="M143" t="str">
        <v>CC13</v>
      </c>
      <c r="N143" t="str">
        <v>CC1</v>
      </c>
      <c r="O143" t="e">
        <v>#NUM!</v>
      </c>
      <c r="P143">
        <v>10</v>
      </c>
      <c r="Q143" t="str">
        <v>BACHAS, CEREAL &amp; POLVILLO, COMPOST &amp; FERTILIZANTES, DISPOSICIÓN FINAL RESIDUOS LIQUIDOS, DISPOSICIÓN FINAL RESIDUOS SOLIDOS, EXPORTACION, NFU, PILETAS, REACTORES, TIERRAS FILTRANTES</v>
      </c>
      <c r="R143">
        <v>0.7</v>
      </c>
      <c r="S143">
        <v>-1403217.6129999999</v>
      </c>
      <c r="T143">
        <v>0.7</v>
      </c>
      <c r="U143" t="str">
        <v>APERTURADO POR EMPRESA</v>
      </c>
      <c r="V143" t="str">
        <v>CEREAL &amp; POLVILLO</v>
      </c>
    </row>
    <row r="144" spans="1:22" x14ac:dyDescent="0.25">
      <c r="A144" vm="4">
        <v>45931</v>
      </c>
      <c r="B144" t="str">
        <v>Adhoc S.A.</v>
      </c>
      <c r="C144" t="str">
        <v>FA-A 00003-00019779</v>
      </c>
      <c r="D144">
        <v>-2004596.59</v>
      </c>
      <c r="E144" t="str">
        <v xml:space="preserve">OC 0001-00001367: SERVICIOS
Sistema contable </v>
      </c>
      <c r="F144">
        <v>1</v>
      </c>
      <c r="G144">
        <v>1656691.4</v>
      </c>
      <c r="H144" t="str">
        <v>UN</v>
      </c>
      <c r="I144" t="str">
        <v>SERVICIOS</v>
      </c>
      <c r="J144" t="str">
        <v>OPEX</v>
      </c>
      <c r="K144" t="str">
        <v>FIJO</v>
      </c>
      <c r="L144" t="str">
        <v>INDIRECTO</v>
      </c>
      <c r="M144" t="str">
        <v>CC13</v>
      </c>
      <c r="N144" t="str">
        <v>CC1</v>
      </c>
      <c r="O144" t="e">
        <v>#NUM!</v>
      </c>
      <c r="P144">
        <v>10</v>
      </c>
      <c r="Q144" t="str">
        <v>BACHAS, CEREAL &amp; POLVILLO, COMPOST &amp; FERTILIZANTES, DISPOSICIÓN FINAL RESIDUOS LIQUIDOS, DISPOSICIÓN FINAL RESIDUOS SOLIDOS, EXPORTACION, NFU, PILETAS, REACTORES, TIERRAS FILTRANTES</v>
      </c>
      <c r="R144">
        <v>0.7</v>
      </c>
      <c r="S144">
        <v>-1403217.6129999999</v>
      </c>
      <c r="T144">
        <v>0.7</v>
      </c>
      <c r="U144" t="str">
        <v>APERTURADO POR EMPRESA</v>
      </c>
      <c r="V144" t="str">
        <v>COMPOST &amp; FERTILIZANTES</v>
      </c>
    </row>
    <row r="145" spans="1:22" x14ac:dyDescent="0.25">
      <c r="A145" vm="4">
        <v>45931</v>
      </c>
      <c r="B145" t="str">
        <v>Adhoc S.A.</v>
      </c>
      <c r="C145" t="str">
        <v>FA-A 00003-00019779</v>
      </c>
      <c r="D145">
        <v>-2004596.59</v>
      </c>
      <c r="E145" t="str">
        <v xml:space="preserve">OC 0001-00001367: SERVICIOS
Sistema contable </v>
      </c>
      <c r="F145">
        <v>1</v>
      </c>
      <c r="G145">
        <v>1656691.4</v>
      </c>
      <c r="H145" t="str">
        <v>UN</v>
      </c>
      <c r="I145" t="str">
        <v>SERVICIOS</v>
      </c>
      <c r="J145" t="str">
        <v>OPEX</v>
      </c>
      <c r="K145" t="str">
        <v>FIJO</v>
      </c>
      <c r="L145" t="str">
        <v>INDIRECTO</v>
      </c>
      <c r="M145" t="str">
        <v>CC13</v>
      </c>
      <c r="N145" t="str">
        <v>CC1</v>
      </c>
      <c r="O145" t="e">
        <v>#NUM!</v>
      </c>
      <c r="P145">
        <v>10</v>
      </c>
      <c r="Q145" t="str">
        <v>BACHAS, CEREAL &amp; POLVILLO, COMPOST &amp; FERTILIZANTES, DISPOSICIÓN FINAL RESIDUOS LIQUIDOS, DISPOSICIÓN FINAL RESIDUOS SOLIDOS, EXPORTACION, NFU, PILETAS, REACTORES, TIERRAS FILTRANTES</v>
      </c>
      <c r="R145">
        <v>0.7</v>
      </c>
      <c r="S145">
        <v>-1403217.6129999999</v>
      </c>
      <c r="T145">
        <v>0.7</v>
      </c>
      <c r="U145" t="str">
        <v>APERTURADO POR EMPRESA</v>
      </c>
      <c r="V145" t="str">
        <v>DISPOSICIÓN FINAL RESIDUOS LIQUIDOS</v>
      </c>
    </row>
    <row r="146" spans="1:22" x14ac:dyDescent="0.25">
      <c r="A146" vm="4">
        <v>45931</v>
      </c>
      <c r="B146" t="str">
        <v>Adhoc S.A.</v>
      </c>
      <c r="C146" t="str">
        <v>FA-A 00003-00019779</v>
      </c>
      <c r="D146">
        <v>-2004596.59</v>
      </c>
      <c r="E146" t="str">
        <v xml:space="preserve">OC 0001-00001367: SERVICIOS
Sistema contable </v>
      </c>
      <c r="F146">
        <v>1</v>
      </c>
      <c r="G146">
        <v>1656691.4</v>
      </c>
      <c r="H146" t="str">
        <v>UN</v>
      </c>
      <c r="I146" t="str">
        <v>SERVICIOS</v>
      </c>
      <c r="J146" t="str">
        <v>OPEX</v>
      </c>
      <c r="K146" t="str">
        <v>FIJO</v>
      </c>
      <c r="L146" t="str">
        <v>INDIRECTO</v>
      </c>
      <c r="M146" t="str">
        <v>CC13</v>
      </c>
      <c r="N146" t="str">
        <v>CC1</v>
      </c>
      <c r="O146" t="e">
        <v>#NUM!</v>
      </c>
      <c r="P146">
        <v>10</v>
      </c>
      <c r="Q146" t="str">
        <v>BACHAS, CEREAL &amp; POLVILLO, COMPOST &amp; FERTILIZANTES, DISPOSICIÓN FINAL RESIDUOS LIQUIDOS, DISPOSICIÓN FINAL RESIDUOS SOLIDOS, EXPORTACION, NFU, PILETAS, REACTORES, TIERRAS FILTRANTES</v>
      </c>
      <c r="R146">
        <v>0.7</v>
      </c>
      <c r="S146">
        <v>-1403217.6129999999</v>
      </c>
      <c r="T146">
        <v>0.7</v>
      </c>
      <c r="U146" t="str">
        <v>APERTURADO POR EMPRESA</v>
      </c>
      <c r="V146" t="str">
        <v>DISPOSICIÓN FINAL RESIDUOS SOLIDOS</v>
      </c>
    </row>
    <row r="147" spans="1:22" x14ac:dyDescent="0.25">
      <c r="A147" vm="4">
        <v>45931</v>
      </c>
      <c r="B147" t="str">
        <v>Adhoc S.A.</v>
      </c>
      <c r="C147" t="str">
        <v>FA-A 00003-00019779</v>
      </c>
      <c r="D147">
        <v>-2004596.59</v>
      </c>
      <c r="E147" t="str">
        <v xml:space="preserve">OC 0001-00001367: SERVICIOS
Sistema contable </v>
      </c>
      <c r="F147">
        <v>1</v>
      </c>
      <c r="G147">
        <v>1656691.4</v>
      </c>
      <c r="H147" t="str">
        <v>UN</v>
      </c>
      <c r="I147" t="str">
        <v>SERVICIOS</v>
      </c>
      <c r="J147" t="str">
        <v>OPEX</v>
      </c>
      <c r="K147" t="str">
        <v>FIJO</v>
      </c>
      <c r="L147" t="str">
        <v>INDIRECTO</v>
      </c>
      <c r="M147" t="str">
        <v>CC13</v>
      </c>
      <c r="N147" t="str">
        <v>CC1</v>
      </c>
      <c r="O147" t="e">
        <v>#NUM!</v>
      </c>
      <c r="P147">
        <v>10</v>
      </c>
      <c r="Q147" t="str">
        <v>BACHAS, CEREAL &amp; POLVILLO, COMPOST &amp; FERTILIZANTES, DISPOSICIÓN FINAL RESIDUOS LIQUIDOS, DISPOSICIÓN FINAL RESIDUOS SOLIDOS, EXPORTACION, NFU, PILETAS, REACTORES, TIERRAS FILTRANTES</v>
      </c>
      <c r="R147">
        <v>0.7</v>
      </c>
      <c r="S147">
        <v>-1403217.6129999999</v>
      </c>
      <c r="T147">
        <v>0.7</v>
      </c>
      <c r="U147" t="str">
        <v>APERTURADO POR EMPRESA</v>
      </c>
      <c r="V147" t="str">
        <v>EXPORTACION</v>
      </c>
    </row>
    <row r="148" spans="1:22" x14ac:dyDescent="0.25">
      <c r="A148" vm="4">
        <v>45931</v>
      </c>
      <c r="B148" t="str">
        <v>Adhoc S.A.</v>
      </c>
      <c r="C148" t="str">
        <v>FA-A 00003-00019779</v>
      </c>
      <c r="D148">
        <v>-2004596.59</v>
      </c>
      <c r="E148" t="str">
        <v xml:space="preserve">OC 0001-00001367: SERVICIOS
Sistema contable </v>
      </c>
      <c r="F148">
        <v>1</v>
      </c>
      <c r="G148">
        <v>1656691.4</v>
      </c>
      <c r="H148" t="str">
        <v>UN</v>
      </c>
      <c r="I148" t="str">
        <v>SERVICIOS</v>
      </c>
      <c r="J148" t="str">
        <v>OPEX</v>
      </c>
      <c r="K148" t="str">
        <v>FIJO</v>
      </c>
      <c r="L148" t="str">
        <v>INDIRECTO</v>
      </c>
      <c r="M148" t="str">
        <v>CC13</v>
      </c>
      <c r="N148" t="str">
        <v>CC1</v>
      </c>
      <c r="O148" t="e">
        <v>#NUM!</v>
      </c>
      <c r="P148">
        <v>10</v>
      </c>
      <c r="Q148" t="str">
        <v>BACHAS, CEREAL &amp; POLVILLO, COMPOST &amp; FERTILIZANTES, DISPOSICIÓN FINAL RESIDUOS LIQUIDOS, DISPOSICIÓN FINAL RESIDUOS SOLIDOS, EXPORTACION, NFU, PILETAS, REACTORES, TIERRAS FILTRANTES</v>
      </c>
      <c r="R148">
        <v>0.7</v>
      </c>
      <c r="S148">
        <v>-1403217.6129999999</v>
      </c>
      <c r="T148">
        <v>0.7</v>
      </c>
      <c r="U148" t="str">
        <v>APERTURADO POR EMPRESA</v>
      </c>
      <c r="V148" t="str">
        <v>NFU</v>
      </c>
    </row>
    <row r="149" spans="1:22" x14ac:dyDescent="0.25">
      <c r="A149" vm="4">
        <v>45931</v>
      </c>
      <c r="B149" t="str">
        <v>Adhoc S.A.</v>
      </c>
      <c r="C149" t="str">
        <v>FA-A 00003-00019779</v>
      </c>
      <c r="D149">
        <v>-2004596.59</v>
      </c>
      <c r="E149" t="str">
        <v xml:space="preserve">OC 0001-00001367: SERVICIOS
Sistema contable </v>
      </c>
      <c r="F149">
        <v>1</v>
      </c>
      <c r="G149">
        <v>1656691.4</v>
      </c>
      <c r="H149" t="str">
        <v>UN</v>
      </c>
      <c r="I149" t="str">
        <v>SERVICIOS</v>
      </c>
      <c r="J149" t="str">
        <v>OPEX</v>
      </c>
      <c r="K149" t="str">
        <v>FIJO</v>
      </c>
      <c r="L149" t="str">
        <v>INDIRECTO</v>
      </c>
      <c r="M149" t="str">
        <v>CC13</v>
      </c>
      <c r="N149" t="str">
        <v>CC1</v>
      </c>
      <c r="O149" t="e">
        <v>#NUM!</v>
      </c>
      <c r="P149">
        <v>10</v>
      </c>
      <c r="Q149" t="str">
        <v>BACHAS, CEREAL &amp; POLVILLO, COMPOST &amp; FERTILIZANTES, DISPOSICIÓN FINAL RESIDUOS LIQUIDOS, DISPOSICIÓN FINAL RESIDUOS SOLIDOS, EXPORTACION, NFU, PILETAS, REACTORES, TIERRAS FILTRANTES</v>
      </c>
      <c r="R149">
        <v>0.7</v>
      </c>
      <c r="S149">
        <v>-1403217.6129999999</v>
      </c>
      <c r="T149">
        <v>0.7</v>
      </c>
      <c r="U149" t="str">
        <v>APERTURADO POR EMPRESA</v>
      </c>
      <c r="V149" t="str">
        <v>PILETAS</v>
      </c>
    </row>
    <row r="150" spans="1:22" x14ac:dyDescent="0.25">
      <c r="A150" vm="4">
        <v>45931</v>
      </c>
      <c r="B150" t="str">
        <v>Adhoc S.A.</v>
      </c>
      <c r="C150" t="str">
        <v>FA-A 00003-00019779</v>
      </c>
      <c r="D150">
        <v>-2004596.59</v>
      </c>
      <c r="E150" t="str">
        <v xml:space="preserve">OC 0001-00001367: SERVICIOS
Sistema contable </v>
      </c>
      <c r="F150">
        <v>1</v>
      </c>
      <c r="G150">
        <v>1656691.4</v>
      </c>
      <c r="H150" t="str">
        <v>UN</v>
      </c>
      <c r="I150" t="str">
        <v>SERVICIOS</v>
      </c>
      <c r="J150" t="str">
        <v>OPEX</v>
      </c>
      <c r="K150" t="str">
        <v>FIJO</v>
      </c>
      <c r="L150" t="str">
        <v>INDIRECTO</v>
      </c>
      <c r="M150" t="str">
        <v>CC13</v>
      </c>
      <c r="N150" t="str">
        <v>CC1</v>
      </c>
      <c r="O150" t="e">
        <v>#NUM!</v>
      </c>
      <c r="P150">
        <v>10</v>
      </c>
      <c r="Q150" t="str">
        <v>BACHAS, CEREAL &amp; POLVILLO, COMPOST &amp; FERTILIZANTES, DISPOSICIÓN FINAL RESIDUOS LIQUIDOS, DISPOSICIÓN FINAL RESIDUOS SOLIDOS, EXPORTACION, NFU, PILETAS, REACTORES, TIERRAS FILTRANTES</v>
      </c>
      <c r="R150">
        <v>0.7</v>
      </c>
      <c r="S150">
        <v>-1403217.6129999999</v>
      </c>
      <c r="T150">
        <v>0.7</v>
      </c>
      <c r="U150" t="str">
        <v>APERTURADO POR EMPRESA</v>
      </c>
      <c r="V150" t="str">
        <v>REACTORES</v>
      </c>
    </row>
    <row r="151" spans="1:22" x14ac:dyDescent="0.25">
      <c r="A151" vm="4">
        <v>45931</v>
      </c>
      <c r="B151" t="str">
        <v>Adhoc S.A.</v>
      </c>
      <c r="C151" t="str">
        <v>FA-A 00003-00019779</v>
      </c>
      <c r="D151">
        <v>-2004596.59</v>
      </c>
      <c r="E151" t="str">
        <v xml:space="preserve">OC 0001-00001367: SERVICIOS
Sistema contable </v>
      </c>
      <c r="F151">
        <v>1</v>
      </c>
      <c r="G151">
        <v>1656691.4</v>
      </c>
      <c r="H151" t="str">
        <v>UN</v>
      </c>
      <c r="I151" t="str">
        <v>SERVICIOS</v>
      </c>
      <c r="J151" t="str">
        <v>OPEX</v>
      </c>
      <c r="K151" t="str">
        <v>FIJO</v>
      </c>
      <c r="L151" t="str">
        <v>INDIRECTO</v>
      </c>
      <c r="M151" t="str">
        <v>CC13</v>
      </c>
      <c r="N151" t="str">
        <v>CC1</v>
      </c>
      <c r="O151" t="e">
        <v>#NUM!</v>
      </c>
      <c r="P151">
        <v>10</v>
      </c>
      <c r="Q151" t="str">
        <v>BACHAS, CEREAL &amp; POLVILLO, COMPOST &amp; FERTILIZANTES, DISPOSICIÓN FINAL RESIDUOS LIQUIDOS, DISPOSICIÓN FINAL RESIDUOS SOLIDOS, EXPORTACION, NFU, PILETAS, REACTORES, TIERRAS FILTRANTES</v>
      </c>
      <c r="R151">
        <v>0.7</v>
      </c>
      <c r="S151">
        <v>-1403217.6129999999</v>
      </c>
      <c r="T151">
        <v>0.7</v>
      </c>
      <c r="U151" t="str">
        <v>APERTURADO POR EMPRESA</v>
      </c>
      <c r="V151" t="str">
        <v>TIERRAS FILTRANTES</v>
      </c>
    </row>
    <row r="152" spans="1:22" x14ac:dyDescent="0.25">
      <c r="A152" vm="7">
        <v>45950</v>
      </c>
      <c r="B152" t="str">
        <v>American Express Argentina S. A.</v>
      </c>
      <c r="C152" t="str">
        <v>OCOM/2025/0472</v>
      </c>
      <c r="D152">
        <v>-344000.85</v>
      </c>
      <c r="E152" t="str">
        <v>OC 0001-00001936: PERSONAL</v>
      </c>
      <c r="F152">
        <v>1</v>
      </c>
      <c r="G152">
        <v>344000.85</v>
      </c>
      <c r="H152" t="str">
        <v>UN</v>
      </c>
      <c r="I152" t="str">
        <v>PERSONAL</v>
      </c>
      <c r="J152" t="str">
        <v>OPEX</v>
      </c>
      <c r="K152" t="str">
        <v>VARIABLE</v>
      </c>
      <c r="L152" t="str">
        <v>INDIRECTO</v>
      </c>
      <c r="M152">
        <v>0</v>
      </c>
      <c r="N152" t="str">
        <v>CC1</v>
      </c>
      <c r="O152" t="e">
        <v>#NUM!</v>
      </c>
      <c r="P152">
        <v>10</v>
      </c>
      <c r="Q152" t="str">
        <v>BACHAS, CEREAL &amp; POLVILLO, COMPOST &amp; FERTILIZANTES, DISPOSICIÓN FINAL RESIDUOS LIQUIDOS, DISPOSICIÓN FINAL RESIDUOS SOLIDOS, EXPORTACION, NFU, PILETAS, REACTORES, TIERRAS FILTRANTES</v>
      </c>
      <c r="R152">
        <v>1</v>
      </c>
      <c r="S152">
        <v>-344000.85</v>
      </c>
      <c r="T152">
        <v>1</v>
      </c>
      <c r="U152" t="str">
        <v>APERTURADO POR EMPRESA</v>
      </c>
      <c r="V152" t="str">
        <v>BACHAS</v>
      </c>
    </row>
    <row r="153" spans="1:22" x14ac:dyDescent="0.25">
      <c r="A153" vm="7">
        <v>45950</v>
      </c>
      <c r="B153" t="str">
        <v>American Express Argentina S. A.</v>
      </c>
      <c r="C153" t="str">
        <v>OCOM/2025/0472</v>
      </c>
      <c r="D153">
        <v>-344000.85</v>
      </c>
      <c r="E153" t="str">
        <v>OC 0001-00001936: PERSONAL</v>
      </c>
      <c r="F153">
        <v>1</v>
      </c>
      <c r="G153">
        <v>344000.85</v>
      </c>
      <c r="H153" t="str">
        <v>UN</v>
      </c>
      <c r="I153" t="str">
        <v>PERSONAL</v>
      </c>
      <c r="J153" t="str">
        <v>OPEX</v>
      </c>
      <c r="K153" t="str">
        <v>VARIABLE</v>
      </c>
      <c r="L153" t="str">
        <v>INDIRECTO</v>
      </c>
      <c r="M153">
        <v>0</v>
      </c>
      <c r="N153" t="str">
        <v>CC1</v>
      </c>
      <c r="O153" t="e">
        <v>#NUM!</v>
      </c>
      <c r="P153">
        <v>10</v>
      </c>
      <c r="Q153" t="str">
        <v>BACHAS, CEREAL &amp; POLVILLO, COMPOST &amp; FERTILIZANTES, DISPOSICIÓN FINAL RESIDUOS LIQUIDOS, DISPOSICIÓN FINAL RESIDUOS SOLIDOS, EXPORTACION, NFU, PILETAS, REACTORES, TIERRAS FILTRANTES</v>
      </c>
      <c r="R153">
        <v>1</v>
      </c>
      <c r="S153">
        <v>-344000.85</v>
      </c>
      <c r="T153">
        <v>1</v>
      </c>
      <c r="U153" t="str">
        <v>APERTURADO POR EMPRESA</v>
      </c>
      <c r="V153" t="str">
        <v>CEREAL &amp; POLVILLO</v>
      </c>
    </row>
    <row r="154" spans="1:22" x14ac:dyDescent="0.25">
      <c r="A154" vm="7">
        <v>45950</v>
      </c>
      <c r="B154" t="str">
        <v>American Express Argentina S. A.</v>
      </c>
      <c r="C154" t="str">
        <v>OCOM/2025/0472</v>
      </c>
      <c r="D154">
        <v>-344000.85</v>
      </c>
      <c r="E154" t="str">
        <v>OC 0001-00001936: PERSONAL</v>
      </c>
      <c r="F154">
        <v>1</v>
      </c>
      <c r="G154">
        <v>344000.85</v>
      </c>
      <c r="H154" t="str">
        <v>UN</v>
      </c>
      <c r="I154" t="str">
        <v>PERSONAL</v>
      </c>
      <c r="J154" t="str">
        <v>OPEX</v>
      </c>
      <c r="K154" t="str">
        <v>VARIABLE</v>
      </c>
      <c r="L154" t="str">
        <v>INDIRECTO</v>
      </c>
      <c r="M154">
        <v>0</v>
      </c>
      <c r="N154" t="str">
        <v>CC1</v>
      </c>
      <c r="O154" t="e">
        <v>#NUM!</v>
      </c>
      <c r="P154">
        <v>10</v>
      </c>
      <c r="Q154" t="str">
        <v>BACHAS, CEREAL &amp; POLVILLO, COMPOST &amp; FERTILIZANTES, DISPOSICIÓN FINAL RESIDUOS LIQUIDOS, DISPOSICIÓN FINAL RESIDUOS SOLIDOS, EXPORTACION, NFU, PILETAS, REACTORES, TIERRAS FILTRANTES</v>
      </c>
      <c r="R154">
        <v>1</v>
      </c>
      <c r="S154">
        <v>-344000.85</v>
      </c>
      <c r="T154">
        <v>1</v>
      </c>
      <c r="U154" t="str">
        <v>APERTURADO POR EMPRESA</v>
      </c>
      <c r="V154" t="str">
        <v>COMPOST &amp; FERTILIZANTES</v>
      </c>
    </row>
    <row r="155" spans="1:22" x14ac:dyDescent="0.25">
      <c r="A155" vm="7">
        <v>45950</v>
      </c>
      <c r="B155" t="str">
        <v>American Express Argentina S. A.</v>
      </c>
      <c r="C155" t="str">
        <v>OCOM/2025/0472</v>
      </c>
      <c r="D155">
        <v>-344000.85</v>
      </c>
      <c r="E155" t="str">
        <v>OC 0001-00001936: PERSONAL</v>
      </c>
      <c r="F155">
        <v>1</v>
      </c>
      <c r="G155">
        <v>344000.85</v>
      </c>
      <c r="H155" t="str">
        <v>UN</v>
      </c>
      <c r="I155" t="str">
        <v>PERSONAL</v>
      </c>
      <c r="J155" t="str">
        <v>OPEX</v>
      </c>
      <c r="K155" t="str">
        <v>VARIABLE</v>
      </c>
      <c r="L155" t="str">
        <v>INDIRECTO</v>
      </c>
      <c r="M155">
        <v>0</v>
      </c>
      <c r="N155" t="str">
        <v>CC1</v>
      </c>
      <c r="O155" t="e">
        <v>#NUM!</v>
      </c>
      <c r="P155">
        <v>10</v>
      </c>
      <c r="Q155" t="str">
        <v>BACHAS, CEREAL &amp; POLVILLO, COMPOST &amp; FERTILIZANTES, DISPOSICIÓN FINAL RESIDUOS LIQUIDOS, DISPOSICIÓN FINAL RESIDUOS SOLIDOS, EXPORTACION, NFU, PILETAS, REACTORES, TIERRAS FILTRANTES</v>
      </c>
      <c r="R155">
        <v>1</v>
      </c>
      <c r="S155">
        <v>-344000.85</v>
      </c>
      <c r="T155">
        <v>1</v>
      </c>
      <c r="U155" t="str">
        <v>APERTURADO POR EMPRESA</v>
      </c>
      <c r="V155" t="str">
        <v>DISPOSICIÓN FINAL RESIDUOS LIQUIDOS</v>
      </c>
    </row>
    <row r="156" spans="1:22" x14ac:dyDescent="0.25">
      <c r="A156" vm="7">
        <v>45950</v>
      </c>
      <c r="B156" t="str">
        <v>American Express Argentina S. A.</v>
      </c>
      <c r="C156" t="str">
        <v>OCOM/2025/0472</v>
      </c>
      <c r="D156">
        <v>-344000.85</v>
      </c>
      <c r="E156" t="str">
        <v>OC 0001-00001936: PERSONAL</v>
      </c>
      <c r="F156">
        <v>1</v>
      </c>
      <c r="G156">
        <v>344000.85</v>
      </c>
      <c r="H156" t="str">
        <v>UN</v>
      </c>
      <c r="I156" t="str">
        <v>PERSONAL</v>
      </c>
      <c r="J156" t="str">
        <v>OPEX</v>
      </c>
      <c r="K156" t="str">
        <v>VARIABLE</v>
      </c>
      <c r="L156" t="str">
        <v>INDIRECTO</v>
      </c>
      <c r="M156">
        <v>0</v>
      </c>
      <c r="N156" t="str">
        <v>CC1</v>
      </c>
      <c r="O156" t="e">
        <v>#NUM!</v>
      </c>
      <c r="P156">
        <v>10</v>
      </c>
      <c r="Q156" t="str">
        <v>BACHAS, CEREAL &amp; POLVILLO, COMPOST &amp; FERTILIZANTES, DISPOSICIÓN FINAL RESIDUOS LIQUIDOS, DISPOSICIÓN FINAL RESIDUOS SOLIDOS, EXPORTACION, NFU, PILETAS, REACTORES, TIERRAS FILTRANTES</v>
      </c>
      <c r="R156">
        <v>1</v>
      </c>
      <c r="S156">
        <v>-344000.85</v>
      </c>
      <c r="T156">
        <v>1</v>
      </c>
      <c r="U156" t="str">
        <v>APERTURADO POR EMPRESA</v>
      </c>
      <c r="V156" t="str">
        <v>DISPOSICIÓN FINAL RESIDUOS SOLIDOS</v>
      </c>
    </row>
    <row r="157" spans="1:22" x14ac:dyDescent="0.25">
      <c r="A157" vm="7">
        <v>45950</v>
      </c>
      <c r="B157" t="str">
        <v>American Express Argentina S. A.</v>
      </c>
      <c r="C157" t="str">
        <v>OCOM/2025/0472</v>
      </c>
      <c r="D157">
        <v>-344000.85</v>
      </c>
      <c r="E157" t="str">
        <v>OC 0001-00001936: PERSONAL</v>
      </c>
      <c r="F157">
        <v>1</v>
      </c>
      <c r="G157">
        <v>344000.85</v>
      </c>
      <c r="H157" t="str">
        <v>UN</v>
      </c>
      <c r="I157" t="str">
        <v>PERSONAL</v>
      </c>
      <c r="J157" t="str">
        <v>OPEX</v>
      </c>
      <c r="K157" t="str">
        <v>VARIABLE</v>
      </c>
      <c r="L157" t="str">
        <v>INDIRECTO</v>
      </c>
      <c r="M157">
        <v>0</v>
      </c>
      <c r="N157" t="str">
        <v>CC1</v>
      </c>
      <c r="O157" t="e">
        <v>#NUM!</v>
      </c>
      <c r="P157">
        <v>10</v>
      </c>
      <c r="Q157" t="str">
        <v>BACHAS, CEREAL &amp; POLVILLO, COMPOST &amp; FERTILIZANTES, DISPOSICIÓN FINAL RESIDUOS LIQUIDOS, DISPOSICIÓN FINAL RESIDUOS SOLIDOS, EXPORTACION, NFU, PILETAS, REACTORES, TIERRAS FILTRANTES</v>
      </c>
      <c r="R157">
        <v>1</v>
      </c>
      <c r="S157">
        <v>-344000.85</v>
      </c>
      <c r="T157">
        <v>1</v>
      </c>
      <c r="U157" t="str">
        <v>APERTURADO POR EMPRESA</v>
      </c>
      <c r="V157" t="str">
        <v>EXPORTACION</v>
      </c>
    </row>
    <row r="158" spans="1:22" x14ac:dyDescent="0.25">
      <c r="A158" vm="7">
        <v>45950</v>
      </c>
      <c r="B158" t="str">
        <v>American Express Argentina S. A.</v>
      </c>
      <c r="C158" t="str">
        <v>OCOM/2025/0472</v>
      </c>
      <c r="D158">
        <v>-344000.85</v>
      </c>
      <c r="E158" t="str">
        <v>OC 0001-00001936: PERSONAL</v>
      </c>
      <c r="F158">
        <v>1</v>
      </c>
      <c r="G158">
        <v>344000.85</v>
      </c>
      <c r="H158" t="str">
        <v>UN</v>
      </c>
      <c r="I158" t="str">
        <v>PERSONAL</v>
      </c>
      <c r="J158" t="str">
        <v>OPEX</v>
      </c>
      <c r="K158" t="str">
        <v>VARIABLE</v>
      </c>
      <c r="L158" t="str">
        <v>INDIRECTO</v>
      </c>
      <c r="M158">
        <v>0</v>
      </c>
      <c r="N158" t="str">
        <v>CC1</v>
      </c>
      <c r="O158" t="e">
        <v>#NUM!</v>
      </c>
      <c r="P158">
        <v>10</v>
      </c>
      <c r="Q158" t="str">
        <v>BACHAS, CEREAL &amp; POLVILLO, COMPOST &amp; FERTILIZANTES, DISPOSICIÓN FINAL RESIDUOS LIQUIDOS, DISPOSICIÓN FINAL RESIDUOS SOLIDOS, EXPORTACION, NFU, PILETAS, REACTORES, TIERRAS FILTRANTES</v>
      </c>
      <c r="R158">
        <v>1</v>
      </c>
      <c r="S158">
        <v>-344000.85</v>
      </c>
      <c r="T158">
        <v>1</v>
      </c>
      <c r="U158" t="str">
        <v>APERTURADO POR EMPRESA</v>
      </c>
      <c r="V158" t="str">
        <v>NFU</v>
      </c>
    </row>
    <row r="159" spans="1:22" x14ac:dyDescent="0.25">
      <c r="A159" vm="7">
        <v>45950</v>
      </c>
      <c r="B159" t="str">
        <v>American Express Argentina S. A.</v>
      </c>
      <c r="C159" t="str">
        <v>OCOM/2025/0472</v>
      </c>
      <c r="D159">
        <v>-344000.85</v>
      </c>
      <c r="E159" t="str">
        <v>OC 0001-00001936: PERSONAL</v>
      </c>
      <c r="F159">
        <v>1</v>
      </c>
      <c r="G159">
        <v>344000.85</v>
      </c>
      <c r="H159" t="str">
        <v>UN</v>
      </c>
      <c r="I159" t="str">
        <v>PERSONAL</v>
      </c>
      <c r="J159" t="str">
        <v>OPEX</v>
      </c>
      <c r="K159" t="str">
        <v>VARIABLE</v>
      </c>
      <c r="L159" t="str">
        <v>INDIRECTO</v>
      </c>
      <c r="M159">
        <v>0</v>
      </c>
      <c r="N159" t="str">
        <v>CC1</v>
      </c>
      <c r="O159" t="e">
        <v>#NUM!</v>
      </c>
      <c r="P159">
        <v>10</v>
      </c>
      <c r="Q159" t="str">
        <v>BACHAS, CEREAL &amp; POLVILLO, COMPOST &amp; FERTILIZANTES, DISPOSICIÓN FINAL RESIDUOS LIQUIDOS, DISPOSICIÓN FINAL RESIDUOS SOLIDOS, EXPORTACION, NFU, PILETAS, REACTORES, TIERRAS FILTRANTES</v>
      </c>
      <c r="R159">
        <v>1</v>
      </c>
      <c r="S159">
        <v>-344000.85</v>
      </c>
      <c r="T159">
        <v>1</v>
      </c>
      <c r="U159" t="str">
        <v>APERTURADO POR EMPRESA</v>
      </c>
      <c r="V159" t="str">
        <v>PILETAS</v>
      </c>
    </row>
    <row r="160" spans="1:22" x14ac:dyDescent="0.25">
      <c r="A160" vm="7">
        <v>45950</v>
      </c>
      <c r="B160" t="str">
        <v>American Express Argentina S. A.</v>
      </c>
      <c r="C160" t="str">
        <v>OCOM/2025/0472</v>
      </c>
      <c r="D160">
        <v>-344000.85</v>
      </c>
      <c r="E160" t="str">
        <v>OC 0001-00001936: PERSONAL</v>
      </c>
      <c r="F160">
        <v>1</v>
      </c>
      <c r="G160">
        <v>344000.85</v>
      </c>
      <c r="H160" t="str">
        <v>UN</v>
      </c>
      <c r="I160" t="str">
        <v>PERSONAL</v>
      </c>
      <c r="J160" t="str">
        <v>OPEX</v>
      </c>
      <c r="K160" t="str">
        <v>VARIABLE</v>
      </c>
      <c r="L160" t="str">
        <v>INDIRECTO</v>
      </c>
      <c r="M160">
        <v>0</v>
      </c>
      <c r="N160" t="str">
        <v>CC1</v>
      </c>
      <c r="O160" t="e">
        <v>#NUM!</v>
      </c>
      <c r="P160">
        <v>10</v>
      </c>
      <c r="Q160" t="str">
        <v>BACHAS, CEREAL &amp; POLVILLO, COMPOST &amp; FERTILIZANTES, DISPOSICIÓN FINAL RESIDUOS LIQUIDOS, DISPOSICIÓN FINAL RESIDUOS SOLIDOS, EXPORTACION, NFU, PILETAS, REACTORES, TIERRAS FILTRANTES</v>
      </c>
      <c r="R160">
        <v>1</v>
      </c>
      <c r="S160">
        <v>-344000.85</v>
      </c>
      <c r="T160">
        <v>1</v>
      </c>
      <c r="U160" t="str">
        <v>APERTURADO POR EMPRESA</v>
      </c>
      <c r="V160" t="str">
        <v>REACTORES</v>
      </c>
    </row>
    <row r="161" spans="1:22" x14ac:dyDescent="0.25">
      <c r="A161" vm="7">
        <v>45950</v>
      </c>
      <c r="B161" t="str">
        <v>American Express Argentina S. A.</v>
      </c>
      <c r="C161" t="str">
        <v>OCOM/2025/0472</v>
      </c>
      <c r="D161">
        <v>-344000.85</v>
      </c>
      <c r="E161" t="str">
        <v>OC 0001-00001936: PERSONAL</v>
      </c>
      <c r="F161">
        <v>1</v>
      </c>
      <c r="G161">
        <v>344000.85</v>
      </c>
      <c r="H161" t="str">
        <v>UN</v>
      </c>
      <c r="I161" t="str">
        <v>PERSONAL</v>
      </c>
      <c r="J161" t="str">
        <v>OPEX</v>
      </c>
      <c r="K161" t="str">
        <v>VARIABLE</v>
      </c>
      <c r="L161" t="str">
        <v>INDIRECTO</v>
      </c>
      <c r="M161">
        <v>0</v>
      </c>
      <c r="N161" t="str">
        <v>CC1</v>
      </c>
      <c r="O161" t="e">
        <v>#NUM!</v>
      </c>
      <c r="P161">
        <v>10</v>
      </c>
      <c r="Q161" t="str">
        <v>BACHAS, CEREAL &amp; POLVILLO, COMPOST &amp; FERTILIZANTES, DISPOSICIÓN FINAL RESIDUOS LIQUIDOS, DISPOSICIÓN FINAL RESIDUOS SOLIDOS, EXPORTACION, NFU, PILETAS, REACTORES, TIERRAS FILTRANTES</v>
      </c>
      <c r="R161">
        <v>1</v>
      </c>
      <c r="S161">
        <v>-344000.85</v>
      </c>
      <c r="T161">
        <v>1</v>
      </c>
      <c r="U161" t="str">
        <v>APERTURADO POR EMPRESA</v>
      </c>
      <c r="V161" t="str">
        <v>TIERRAS FILTRANTES</v>
      </c>
    </row>
    <row r="162" spans="1:22" x14ac:dyDescent="0.25">
      <c r="A162" vm="23">
        <v>45949</v>
      </c>
      <c r="B162" t="str">
        <v>Amx Argentina Sociedad Anonima</v>
      </c>
      <c r="C162" t="str">
        <v>FA-A 01331-01351660</v>
      </c>
      <c r="D162">
        <v>-40348.6</v>
      </c>
      <c r="E162" t="str">
        <v xml:space="preserve">OC 0001-00002225: SERVICIOS
Servicio Móvil </v>
      </c>
      <c r="F162">
        <v>1</v>
      </c>
      <c r="G162">
        <v>10605</v>
      </c>
      <c r="H162" t="str">
        <v>UN</v>
      </c>
      <c r="I162" t="str">
        <v>SERVICIOS</v>
      </c>
      <c r="J162" t="str">
        <v>OPEX</v>
      </c>
      <c r="K162" t="str">
        <v>VARIABLE</v>
      </c>
      <c r="L162" t="str">
        <v>INDIRECTO</v>
      </c>
      <c r="M162">
        <v>0</v>
      </c>
      <c r="N162" t="str">
        <v>CC1</v>
      </c>
      <c r="O162" t="e">
        <v>#NUM!</v>
      </c>
      <c r="P162">
        <v>10</v>
      </c>
      <c r="Q162" t="str">
        <v>BACHAS, CEREAL &amp; POLVILLO, COMPOST &amp; FERTILIZANTES, DISPOSICIÓN FINAL RESIDUOS LIQUIDOS, DISPOSICIÓN FINAL RESIDUOS SOLIDOS, EXPORTACION, NFU, PILETAS, REACTORES, TIERRAS FILTRANTES</v>
      </c>
      <c r="R162">
        <v>1</v>
      </c>
      <c r="S162">
        <v>-40348.6</v>
      </c>
      <c r="T162">
        <v>1</v>
      </c>
      <c r="U162" t="str">
        <v>APERTURADO POR EMPRESA</v>
      </c>
      <c r="V162" t="str">
        <v>BACHAS</v>
      </c>
    </row>
    <row r="163" spans="1:22" x14ac:dyDescent="0.25">
      <c r="A163" vm="23">
        <v>45949</v>
      </c>
      <c r="B163" t="str">
        <v>Amx Argentina Sociedad Anonima</v>
      </c>
      <c r="C163" t="str">
        <v>FA-A 01331-01351660</v>
      </c>
      <c r="D163">
        <v>-40348.6</v>
      </c>
      <c r="E163" t="str">
        <v xml:space="preserve">OC 0001-00002225: SERVICIOS
Servicio Móvil </v>
      </c>
      <c r="F163">
        <v>1</v>
      </c>
      <c r="G163">
        <v>10605</v>
      </c>
      <c r="H163" t="str">
        <v>UN</v>
      </c>
      <c r="I163" t="str">
        <v>SERVICIOS</v>
      </c>
      <c r="J163" t="str">
        <v>OPEX</v>
      </c>
      <c r="K163" t="str">
        <v>VARIABLE</v>
      </c>
      <c r="L163" t="str">
        <v>INDIRECTO</v>
      </c>
      <c r="M163">
        <v>0</v>
      </c>
      <c r="N163" t="str">
        <v>CC1</v>
      </c>
      <c r="O163" t="e">
        <v>#NUM!</v>
      </c>
      <c r="P163">
        <v>10</v>
      </c>
      <c r="Q163" t="str">
        <v>BACHAS, CEREAL &amp; POLVILLO, COMPOST &amp; FERTILIZANTES, DISPOSICIÓN FINAL RESIDUOS LIQUIDOS, DISPOSICIÓN FINAL RESIDUOS SOLIDOS, EXPORTACION, NFU, PILETAS, REACTORES, TIERRAS FILTRANTES</v>
      </c>
      <c r="R163">
        <v>1</v>
      </c>
      <c r="S163">
        <v>-40348.6</v>
      </c>
      <c r="T163">
        <v>1</v>
      </c>
      <c r="U163" t="str">
        <v>APERTURADO POR EMPRESA</v>
      </c>
      <c r="V163" t="str">
        <v>CEREAL &amp; POLVILLO</v>
      </c>
    </row>
    <row r="164" spans="1:22" x14ac:dyDescent="0.25">
      <c r="A164" vm="23">
        <v>45949</v>
      </c>
      <c r="B164" t="str">
        <v>Amx Argentina Sociedad Anonima</v>
      </c>
      <c r="C164" t="str">
        <v>FA-A 01331-01351660</v>
      </c>
      <c r="D164">
        <v>-40348.6</v>
      </c>
      <c r="E164" t="str">
        <v xml:space="preserve">OC 0001-00002225: SERVICIOS
Servicio Móvil </v>
      </c>
      <c r="F164">
        <v>1</v>
      </c>
      <c r="G164">
        <v>10605</v>
      </c>
      <c r="H164" t="str">
        <v>UN</v>
      </c>
      <c r="I164" t="str">
        <v>SERVICIOS</v>
      </c>
      <c r="J164" t="str">
        <v>OPEX</v>
      </c>
      <c r="K164" t="str">
        <v>VARIABLE</v>
      </c>
      <c r="L164" t="str">
        <v>INDIRECTO</v>
      </c>
      <c r="M164">
        <v>0</v>
      </c>
      <c r="N164" t="str">
        <v>CC1</v>
      </c>
      <c r="O164" t="e">
        <v>#NUM!</v>
      </c>
      <c r="P164">
        <v>10</v>
      </c>
      <c r="Q164" t="str">
        <v>BACHAS, CEREAL &amp; POLVILLO, COMPOST &amp; FERTILIZANTES, DISPOSICIÓN FINAL RESIDUOS LIQUIDOS, DISPOSICIÓN FINAL RESIDUOS SOLIDOS, EXPORTACION, NFU, PILETAS, REACTORES, TIERRAS FILTRANTES</v>
      </c>
      <c r="R164">
        <v>1</v>
      </c>
      <c r="S164">
        <v>-40348.6</v>
      </c>
      <c r="T164">
        <v>1</v>
      </c>
      <c r="U164" t="str">
        <v>APERTURADO POR EMPRESA</v>
      </c>
      <c r="V164" t="str">
        <v>COMPOST &amp; FERTILIZANTES</v>
      </c>
    </row>
    <row r="165" spans="1:22" x14ac:dyDescent="0.25">
      <c r="A165" vm="23">
        <v>45949</v>
      </c>
      <c r="B165" t="str">
        <v>Amx Argentina Sociedad Anonima</v>
      </c>
      <c r="C165" t="str">
        <v>FA-A 01331-01351660</v>
      </c>
      <c r="D165">
        <v>-40348.6</v>
      </c>
      <c r="E165" t="str">
        <v xml:space="preserve">OC 0001-00002225: SERVICIOS
Servicio Móvil </v>
      </c>
      <c r="F165">
        <v>1</v>
      </c>
      <c r="G165">
        <v>10605</v>
      </c>
      <c r="H165" t="str">
        <v>UN</v>
      </c>
      <c r="I165" t="str">
        <v>SERVICIOS</v>
      </c>
      <c r="J165" t="str">
        <v>OPEX</v>
      </c>
      <c r="K165" t="str">
        <v>VARIABLE</v>
      </c>
      <c r="L165" t="str">
        <v>INDIRECTO</v>
      </c>
      <c r="M165">
        <v>0</v>
      </c>
      <c r="N165" t="str">
        <v>CC1</v>
      </c>
      <c r="O165" t="e">
        <v>#NUM!</v>
      </c>
      <c r="P165">
        <v>10</v>
      </c>
      <c r="Q165" t="str">
        <v>BACHAS, CEREAL &amp; POLVILLO, COMPOST &amp; FERTILIZANTES, DISPOSICIÓN FINAL RESIDUOS LIQUIDOS, DISPOSICIÓN FINAL RESIDUOS SOLIDOS, EXPORTACION, NFU, PILETAS, REACTORES, TIERRAS FILTRANTES</v>
      </c>
      <c r="R165">
        <v>1</v>
      </c>
      <c r="S165">
        <v>-40348.6</v>
      </c>
      <c r="T165">
        <v>1</v>
      </c>
      <c r="U165" t="str">
        <v>APERTURADO POR EMPRESA</v>
      </c>
      <c r="V165" t="str">
        <v>DISPOSICIÓN FINAL RESIDUOS LIQUIDOS</v>
      </c>
    </row>
    <row r="166" spans="1:22" x14ac:dyDescent="0.25">
      <c r="A166" vm="23">
        <v>45949</v>
      </c>
      <c r="B166" t="str">
        <v>Amx Argentina Sociedad Anonima</v>
      </c>
      <c r="C166" t="str">
        <v>FA-A 01331-01351660</v>
      </c>
      <c r="D166">
        <v>-40348.6</v>
      </c>
      <c r="E166" t="str">
        <v xml:space="preserve">OC 0001-00002225: SERVICIOS
Servicio Móvil </v>
      </c>
      <c r="F166">
        <v>1</v>
      </c>
      <c r="G166">
        <v>10605</v>
      </c>
      <c r="H166" t="str">
        <v>UN</v>
      </c>
      <c r="I166" t="str">
        <v>SERVICIOS</v>
      </c>
      <c r="J166" t="str">
        <v>OPEX</v>
      </c>
      <c r="K166" t="str">
        <v>VARIABLE</v>
      </c>
      <c r="L166" t="str">
        <v>INDIRECTO</v>
      </c>
      <c r="M166">
        <v>0</v>
      </c>
      <c r="N166" t="str">
        <v>CC1</v>
      </c>
      <c r="O166" t="e">
        <v>#NUM!</v>
      </c>
      <c r="P166">
        <v>10</v>
      </c>
      <c r="Q166" t="str">
        <v>BACHAS, CEREAL &amp; POLVILLO, COMPOST &amp; FERTILIZANTES, DISPOSICIÓN FINAL RESIDUOS LIQUIDOS, DISPOSICIÓN FINAL RESIDUOS SOLIDOS, EXPORTACION, NFU, PILETAS, REACTORES, TIERRAS FILTRANTES</v>
      </c>
      <c r="R166">
        <v>1</v>
      </c>
      <c r="S166">
        <v>-40348.6</v>
      </c>
      <c r="T166">
        <v>1</v>
      </c>
      <c r="U166" t="str">
        <v>APERTURADO POR EMPRESA</v>
      </c>
      <c r="V166" t="str">
        <v>DISPOSICIÓN FINAL RESIDUOS SOLIDOS</v>
      </c>
    </row>
    <row r="167" spans="1:22" x14ac:dyDescent="0.25">
      <c r="A167" vm="23">
        <v>45949</v>
      </c>
      <c r="B167" t="str">
        <v>Amx Argentina Sociedad Anonima</v>
      </c>
      <c r="C167" t="str">
        <v>FA-A 01331-01351660</v>
      </c>
      <c r="D167">
        <v>-40348.6</v>
      </c>
      <c r="E167" t="str">
        <v xml:space="preserve">OC 0001-00002225: SERVICIOS
Servicio Móvil </v>
      </c>
      <c r="F167">
        <v>1</v>
      </c>
      <c r="G167">
        <v>10605</v>
      </c>
      <c r="H167" t="str">
        <v>UN</v>
      </c>
      <c r="I167" t="str">
        <v>SERVICIOS</v>
      </c>
      <c r="J167" t="str">
        <v>OPEX</v>
      </c>
      <c r="K167" t="str">
        <v>VARIABLE</v>
      </c>
      <c r="L167" t="str">
        <v>INDIRECTO</v>
      </c>
      <c r="M167">
        <v>0</v>
      </c>
      <c r="N167" t="str">
        <v>CC1</v>
      </c>
      <c r="O167" t="e">
        <v>#NUM!</v>
      </c>
      <c r="P167">
        <v>10</v>
      </c>
      <c r="Q167" t="str">
        <v>BACHAS, CEREAL &amp; POLVILLO, COMPOST &amp; FERTILIZANTES, DISPOSICIÓN FINAL RESIDUOS LIQUIDOS, DISPOSICIÓN FINAL RESIDUOS SOLIDOS, EXPORTACION, NFU, PILETAS, REACTORES, TIERRAS FILTRANTES</v>
      </c>
      <c r="R167">
        <v>1</v>
      </c>
      <c r="S167">
        <v>-40348.6</v>
      </c>
      <c r="T167">
        <v>1</v>
      </c>
      <c r="U167" t="str">
        <v>APERTURADO POR EMPRESA</v>
      </c>
      <c r="V167" t="str">
        <v>EXPORTACION</v>
      </c>
    </row>
    <row r="168" spans="1:22" x14ac:dyDescent="0.25">
      <c r="A168" vm="23">
        <v>45949</v>
      </c>
      <c r="B168" t="str">
        <v>Amx Argentina Sociedad Anonima</v>
      </c>
      <c r="C168" t="str">
        <v>FA-A 01331-01351660</v>
      </c>
      <c r="D168">
        <v>-40348.6</v>
      </c>
      <c r="E168" t="str">
        <v xml:space="preserve">OC 0001-00002225: SERVICIOS
Servicio Móvil </v>
      </c>
      <c r="F168">
        <v>1</v>
      </c>
      <c r="G168">
        <v>10605</v>
      </c>
      <c r="H168" t="str">
        <v>UN</v>
      </c>
      <c r="I168" t="str">
        <v>SERVICIOS</v>
      </c>
      <c r="J168" t="str">
        <v>OPEX</v>
      </c>
      <c r="K168" t="str">
        <v>VARIABLE</v>
      </c>
      <c r="L168" t="str">
        <v>INDIRECTO</v>
      </c>
      <c r="M168">
        <v>0</v>
      </c>
      <c r="N168" t="str">
        <v>CC1</v>
      </c>
      <c r="O168" t="e">
        <v>#NUM!</v>
      </c>
      <c r="P168">
        <v>10</v>
      </c>
      <c r="Q168" t="str">
        <v>BACHAS, CEREAL &amp; POLVILLO, COMPOST &amp; FERTILIZANTES, DISPOSICIÓN FINAL RESIDUOS LIQUIDOS, DISPOSICIÓN FINAL RESIDUOS SOLIDOS, EXPORTACION, NFU, PILETAS, REACTORES, TIERRAS FILTRANTES</v>
      </c>
      <c r="R168">
        <v>1</v>
      </c>
      <c r="S168">
        <v>-40348.6</v>
      </c>
      <c r="T168">
        <v>1</v>
      </c>
      <c r="U168" t="str">
        <v>APERTURADO POR EMPRESA</v>
      </c>
      <c r="V168" t="str">
        <v>NFU</v>
      </c>
    </row>
    <row r="169" spans="1:22" x14ac:dyDescent="0.25">
      <c r="A169" vm="23">
        <v>45949</v>
      </c>
      <c r="B169" t="str">
        <v>Amx Argentina Sociedad Anonima</v>
      </c>
      <c r="C169" t="str">
        <v>FA-A 01331-01351660</v>
      </c>
      <c r="D169">
        <v>-40348.6</v>
      </c>
      <c r="E169" t="str">
        <v xml:space="preserve">OC 0001-00002225: SERVICIOS
Servicio Móvil </v>
      </c>
      <c r="F169">
        <v>1</v>
      </c>
      <c r="G169">
        <v>10605</v>
      </c>
      <c r="H169" t="str">
        <v>UN</v>
      </c>
      <c r="I169" t="str">
        <v>SERVICIOS</v>
      </c>
      <c r="J169" t="str">
        <v>OPEX</v>
      </c>
      <c r="K169" t="str">
        <v>VARIABLE</v>
      </c>
      <c r="L169" t="str">
        <v>INDIRECTO</v>
      </c>
      <c r="M169">
        <v>0</v>
      </c>
      <c r="N169" t="str">
        <v>CC1</v>
      </c>
      <c r="O169" t="e">
        <v>#NUM!</v>
      </c>
      <c r="P169">
        <v>10</v>
      </c>
      <c r="Q169" t="str">
        <v>BACHAS, CEREAL &amp; POLVILLO, COMPOST &amp; FERTILIZANTES, DISPOSICIÓN FINAL RESIDUOS LIQUIDOS, DISPOSICIÓN FINAL RESIDUOS SOLIDOS, EXPORTACION, NFU, PILETAS, REACTORES, TIERRAS FILTRANTES</v>
      </c>
      <c r="R169">
        <v>1</v>
      </c>
      <c r="S169">
        <v>-40348.6</v>
      </c>
      <c r="T169">
        <v>1</v>
      </c>
      <c r="U169" t="str">
        <v>APERTURADO POR EMPRESA</v>
      </c>
      <c r="V169" t="str">
        <v>PILETAS</v>
      </c>
    </row>
    <row r="170" spans="1:22" x14ac:dyDescent="0.25">
      <c r="A170" vm="23">
        <v>45949</v>
      </c>
      <c r="B170" t="str">
        <v>Amx Argentina Sociedad Anonima</v>
      </c>
      <c r="C170" t="str">
        <v>FA-A 01331-01351660</v>
      </c>
      <c r="D170">
        <v>-40348.6</v>
      </c>
      <c r="E170" t="str">
        <v xml:space="preserve">OC 0001-00002225: SERVICIOS
Servicio Móvil </v>
      </c>
      <c r="F170">
        <v>1</v>
      </c>
      <c r="G170">
        <v>10605</v>
      </c>
      <c r="H170" t="str">
        <v>UN</v>
      </c>
      <c r="I170" t="str">
        <v>SERVICIOS</v>
      </c>
      <c r="J170" t="str">
        <v>OPEX</v>
      </c>
      <c r="K170" t="str">
        <v>VARIABLE</v>
      </c>
      <c r="L170" t="str">
        <v>INDIRECTO</v>
      </c>
      <c r="M170">
        <v>0</v>
      </c>
      <c r="N170" t="str">
        <v>CC1</v>
      </c>
      <c r="O170" t="e">
        <v>#NUM!</v>
      </c>
      <c r="P170">
        <v>10</v>
      </c>
      <c r="Q170" t="str">
        <v>BACHAS, CEREAL &amp; POLVILLO, COMPOST &amp; FERTILIZANTES, DISPOSICIÓN FINAL RESIDUOS LIQUIDOS, DISPOSICIÓN FINAL RESIDUOS SOLIDOS, EXPORTACION, NFU, PILETAS, REACTORES, TIERRAS FILTRANTES</v>
      </c>
      <c r="R170">
        <v>1</v>
      </c>
      <c r="S170">
        <v>-40348.6</v>
      </c>
      <c r="T170">
        <v>1</v>
      </c>
      <c r="U170" t="str">
        <v>APERTURADO POR EMPRESA</v>
      </c>
      <c r="V170" t="str">
        <v>REACTORES</v>
      </c>
    </row>
    <row r="171" spans="1:22" x14ac:dyDescent="0.25">
      <c r="A171" vm="23">
        <v>45949</v>
      </c>
      <c r="B171" t="str">
        <v>Amx Argentina Sociedad Anonima</v>
      </c>
      <c r="C171" t="str">
        <v>FA-A 01331-01351660</v>
      </c>
      <c r="D171">
        <v>-40348.6</v>
      </c>
      <c r="E171" t="str">
        <v xml:space="preserve">OC 0001-00002225: SERVICIOS
Servicio Móvil </v>
      </c>
      <c r="F171">
        <v>1</v>
      </c>
      <c r="G171">
        <v>10605</v>
      </c>
      <c r="H171" t="str">
        <v>UN</v>
      </c>
      <c r="I171" t="str">
        <v>SERVICIOS</v>
      </c>
      <c r="J171" t="str">
        <v>OPEX</v>
      </c>
      <c r="K171" t="str">
        <v>VARIABLE</v>
      </c>
      <c r="L171" t="str">
        <v>INDIRECTO</v>
      </c>
      <c r="M171">
        <v>0</v>
      </c>
      <c r="N171" t="str">
        <v>CC1</v>
      </c>
      <c r="O171" t="e">
        <v>#NUM!</v>
      </c>
      <c r="P171">
        <v>10</v>
      </c>
      <c r="Q171" t="str">
        <v>BACHAS, CEREAL &amp; POLVILLO, COMPOST &amp; FERTILIZANTES, DISPOSICIÓN FINAL RESIDUOS LIQUIDOS, DISPOSICIÓN FINAL RESIDUOS SOLIDOS, EXPORTACION, NFU, PILETAS, REACTORES, TIERRAS FILTRANTES</v>
      </c>
      <c r="R171">
        <v>1</v>
      </c>
      <c r="S171">
        <v>-40348.6</v>
      </c>
      <c r="T171">
        <v>1</v>
      </c>
      <c r="U171" t="str">
        <v>APERTURADO POR EMPRESA</v>
      </c>
      <c r="V171" t="str">
        <v>TIERRAS FILTRANTES</v>
      </c>
    </row>
    <row r="172" spans="1:22" x14ac:dyDescent="0.25">
      <c r="A172" vm="4">
        <v>45931</v>
      </c>
      <c r="B172" t="str">
        <v>Aranda, Marisa Isabel</v>
      </c>
      <c r="C172" t="str">
        <v>FA-C 00005-00000212</v>
      </c>
      <c r="D172">
        <v>-720000</v>
      </c>
      <c r="E172" t="str">
        <v>OC 0001-00001711: SERVICIOS
servicio de parquización</v>
      </c>
      <c r="F172">
        <v>9</v>
      </c>
      <c r="G172">
        <v>80000</v>
      </c>
      <c r="H172" t="str">
        <v>UN</v>
      </c>
      <c r="I172" t="str">
        <v>SERVICIOS</v>
      </c>
      <c r="J172" t="str">
        <v>OPEX</v>
      </c>
      <c r="K172" t="str">
        <v>VARIABLE</v>
      </c>
      <c r="L172" t="str">
        <v>INDIRECTO</v>
      </c>
      <c r="M172">
        <v>0</v>
      </c>
      <c r="N172" t="str">
        <v>CC1</v>
      </c>
      <c r="O172" t="e">
        <v>#NUM!</v>
      </c>
      <c r="P172">
        <v>10</v>
      </c>
      <c r="Q172" t="str">
        <v>BACHAS, CEREAL &amp; POLVILLO, COMPOST &amp; FERTILIZANTES, DISPOSICIÓN FINAL RESIDUOS LIQUIDOS, DISPOSICIÓN FINAL RESIDUOS SOLIDOS, EXPORTACION, NFU, PILETAS, REACTORES, TIERRAS FILTRANTES</v>
      </c>
      <c r="R172">
        <v>1</v>
      </c>
      <c r="S172">
        <v>-720000</v>
      </c>
      <c r="T172">
        <v>9</v>
      </c>
      <c r="U172" t="str">
        <v>APERTURADO POR EMPRESA</v>
      </c>
      <c r="V172" t="str">
        <v>BACHAS</v>
      </c>
    </row>
    <row r="173" spans="1:22" x14ac:dyDescent="0.25">
      <c r="A173" vm="4">
        <v>45931</v>
      </c>
      <c r="B173" t="str">
        <v>Aranda, Marisa Isabel</v>
      </c>
      <c r="C173" t="str">
        <v>FA-C 00005-00000212</v>
      </c>
      <c r="D173">
        <v>-720000</v>
      </c>
      <c r="E173" t="str">
        <v>OC 0001-00001711: SERVICIOS
servicio de parquización</v>
      </c>
      <c r="F173">
        <v>9</v>
      </c>
      <c r="G173">
        <v>80000</v>
      </c>
      <c r="H173" t="str">
        <v>UN</v>
      </c>
      <c r="I173" t="str">
        <v>SERVICIOS</v>
      </c>
      <c r="J173" t="str">
        <v>OPEX</v>
      </c>
      <c r="K173" t="str">
        <v>VARIABLE</v>
      </c>
      <c r="L173" t="str">
        <v>INDIRECTO</v>
      </c>
      <c r="M173">
        <v>0</v>
      </c>
      <c r="N173" t="str">
        <v>CC1</v>
      </c>
      <c r="O173" t="e">
        <v>#NUM!</v>
      </c>
      <c r="P173">
        <v>10</v>
      </c>
      <c r="Q173" t="str">
        <v>BACHAS, CEREAL &amp; POLVILLO, COMPOST &amp; FERTILIZANTES, DISPOSICIÓN FINAL RESIDUOS LIQUIDOS, DISPOSICIÓN FINAL RESIDUOS SOLIDOS, EXPORTACION, NFU, PILETAS, REACTORES, TIERRAS FILTRANTES</v>
      </c>
      <c r="R173">
        <v>1</v>
      </c>
      <c r="S173">
        <v>-720000</v>
      </c>
      <c r="T173">
        <v>9</v>
      </c>
      <c r="U173" t="str">
        <v>APERTURADO POR EMPRESA</v>
      </c>
      <c r="V173" t="str">
        <v>CEREAL &amp; POLVILLO</v>
      </c>
    </row>
    <row r="174" spans="1:22" x14ac:dyDescent="0.25">
      <c r="A174" vm="4">
        <v>45931</v>
      </c>
      <c r="B174" t="str">
        <v>Aranda, Marisa Isabel</v>
      </c>
      <c r="C174" t="str">
        <v>FA-C 00005-00000212</v>
      </c>
      <c r="D174">
        <v>-720000</v>
      </c>
      <c r="E174" t="str">
        <v>OC 0001-00001711: SERVICIOS
servicio de parquización</v>
      </c>
      <c r="F174">
        <v>9</v>
      </c>
      <c r="G174">
        <v>80000</v>
      </c>
      <c r="H174" t="str">
        <v>UN</v>
      </c>
      <c r="I174" t="str">
        <v>SERVICIOS</v>
      </c>
      <c r="J174" t="str">
        <v>OPEX</v>
      </c>
      <c r="K174" t="str">
        <v>VARIABLE</v>
      </c>
      <c r="L174" t="str">
        <v>INDIRECTO</v>
      </c>
      <c r="M174">
        <v>0</v>
      </c>
      <c r="N174" t="str">
        <v>CC1</v>
      </c>
      <c r="O174" t="e">
        <v>#NUM!</v>
      </c>
      <c r="P174">
        <v>10</v>
      </c>
      <c r="Q174" t="str">
        <v>BACHAS, CEREAL &amp; POLVILLO, COMPOST &amp; FERTILIZANTES, DISPOSICIÓN FINAL RESIDUOS LIQUIDOS, DISPOSICIÓN FINAL RESIDUOS SOLIDOS, EXPORTACION, NFU, PILETAS, REACTORES, TIERRAS FILTRANTES</v>
      </c>
      <c r="R174">
        <v>1</v>
      </c>
      <c r="S174">
        <v>-720000</v>
      </c>
      <c r="T174">
        <v>9</v>
      </c>
      <c r="U174" t="str">
        <v>APERTURADO POR EMPRESA</v>
      </c>
      <c r="V174" t="str">
        <v>COMPOST &amp; FERTILIZANTES</v>
      </c>
    </row>
    <row r="175" spans="1:22" x14ac:dyDescent="0.25">
      <c r="A175" vm="4">
        <v>45931</v>
      </c>
      <c r="B175" t="str">
        <v>Aranda, Marisa Isabel</v>
      </c>
      <c r="C175" t="str">
        <v>FA-C 00005-00000212</v>
      </c>
      <c r="D175">
        <v>-720000</v>
      </c>
      <c r="E175" t="str">
        <v>OC 0001-00001711: SERVICIOS
servicio de parquización</v>
      </c>
      <c r="F175">
        <v>9</v>
      </c>
      <c r="G175">
        <v>80000</v>
      </c>
      <c r="H175" t="str">
        <v>UN</v>
      </c>
      <c r="I175" t="str">
        <v>SERVICIOS</v>
      </c>
      <c r="J175" t="str">
        <v>OPEX</v>
      </c>
      <c r="K175" t="str">
        <v>VARIABLE</v>
      </c>
      <c r="L175" t="str">
        <v>INDIRECTO</v>
      </c>
      <c r="M175">
        <v>0</v>
      </c>
      <c r="N175" t="str">
        <v>CC1</v>
      </c>
      <c r="O175" t="e">
        <v>#NUM!</v>
      </c>
      <c r="P175">
        <v>10</v>
      </c>
      <c r="Q175" t="str">
        <v>BACHAS, CEREAL &amp; POLVILLO, COMPOST &amp; FERTILIZANTES, DISPOSICIÓN FINAL RESIDUOS LIQUIDOS, DISPOSICIÓN FINAL RESIDUOS SOLIDOS, EXPORTACION, NFU, PILETAS, REACTORES, TIERRAS FILTRANTES</v>
      </c>
      <c r="R175">
        <v>1</v>
      </c>
      <c r="S175">
        <v>-720000</v>
      </c>
      <c r="T175">
        <v>9</v>
      </c>
      <c r="U175" t="str">
        <v>APERTURADO POR EMPRESA</v>
      </c>
      <c r="V175" t="str">
        <v>DISPOSICIÓN FINAL RESIDUOS LIQUIDOS</v>
      </c>
    </row>
    <row r="176" spans="1:22" x14ac:dyDescent="0.25">
      <c r="A176" vm="4">
        <v>45931</v>
      </c>
      <c r="B176" t="str">
        <v>Aranda, Marisa Isabel</v>
      </c>
      <c r="C176" t="str">
        <v>FA-C 00005-00000212</v>
      </c>
      <c r="D176">
        <v>-720000</v>
      </c>
      <c r="E176" t="str">
        <v>OC 0001-00001711: SERVICIOS
servicio de parquización</v>
      </c>
      <c r="F176">
        <v>9</v>
      </c>
      <c r="G176">
        <v>80000</v>
      </c>
      <c r="H176" t="str">
        <v>UN</v>
      </c>
      <c r="I176" t="str">
        <v>SERVICIOS</v>
      </c>
      <c r="J176" t="str">
        <v>OPEX</v>
      </c>
      <c r="K176" t="str">
        <v>VARIABLE</v>
      </c>
      <c r="L176" t="str">
        <v>INDIRECTO</v>
      </c>
      <c r="M176">
        <v>0</v>
      </c>
      <c r="N176" t="str">
        <v>CC1</v>
      </c>
      <c r="O176" t="e">
        <v>#NUM!</v>
      </c>
      <c r="P176">
        <v>10</v>
      </c>
      <c r="Q176" t="str">
        <v>BACHAS, CEREAL &amp; POLVILLO, COMPOST &amp; FERTILIZANTES, DISPOSICIÓN FINAL RESIDUOS LIQUIDOS, DISPOSICIÓN FINAL RESIDUOS SOLIDOS, EXPORTACION, NFU, PILETAS, REACTORES, TIERRAS FILTRANTES</v>
      </c>
      <c r="R176">
        <v>1</v>
      </c>
      <c r="S176">
        <v>-720000</v>
      </c>
      <c r="T176">
        <v>9</v>
      </c>
      <c r="U176" t="str">
        <v>APERTURADO POR EMPRESA</v>
      </c>
      <c r="V176" t="str">
        <v>DISPOSICIÓN FINAL RESIDUOS SOLIDOS</v>
      </c>
    </row>
    <row r="177" spans="1:22" x14ac:dyDescent="0.25">
      <c r="A177" vm="4">
        <v>45931</v>
      </c>
      <c r="B177" t="str">
        <v>Aranda, Marisa Isabel</v>
      </c>
      <c r="C177" t="str">
        <v>FA-C 00005-00000212</v>
      </c>
      <c r="D177">
        <v>-720000</v>
      </c>
      <c r="E177" t="str">
        <v>OC 0001-00001711: SERVICIOS
servicio de parquización</v>
      </c>
      <c r="F177">
        <v>9</v>
      </c>
      <c r="G177">
        <v>80000</v>
      </c>
      <c r="H177" t="str">
        <v>UN</v>
      </c>
      <c r="I177" t="str">
        <v>SERVICIOS</v>
      </c>
      <c r="J177" t="str">
        <v>OPEX</v>
      </c>
      <c r="K177" t="str">
        <v>VARIABLE</v>
      </c>
      <c r="L177" t="str">
        <v>INDIRECTO</v>
      </c>
      <c r="M177">
        <v>0</v>
      </c>
      <c r="N177" t="str">
        <v>CC1</v>
      </c>
      <c r="O177" t="e">
        <v>#NUM!</v>
      </c>
      <c r="P177">
        <v>10</v>
      </c>
      <c r="Q177" t="str">
        <v>BACHAS, CEREAL &amp; POLVILLO, COMPOST &amp; FERTILIZANTES, DISPOSICIÓN FINAL RESIDUOS LIQUIDOS, DISPOSICIÓN FINAL RESIDUOS SOLIDOS, EXPORTACION, NFU, PILETAS, REACTORES, TIERRAS FILTRANTES</v>
      </c>
      <c r="R177">
        <v>1</v>
      </c>
      <c r="S177">
        <v>-720000</v>
      </c>
      <c r="T177">
        <v>9</v>
      </c>
      <c r="U177" t="str">
        <v>APERTURADO POR EMPRESA</v>
      </c>
      <c r="V177" t="str">
        <v>EXPORTACION</v>
      </c>
    </row>
    <row r="178" spans="1:22" x14ac:dyDescent="0.25">
      <c r="A178" vm="4">
        <v>45931</v>
      </c>
      <c r="B178" t="str">
        <v>Aranda, Marisa Isabel</v>
      </c>
      <c r="C178" t="str">
        <v>FA-C 00005-00000212</v>
      </c>
      <c r="D178">
        <v>-720000</v>
      </c>
      <c r="E178" t="str">
        <v>OC 0001-00001711: SERVICIOS
servicio de parquización</v>
      </c>
      <c r="F178">
        <v>9</v>
      </c>
      <c r="G178">
        <v>80000</v>
      </c>
      <c r="H178" t="str">
        <v>UN</v>
      </c>
      <c r="I178" t="str">
        <v>SERVICIOS</v>
      </c>
      <c r="J178" t="str">
        <v>OPEX</v>
      </c>
      <c r="K178" t="str">
        <v>VARIABLE</v>
      </c>
      <c r="L178" t="str">
        <v>INDIRECTO</v>
      </c>
      <c r="M178">
        <v>0</v>
      </c>
      <c r="N178" t="str">
        <v>CC1</v>
      </c>
      <c r="O178" t="e">
        <v>#NUM!</v>
      </c>
      <c r="P178">
        <v>10</v>
      </c>
      <c r="Q178" t="str">
        <v>BACHAS, CEREAL &amp; POLVILLO, COMPOST &amp; FERTILIZANTES, DISPOSICIÓN FINAL RESIDUOS LIQUIDOS, DISPOSICIÓN FINAL RESIDUOS SOLIDOS, EXPORTACION, NFU, PILETAS, REACTORES, TIERRAS FILTRANTES</v>
      </c>
      <c r="R178">
        <v>1</v>
      </c>
      <c r="S178">
        <v>-720000</v>
      </c>
      <c r="T178">
        <v>9</v>
      </c>
      <c r="U178" t="str">
        <v>APERTURADO POR EMPRESA</v>
      </c>
      <c r="V178" t="str">
        <v>NFU</v>
      </c>
    </row>
    <row r="179" spans="1:22" x14ac:dyDescent="0.25">
      <c r="A179" vm="4">
        <v>45931</v>
      </c>
      <c r="B179" t="str">
        <v>Aranda, Marisa Isabel</v>
      </c>
      <c r="C179" t="str">
        <v>FA-C 00005-00000212</v>
      </c>
      <c r="D179">
        <v>-720000</v>
      </c>
      <c r="E179" t="str">
        <v>OC 0001-00001711: SERVICIOS
servicio de parquización</v>
      </c>
      <c r="F179">
        <v>9</v>
      </c>
      <c r="G179">
        <v>80000</v>
      </c>
      <c r="H179" t="str">
        <v>UN</v>
      </c>
      <c r="I179" t="str">
        <v>SERVICIOS</v>
      </c>
      <c r="J179" t="str">
        <v>OPEX</v>
      </c>
      <c r="K179" t="str">
        <v>VARIABLE</v>
      </c>
      <c r="L179" t="str">
        <v>INDIRECTO</v>
      </c>
      <c r="M179">
        <v>0</v>
      </c>
      <c r="N179" t="str">
        <v>CC1</v>
      </c>
      <c r="O179" t="e">
        <v>#NUM!</v>
      </c>
      <c r="P179">
        <v>10</v>
      </c>
      <c r="Q179" t="str">
        <v>BACHAS, CEREAL &amp; POLVILLO, COMPOST &amp; FERTILIZANTES, DISPOSICIÓN FINAL RESIDUOS LIQUIDOS, DISPOSICIÓN FINAL RESIDUOS SOLIDOS, EXPORTACION, NFU, PILETAS, REACTORES, TIERRAS FILTRANTES</v>
      </c>
      <c r="R179">
        <v>1</v>
      </c>
      <c r="S179">
        <v>-720000</v>
      </c>
      <c r="T179">
        <v>9</v>
      </c>
      <c r="U179" t="str">
        <v>APERTURADO POR EMPRESA</v>
      </c>
      <c r="V179" t="str">
        <v>PILETAS</v>
      </c>
    </row>
    <row r="180" spans="1:22" x14ac:dyDescent="0.25">
      <c r="A180" vm="4">
        <v>45931</v>
      </c>
      <c r="B180" t="str">
        <v>Aranda, Marisa Isabel</v>
      </c>
      <c r="C180" t="str">
        <v>FA-C 00005-00000212</v>
      </c>
      <c r="D180">
        <v>-720000</v>
      </c>
      <c r="E180" t="str">
        <v>OC 0001-00001711: SERVICIOS
servicio de parquización</v>
      </c>
      <c r="F180">
        <v>9</v>
      </c>
      <c r="G180">
        <v>80000</v>
      </c>
      <c r="H180" t="str">
        <v>UN</v>
      </c>
      <c r="I180" t="str">
        <v>SERVICIOS</v>
      </c>
      <c r="J180" t="str">
        <v>OPEX</v>
      </c>
      <c r="K180" t="str">
        <v>VARIABLE</v>
      </c>
      <c r="L180" t="str">
        <v>INDIRECTO</v>
      </c>
      <c r="M180">
        <v>0</v>
      </c>
      <c r="N180" t="str">
        <v>CC1</v>
      </c>
      <c r="O180" t="e">
        <v>#NUM!</v>
      </c>
      <c r="P180">
        <v>10</v>
      </c>
      <c r="Q180" t="str">
        <v>BACHAS, CEREAL &amp; POLVILLO, COMPOST &amp; FERTILIZANTES, DISPOSICIÓN FINAL RESIDUOS LIQUIDOS, DISPOSICIÓN FINAL RESIDUOS SOLIDOS, EXPORTACION, NFU, PILETAS, REACTORES, TIERRAS FILTRANTES</v>
      </c>
      <c r="R180">
        <v>1</v>
      </c>
      <c r="S180">
        <v>-720000</v>
      </c>
      <c r="T180">
        <v>9</v>
      </c>
      <c r="U180" t="str">
        <v>APERTURADO POR EMPRESA</v>
      </c>
      <c r="V180" t="str">
        <v>REACTORES</v>
      </c>
    </row>
    <row r="181" spans="1:22" x14ac:dyDescent="0.25">
      <c r="A181" vm="4">
        <v>45931</v>
      </c>
      <c r="B181" t="str">
        <v>Aranda, Marisa Isabel</v>
      </c>
      <c r="C181" t="str">
        <v>FA-C 00005-00000212</v>
      </c>
      <c r="D181">
        <v>-720000</v>
      </c>
      <c r="E181" t="str">
        <v>OC 0001-00001711: SERVICIOS
servicio de parquización</v>
      </c>
      <c r="F181">
        <v>9</v>
      </c>
      <c r="G181">
        <v>80000</v>
      </c>
      <c r="H181" t="str">
        <v>UN</v>
      </c>
      <c r="I181" t="str">
        <v>SERVICIOS</v>
      </c>
      <c r="J181" t="str">
        <v>OPEX</v>
      </c>
      <c r="K181" t="str">
        <v>VARIABLE</v>
      </c>
      <c r="L181" t="str">
        <v>INDIRECTO</v>
      </c>
      <c r="M181">
        <v>0</v>
      </c>
      <c r="N181" t="str">
        <v>CC1</v>
      </c>
      <c r="O181" t="e">
        <v>#NUM!</v>
      </c>
      <c r="P181">
        <v>10</v>
      </c>
      <c r="Q181" t="str">
        <v>BACHAS, CEREAL &amp; POLVILLO, COMPOST &amp; FERTILIZANTES, DISPOSICIÓN FINAL RESIDUOS LIQUIDOS, DISPOSICIÓN FINAL RESIDUOS SOLIDOS, EXPORTACION, NFU, PILETAS, REACTORES, TIERRAS FILTRANTES</v>
      </c>
      <c r="R181">
        <v>1</v>
      </c>
      <c r="S181">
        <v>-720000</v>
      </c>
      <c r="T181">
        <v>9</v>
      </c>
      <c r="U181" t="str">
        <v>APERTURADO POR EMPRESA</v>
      </c>
      <c r="V181" t="str">
        <v>TIERRAS FILTRANTES</v>
      </c>
    </row>
    <row r="182" spans="1:22" x14ac:dyDescent="0.25">
      <c r="A182" vm="8">
        <v>45952</v>
      </c>
      <c r="B182" t="str">
        <v>ARCA</v>
      </c>
      <c r="C182" t="str">
        <v>OCOM/2025/0481</v>
      </c>
      <c r="D182">
        <v>-3840846.05</v>
      </c>
      <c r="E182" t="str">
        <v>OC 0001-00002049: IMPUESTOS
anticipo</v>
      </c>
      <c r="F182">
        <v>1</v>
      </c>
      <c r="G182">
        <v>3840846.05</v>
      </c>
      <c r="H182" t="str">
        <v>UN</v>
      </c>
      <c r="I182" t="str">
        <v>IMPUESTOS</v>
      </c>
      <c r="J182" t="str">
        <v>OPEX</v>
      </c>
      <c r="K182" t="str">
        <v>VARIABLE</v>
      </c>
      <c r="L182" t="str">
        <v>INDIRECTO</v>
      </c>
      <c r="M182">
        <v>0</v>
      </c>
      <c r="N182" t="str">
        <v>CC1</v>
      </c>
      <c r="O182" t="e">
        <v>#NUM!</v>
      </c>
      <c r="P182">
        <v>10</v>
      </c>
      <c r="Q182" t="str">
        <v>BACHAS, CEREAL &amp; POLVILLO, COMPOST &amp; FERTILIZANTES, DISPOSICIÓN FINAL RESIDUOS LIQUIDOS, DISPOSICIÓN FINAL RESIDUOS SOLIDOS, EXPORTACION, NFU, PILETAS, REACTORES, TIERRAS FILTRANTES</v>
      </c>
      <c r="R182">
        <v>1</v>
      </c>
      <c r="S182">
        <v>-3840846.05</v>
      </c>
      <c r="T182">
        <v>1</v>
      </c>
      <c r="U182" t="str">
        <v>APERTURADO POR EMPRESA</v>
      </c>
      <c r="V182" t="str">
        <v>BACHAS</v>
      </c>
    </row>
    <row r="183" spans="1:22" x14ac:dyDescent="0.25">
      <c r="A183" vm="8">
        <v>45952</v>
      </c>
      <c r="B183" t="str">
        <v>ARCA</v>
      </c>
      <c r="C183" t="str">
        <v>OCOM/2025/0481</v>
      </c>
      <c r="D183">
        <v>-3840846.05</v>
      </c>
      <c r="E183" t="str">
        <v>OC 0001-00002049: IMPUESTOS
anticipo</v>
      </c>
      <c r="F183">
        <v>1</v>
      </c>
      <c r="G183">
        <v>3840846.05</v>
      </c>
      <c r="H183" t="str">
        <v>UN</v>
      </c>
      <c r="I183" t="str">
        <v>IMPUESTOS</v>
      </c>
      <c r="J183" t="str">
        <v>OPEX</v>
      </c>
      <c r="K183" t="str">
        <v>VARIABLE</v>
      </c>
      <c r="L183" t="str">
        <v>INDIRECTO</v>
      </c>
      <c r="M183">
        <v>0</v>
      </c>
      <c r="N183" t="str">
        <v>CC1</v>
      </c>
      <c r="O183" t="e">
        <v>#NUM!</v>
      </c>
      <c r="P183">
        <v>10</v>
      </c>
      <c r="Q183" t="str">
        <v>BACHAS, CEREAL &amp; POLVILLO, COMPOST &amp; FERTILIZANTES, DISPOSICIÓN FINAL RESIDUOS LIQUIDOS, DISPOSICIÓN FINAL RESIDUOS SOLIDOS, EXPORTACION, NFU, PILETAS, REACTORES, TIERRAS FILTRANTES</v>
      </c>
      <c r="R183">
        <v>1</v>
      </c>
      <c r="S183">
        <v>-3840846.05</v>
      </c>
      <c r="T183">
        <v>1</v>
      </c>
      <c r="U183" t="str">
        <v>APERTURADO POR EMPRESA</v>
      </c>
      <c r="V183" t="str">
        <v>CEREAL &amp; POLVILLO</v>
      </c>
    </row>
    <row r="184" spans="1:22" x14ac:dyDescent="0.25">
      <c r="A184" vm="8">
        <v>45952</v>
      </c>
      <c r="B184" t="str">
        <v>ARCA</v>
      </c>
      <c r="C184" t="str">
        <v>OCOM/2025/0481</v>
      </c>
      <c r="D184">
        <v>-3840846.05</v>
      </c>
      <c r="E184" t="str">
        <v>OC 0001-00002049: IMPUESTOS
anticipo</v>
      </c>
      <c r="F184">
        <v>1</v>
      </c>
      <c r="G184">
        <v>3840846.05</v>
      </c>
      <c r="H184" t="str">
        <v>UN</v>
      </c>
      <c r="I184" t="str">
        <v>IMPUESTOS</v>
      </c>
      <c r="J184" t="str">
        <v>OPEX</v>
      </c>
      <c r="K184" t="str">
        <v>VARIABLE</v>
      </c>
      <c r="L184" t="str">
        <v>INDIRECTO</v>
      </c>
      <c r="M184">
        <v>0</v>
      </c>
      <c r="N184" t="str">
        <v>CC1</v>
      </c>
      <c r="O184" t="e">
        <v>#NUM!</v>
      </c>
      <c r="P184">
        <v>10</v>
      </c>
      <c r="Q184" t="str">
        <v>BACHAS, CEREAL &amp; POLVILLO, COMPOST &amp; FERTILIZANTES, DISPOSICIÓN FINAL RESIDUOS LIQUIDOS, DISPOSICIÓN FINAL RESIDUOS SOLIDOS, EXPORTACION, NFU, PILETAS, REACTORES, TIERRAS FILTRANTES</v>
      </c>
      <c r="R184">
        <v>1</v>
      </c>
      <c r="S184">
        <v>-3840846.05</v>
      </c>
      <c r="T184">
        <v>1</v>
      </c>
      <c r="U184" t="str">
        <v>APERTURADO POR EMPRESA</v>
      </c>
      <c r="V184" t="str">
        <v>COMPOST &amp; FERTILIZANTES</v>
      </c>
    </row>
    <row r="185" spans="1:22" x14ac:dyDescent="0.25">
      <c r="A185" vm="8">
        <v>45952</v>
      </c>
      <c r="B185" t="str">
        <v>ARCA</v>
      </c>
      <c r="C185" t="str">
        <v>OCOM/2025/0481</v>
      </c>
      <c r="D185">
        <v>-3840846.05</v>
      </c>
      <c r="E185" t="str">
        <v>OC 0001-00002049: IMPUESTOS
anticipo</v>
      </c>
      <c r="F185">
        <v>1</v>
      </c>
      <c r="G185">
        <v>3840846.05</v>
      </c>
      <c r="H185" t="str">
        <v>UN</v>
      </c>
      <c r="I185" t="str">
        <v>IMPUESTOS</v>
      </c>
      <c r="J185" t="str">
        <v>OPEX</v>
      </c>
      <c r="K185" t="str">
        <v>VARIABLE</v>
      </c>
      <c r="L185" t="str">
        <v>INDIRECTO</v>
      </c>
      <c r="M185">
        <v>0</v>
      </c>
      <c r="N185" t="str">
        <v>CC1</v>
      </c>
      <c r="O185" t="e">
        <v>#NUM!</v>
      </c>
      <c r="P185">
        <v>10</v>
      </c>
      <c r="Q185" t="str">
        <v>BACHAS, CEREAL &amp; POLVILLO, COMPOST &amp; FERTILIZANTES, DISPOSICIÓN FINAL RESIDUOS LIQUIDOS, DISPOSICIÓN FINAL RESIDUOS SOLIDOS, EXPORTACION, NFU, PILETAS, REACTORES, TIERRAS FILTRANTES</v>
      </c>
      <c r="R185">
        <v>1</v>
      </c>
      <c r="S185">
        <v>-3840846.05</v>
      </c>
      <c r="T185">
        <v>1</v>
      </c>
      <c r="U185" t="str">
        <v>APERTURADO POR EMPRESA</v>
      </c>
      <c r="V185" t="str">
        <v>DISPOSICIÓN FINAL RESIDUOS LIQUIDOS</v>
      </c>
    </row>
    <row r="186" spans="1:22" x14ac:dyDescent="0.25">
      <c r="A186" vm="8">
        <v>45952</v>
      </c>
      <c r="B186" t="str">
        <v>ARCA</v>
      </c>
      <c r="C186" t="str">
        <v>OCOM/2025/0481</v>
      </c>
      <c r="D186">
        <v>-3840846.05</v>
      </c>
      <c r="E186" t="str">
        <v>OC 0001-00002049: IMPUESTOS
anticipo</v>
      </c>
      <c r="F186">
        <v>1</v>
      </c>
      <c r="G186">
        <v>3840846.05</v>
      </c>
      <c r="H186" t="str">
        <v>UN</v>
      </c>
      <c r="I186" t="str">
        <v>IMPUESTOS</v>
      </c>
      <c r="J186" t="str">
        <v>OPEX</v>
      </c>
      <c r="K186" t="str">
        <v>VARIABLE</v>
      </c>
      <c r="L186" t="str">
        <v>INDIRECTO</v>
      </c>
      <c r="M186">
        <v>0</v>
      </c>
      <c r="N186" t="str">
        <v>CC1</v>
      </c>
      <c r="O186" t="e">
        <v>#NUM!</v>
      </c>
      <c r="P186">
        <v>10</v>
      </c>
      <c r="Q186" t="str">
        <v>BACHAS, CEREAL &amp; POLVILLO, COMPOST &amp; FERTILIZANTES, DISPOSICIÓN FINAL RESIDUOS LIQUIDOS, DISPOSICIÓN FINAL RESIDUOS SOLIDOS, EXPORTACION, NFU, PILETAS, REACTORES, TIERRAS FILTRANTES</v>
      </c>
      <c r="R186">
        <v>1</v>
      </c>
      <c r="S186">
        <v>-3840846.05</v>
      </c>
      <c r="T186">
        <v>1</v>
      </c>
      <c r="U186" t="str">
        <v>APERTURADO POR EMPRESA</v>
      </c>
      <c r="V186" t="str">
        <v>DISPOSICIÓN FINAL RESIDUOS SOLIDOS</v>
      </c>
    </row>
    <row r="187" spans="1:22" x14ac:dyDescent="0.25">
      <c r="A187" vm="8">
        <v>45952</v>
      </c>
      <c r="B187" t="str">
        <v>ARCA</v>
      </c>
      <c r="C187" t="str">
        <v>OCOM/2025/0481</v>
      </c>
      <c r="D187">
        <v>-3840846.05</v>
      </c>
      <c r="E187" t="str">
        <v>OC 0001-00002049: IMPUESTOS
anticipo</v>
      </c>
      <c r="F187">
        <v>1</v>
      </c>
      <c r="G187">
        <v>3840846.05</v>
      </c>
      <c r="H187" t="str">
        <v>UN</v>
      </c>
      <c r="I187" t="str">
        <v>IMPUESTOS</v>
      </c>
      <c r="J187" t="str">
        <v>OPEX</v>
      </c>
      <c r="K187" t="str">
        <v>VARIABLE</v>
      </c>
      <c r="L187" t="str">
        <v>INDIRECTO</v>
      </c>
      <c r="M187">
        <v>0</v>
      </c>
      <c r="N187" t="str">
        <v>CC1</v>
      </c>
      <c r="O187" t="e">
        <v>#NUM!</v>
      </c>
      <c r="P187">
        <v>10</v>
      </c>
      <c r="Q187" t="str">
        <v>BACHAS, CEREAL &amp; POLVILLO, COMPOST &amp; FERTILIZANTES, DISPOSICIÓN FINAL RESIDUOS LIQUIDOS, DISPOSICIÓN FINAL RESIDUOS SOLIDOS, EXPORTACION, NFU, PILETAS, REACTORES, TIERRAS FILTRANTES</v>
      </c>
      <c r="R187">
        <v>1</v>
      </c>
      <c r="S187">
        <v>-3840846.05</v>
      </c>
      <c r="T187">
        <v>1</v>
      </c>
      <c r="U187" t="str">
        <v>APERTURADO POR EMPRESA</v>
      </c>
      <c r="V187" t="str">
        <v>EXPORTACION</v>
      </c>
    </row>
    <row r="188" spans="1:22" x14ac:dyDescent="0.25">
      <c r="A188" vm="8">
        <v>45952</v>
      </c>
      <c r="B188" t="str">
        <v>ARCA</v>
      </c>
      <c r="C188" t="str">
        <v>OCOM/2025/0481</v>
      </c>
      <c r="D188">
        <v>-3840846.05</v>
      </c>
      <c r="E188" t="str">
        <v>OC 0001-00002049: IMPUESTOS
anticipo</v>
      </c>
      <c r="F188">
        <v>1</v>
      </c>
      <c r="G188">
        <v>3840846.05</v>
      </c>
      <c r="H188" t="str">
        <v>UN</v>
      </c>
      <c r="I188" t="str">
        <v>IMPUESTOS</v>
      </c>
      <c r="J188" t="str">
        <v>OPEX</v>
      </c>
      <c r="K188" t="str">
        <v>VARIABLE</v>
      </c>
      <c r="L188" t="str">
        <v>INDIRECTO</v>
      </c>
      <c r="M188">
        <v>0</v>
      </c>
      <c r="N188" t="str">
        <v>CC1</v>
      </c>
      <c r="O188" t="e">
        <v>#NUM!</v>
      </c>
      <c r="P188">
        <v>10</v>
      </c>
      <c r="Q188" t="str">
        <v>BACHAS, CEREAL &amp; POLVILLO, COMPOST &amp; FERTILIZANTES, DISPOSICIÓN FINAL RESIDUOS LIQUIDOS, DISPOSICIÓN FINAL RESIDUOS SOLIDOS, EXPORTACION, NFU, PILETAS, REACTORES, TIERRAS FILTRANTES</v>
      </c>
      <c r="R188">
        <v>1</v>
      </c>
      <c r="S188">
        <v>-3840846.05</v>
      </c>
      <c r="T188">
        <v>1</v>
      </c>
      <c r="U188" t="str">
        <v>APERTURADO POR EMPRESA</v>
      </c>
      <c r="V188" t="str">
        <v>NFU</v>
      </c>
    </row>
    <row r="189" spans="1:22" x14ac:dyDescent="0.25">
      <c r="A189" vm="8">
        <v>45952</v>
      </c>
      <c r="B189" t="str">
        <v>ARCA</v>
      </c>
      <c r="C189" t="str">
        <v>OCOM/2025/0481</v>
      </c>
      <c r="D189">
        <v>-3840846.05</v>
      </c>
      <c r="E189" t="str">
        <v>OC 0001-00002049: IMPUESTOS
anticipo</v>
      </c>
      <c r="F189">
        <v>1</v>
      </c>
      <c r="G189">
        <v>3840846.05</v>
      </c>
      <c r="H189" t="str">
        <v>UN</v>
      </c>
      <c r="I189" t="str">
        <v>IMPUESTOS</v>
      </c>
      <c r="J189" t="str">
        <v>OPEX</v>
      </c>
      <c r="K189" t="str">
        <v>VARIABLE</v>
      </c>
      <c r="L189" t="str">
        <v>INDIRECTO</v>
      </c>
      <c r="M189">
        <v>0</v>
      </c>
      <c r="N189" t="str">
        <v>CC1</v>
      </c>
      <c r="O189" t="e">
        <v>#NUM!</v>
      </c>
      <c r="P189">
        <v>10</v>
      </c>
      <c r="Q189" t="str">
        <v>BACHAS, CEREAL &amp; POLVILLO, COMPOST &amp; FERTILIZANTES, DISPOSICIÓN FINAL RESIDUOS LIQUIDOS, DISPOSICIÓN FINAL RESIDUOS SOLIDOS, EXPORTACION, NFU, PILETAS, REACTORES, TIERRAS FILTRANTES</v>
      </c>
      <c r="R189">
        <v>1</v>
      </c>
      <c r="S189">
        <v>-3840846.05</v>
      </c>
      <c r="T189">
        <v>1</v>
      </c>
      <c r="U189" t="str">
        <v>APERTURADO POR EMPRESA</v>
      </c>
      <c r="V189" t="str">
        <v>PILETAS</v>
      </c>
    </row>
    <row r="190" spans="1:22" x14ac:dyDescent="0.25">
      <c r="A190" vm="8">
        <v>45952</v>
      </c>
      <c r="B190" t="str">
        <v>ARCA</v>
      </c>
      <c r="C190" t="str">
        <v>OCOM/2025/0481</v>
      </c>
      <c r="D190">
        <v>-3840846.05</v>
      </c>
      <c r="E190" t="str">
        <v>OC 0001-00002049: IMPUESTOS
anticipo</v>
      </c>
      <c r="F190">
        <v>1</v>
      </c>
      <c r="G190">
        <v>3840846.05</v>
      </c>
      <c r="H190" t="str">
        <v>UN</v>
      </c>
      <c r="I190" t="str">
        <v>IMPUESTOS</v>
      </c>
      <c r="J190" t="str">
        <v>OPEX</v>
      </c>
      <c r="K190" t="str">
        <v>VARIABLE</v>
      </c>
      <c r="L190" t="str">
        <v>INDIRECTO</v>
      </c>
      <c r="M190">
        <v>0</v>
      </c>
      <c r="N190" t="str">
        <v>CC1</v>
      </c>
      <c r="O190" t="e">
        <v>#NUM!</v>
      </c>
      <c r="P190">
        <v>10</v>
      </c>
      <c r="Q190" t="str">
        <v>BACHAS, CEREAL &amp; POLVILLO, COMPOST &amp; FERTILIZANTES, DISPOSICIÓN FINAL RESIDUOS LIQUIDOS, DISPOSICIÓN FINAL RESIDUOS SOLIDOS, EXPORTACION, NFU, PILETAS, REACTORES, TIERRAS FILTRANTES</v>
      </c>
      <c r="R190">
        <v>1</v>
      </c>
      <c r="S190">
        <v>-3840846.05</v>
      </c>
      <c r="T190">
        <v>1</v>
      </c>
      <c r="U190" t="str">
        <v>APERTURADO POR EMPRESA</v>
      </c>
      <c r="V190" t="str">
        <v>REACTORES</v>
      </c>
    </row>
    <row r="191" spans="1:22" x14ac:dyDescent="0.25">
      <c r="A191" vm="8">
        <v>45952</v>
      </c>
      <c r="B191" t="str">
        <v>ARCA</v>
      </c>
      <c r="C191" t="str">
        <v>OCOM/2025/0481</v>
      </c>
      <c r="D191">
        <v>-3840846.05</v>
      </c>
      <c r="E191" t="str">
        <v>OC 0001-00002049: IMPUESTOS
anticipo</v>
      </c>
      <c r="F191">
        <v>1</v>
      </c>
      <c r="G191">
        <v>3840846.05</v>
      </c>
      <c r="H191" t="str">
        <v>UN</v>
      </c>
      <c r="I191" t="str">
        <v>IMPUESTOS</v>
      </c>
      <c r="J191" t="str">
        <v>OPEX</v>
      </c>
      <c r="K191" t="str">
        <v>VARIABLE</v>
      </c>
      <c r="L191" t="str">
        <v>INDIRECTO</v>
      </c>
      <c r="M191">
        <v>0</v>
      </c>
      <c r="N191" t="str">
        <v>CC1</v>
      </c>
      <c r="O191" t="e">
        <v>#NUM!</v>
      </c>
      <c r="P191">
        <v>10</v>
      </c>
      <c r="Q191" t="str">
        <v>BACHAS, CEREAL &amp; POLVILLO, COMPOST &amp; FERTILIZANTES, DISPOSICIÓN FINAL RESIDUOS LIQUIDOS, DISPOSICIÓN FINAL RESIDUOS SOLIDOS, EXPORTACION, NFU, PILETAS, REACTORES, TIERRAS FILTRANTES</v>
      </c>
      <c r="R191">
        <v>1</v>
      </c>
      <c r="S191">
        <v>-3840846.05</v>
      </c>
      <c r="T191">
        <v>1</v>
      </c>
      <c r="U191" t="str">
        <v>APERTURADO POR EMPRESA</v>
      </c>
      <c r="V191" t="str">
        <v>TIERRAS FILTRANTES</v>
      </c>
    </row>
    <row r="192" spans="1:22" x14ac:dyDescent="0.25">
      <c r="A192" vm="8">
        <v>45952</v>
      </c>
      <c r="B192" t="str">
        <v>ARCA</v>
      </c>
      <c r="C192" t="str">
        <v>OCOM/2025/0479</v>
      </c>
      <c r="D192">
        <v>-1311921.18</v>
      </c>
      <c r="E192" t="str">
        <v>OC 0001-00002043: IMPUESTOS
Multa suse</v>
      </c>
      <c r="F192">
        <v>1</v>
      </c>
      <c r="G192">
        <v>1311921.18</v>
      </c>
      <c r="H192" t="str">
        <v>UN</v>
      </c>
      <c r="I192" t="str">
        <v>IMPUESTOS</v>
      </c>
      <c r="J192" t="str">
        <v>DEUDA</v>
      </c>
      <c r="K192" t="str">
        <v>VARIABLE</v>
      </c>
      <c r="L192" t="str">
        <v>INDIRECTO</v>
      </c>
      <c r="M192">
        <v>0</v>
      </c>
      <c r="N192" t="str">
        <v>CC1</v>
      </c>
      <c r="O192" t="e">
        <v>#NUM!</v>
      </c>
      <c r="P192">
        <v>10</v>
      </c>
      <c r="Q192" t="str">
        <v>BACHAS, CEREAL &amp; POLVILLO, COMPOST &amp; FERTILIZANTES, DISPOSICIÓN FINAL RESIDUOS LIQUIDOS, DISPOSICIÓN FINAL RESIDUOS SOLIDOS, EXPORTACION, NFU, PILETAS, REACTORES, TIERRAS FILTRANTES</v>
      </c>
      <c r="R192">
        <v>1</v>
      </c>
      <c r="S192">
        <v>-1311921.18</v>
      </c>
      <c r="T192">
        <v>1</v>
      </c>
      <c r="U192" t="str">
        <v>APERTURADO POR EMPRESA</v>
      </c>
      <c r="V192" t="str">
        <v>BACHAS</v>
      </c>
    </row>
    <row r="193" spans="1:22" x14ac:dyDescent="0.25">
      <c r="A193" vm="8">
        <v>45952</v>
      </c>
      <c r="B193" t="str">
        <v>ARCA</v>
      </c>
      <c r="C193" t="str">
        <v>OCOM/2025/0479</v>
      </c>
      <c r="D193">
        <v>-1311921.18</v>
      </c>
      <c r="E193" t="str">
        <v>OC 0001-00002043: IMPUESTOS
Multa suse</v>
      </c>
      <c r="F193">
        <v>1</v>
      </c>
      <c r="G193">
        <v>1311921.18</v>
      </c>
      <c r="H193" t="str">
        <v>UN</v>
      </c>
      <c r="I193" t="str">
        <v>IMPUESTOS</v>
      </c>
      <c r="J193" t="str">
        <v>DEUDA</v>
      </c>
      <c r="K193" t="str">
        <v>VARIABLE</v>
      </c>
      <c r="L193" t="str">
        <v>INDIRECTO</v>
      </c>
      <c r="M193">
        <v>0</v>
      </c>
      <c r="N193" t="str">
        <v>CC1</v>
      </c>
      <c r="O193" t="e">
        <v>#NUM!</v>
      </c>
      <c r="P193">
        <v>10</v>
      </c>
      <c r="Q193" t="str">
        <v>BACHAS, CEREAL &amp; POLVILLO, COMPOST &amp; FERTILIZANTES, DISPOSICIÓN FINAL RESIDUOS LIQUIDOS, DISPOSICIÓN FINAL RESIDUOS SOLIDOS, EXPORTACION, NFU, PILETAS, REACTORES, TIERRAS FILTRANTES</v>
      </c>
      <c r="R193">
        <v>1</v>
      </c>
      <c r="S193">
        <v>-1311921.18</v>
      </c>
      <c r="T193">
        <v>1</v>
      </c>
      <c r="U193" t="str">
        <v>APERTURADO POR EMPRESA</v>
      </c>
      <c r="V193" t="str">
        <v>CEREAL &amp; POLVILLO</v>
      </c>
    </row>
    <row r="194" spans="1:22" x14ac:dyDescent="0.25">
      <c r="A194" vm="8">
        <v>45952</v>
      </c>
      <c r="B194" t="str">
        <v>ARCA</v>
      </c>
      <c r="C194" t="str">
        <v>OCOM/2025/0479</v>
      </c>
      <c r="D194">
        <v>-1311921.18</v>
      </c>
      <c r="E194" t="str">
        <v>OC 0001-00002043: IMPUESTOS
Multa suse</v>
      </c>
      <c r="F194">
        <v>1</v>
      </c>
      <c r="G194">
        <v>1311921.18</v>
      </c>
      <c r="H194" t="str">
        <v>UN</v>
      </c>
      <c r="I194" t="str">
        <v>IMPUESTOS</v>
      </c>
      <c r="J194" t="str">
        <v>DEUDA</v>
      </c>
      <c r="K194" t="str">
        <v>VARIABLE</v>
      </c>
      <c r="L194" t="str">
        <v>INDIRECTO</v>
      </c>
      <c r="M194">
        <v>0</v>
      </c>
      <c r="N194" t="str">
        <v>CC1</v>
      </c>
      <c r="O194" t="e">
        <v>#NUM!</v>
      </c>
      <c r="P194">
        <v>10</v>
      </c>
      <c r="Q194" t="str">
        <v>BACHAS, CEREAL &amp; POLVILLO, COMPOST &amp; FERTILIZANTES, DISPOSICIÓN FINAL RESIDUOS LIQUIDOS, DISPOSICIÓN FINAL RESIDUOS SOLIDOS, EXPORTACION, NFU, PILETAS, REACTORES, TIERRAS FILTRANTES</v>
      </c>
      <c r="R194">
        <v>1</v>
      </c>
      <c r="S194">
        <v>-1311921.18</v>
      </c>
      <c r="T194">
        <v>1</v>
      </c>
      <c r="U194" t="str">
        <v>APERTURADO POR EMPRESA</v>
      </c>
      <c r="V194" t="str">
        <v>COMPOST &amp; FERTILIZANTES</v>
      </c>
    </row>
    <row r="195" spans="1:22" x14ac:dyDescent="0.25">
      <c r="A195" vm="8">
        <v>45952</v>
      </c>
      <c r="B195" t="str">
        <v>ARCA</v>
      </c>
      <c r="C195" t="str">
        <v>OCOM/2025/0479</v>
      </c>
      <c r="D195">
        <v>-1311921.18</v>
      </c>
      <c r="E195" t="str">
        <v>OC 0001-00002043: IMPUESTOS
Multa suse</v>
      </c>
      <c r="F195">
        <v>1</v>
      </c>
      <c r="G195">
        <v>1311921.18</v>
      </c>
      <c r="H195" t="str">
        <v>UN</v>
      </c>
      <c r="I195" t="str">
        <v>IMPUESTOS</v>
      </c>
      <c r="J195" t="str">
        <v>DEUDA</v>
      </c>
      <c r="K195" t="str">
        <v>VARIABLE</v>
      </c>
      <c r="L195" t="str">
        <v>INDIRECTO</v>
      </c>
      <c r="M195">
        <v>0</v>
      </c>
      <c r="N195" t="str">
        <v>CC1</v>
      </c>
      <c r="O195" t="e">
        <v>#NUM!</v>
      </c>
      <c r="P195">
        <v>10</v>
      </c>
      <c r="Q195" t="str">
        <v>BACHAS, CEREAL &amp; POLVILLO, COMPOST &amp; FERTILIZANTES, DISPOSICIÓN FINAL RESIDUOS LIQUIDOS, DISPOSICIÓN FINAL RESIDUOS SOLIDOS, EXPORTACION, NFU, PILETAS, REACTORES, TIERRAS FILTRANTES</v>
      </c>
      <c r="R195">
        <v>1</v>
      </c>
      <c r="S195">
        <v>-1311921.18</v>
      </c>
      <c r="T195">
        <v>1</v>
      </c>
      <c r="U195" t="str">
        <v>APERTURADO POR EMPRESA</v>
      </c>
      <c r="V195" t="str">
        <v>DISPOSICIÓN FINAL RESIDUOS LIQUIDOS</v>
      </c>
    </row>
    <row r="196" spans="1:22" x14ac:dyDescent="0.25">
      <c r="A196" vm="8">
        <v>45952</v>
      </c>
      <c r="B196" t="str">
        <v>ARCA</v>
      </c>
      <c r="C196" t="str">
        <v>OCOM/2025/0479</v>
      </c>
      <c r="D196">
        <v>-1311921.18</v>
      </c>
      <c r="E196" t="str">
        <v>OC 0001-00002043: IMPUESTOS
Multa suse</v>
      </c>
      <c r="F196">
        <v>1</v>
      </c>
      <c r="G196">
        <v>1311921.18</v>
      </c>
      <c r="H196" t="str">
        <v>UN</v>
      </c>
      <c r="I196" t="str">
        <v>IMPUESTOS</v>
      </c>
      <c r="J196" t="str">
        <v>DEUDA</v>
      </c>
      <c r="K196" t="str">
        <v>VARIABLE</v>
      </c>
      <c r="L196" t="str">
        <v>INDIRECTO</v>
      </c>
      <c r="M196">
        <v>0</v>
      </c>
      <c r="N196" t="str">
        <v>CC1</v>
      </c>
      <c r="O196" t="e">
        <v>#NUM!</v>
      </c>
      <c r="P196">
        <v>10</v>
      </c>
      <c r="Q196" t="str">
        <v>BACHAS, CEREAL &amp; POLVILLO, COMPOST &amp; FERTILIZANTES, DISPOSICIÓN FINAL RESIDUOS LIQUIDOS, DISPOSICIÓN FINAL RESIDUOS SOLIDOS, EXPORTACION, NFU, PILETAS, REACTORES, TIERRAS FILTRANTES</v>
      </c>
      <c r="R196">
        <v>1</v>
      </c>
      <c r="S196">
        <v>-1311921.18</v>
      </c>
      <c r="T196">
        <v>1</v>
      </c>
      <c r="U196" t="str">
        <v>APERTURADO POR EMPRESA</v>
      </c>
      <c r="V196" t="str">
        <v>DISPOSICIÓN FINAL RESIDUOS SOLIDOS</v>
      </c>
    </row>
    <row r="197" spans="1:22" x14ac:dyDescent="0.25">
      <c r="A197" vm="8">
        <v>45952</v>
      </c>
      <c r="B197" t="str">
        <v>ARCA</v>
      </c>
      <c r="C197" t="str">
        <v>OCOM/2025/0479</v>
      </c>
      <c r="D197">
        <v>-1311921.18</v>
      </c>
      <c r="E197" t="str">
        <v>OC 0001-00002043: IMPUESTOS
Multa suse</v>
      </c>
      <c r="F197">
        <v>1</v>
      </c>
      <c r="G197">
        <v>1311921.18</v>
      </c>
      <c r="H197" t="str">
        <v>UN</v>
      </c>
      <c r="I197" t="str">
        <v>IMPUESTOS</v>
      </c>
      <c r="J197" t="str">
        <v>DEUDA</v>
      </c>
      <c r="K197" t="str">
        <v>VARIABLE</v>
      </c>
      <c r="L197" t="str">
        <v>INDIRECTO</v>
      </c>
      <c r="M197">
        <v>0</v>
      </c>
      <c r="N197" t="str">
        <v>CC1</v>
      </c>
      <c r="O197" t="e">
        <v>#NUM!</v>
      </c>
      <c r="P197">
        <v>10</v>
      </c>
      <c r="Q197" t="str">
        <v>BACHAS, CEREAL &amp; POLVILLO, COMPOST &amp; FERTILIZANTES, DISPOSICIÓN FINAL RESIDUOS LIQUIDOS, DISPOSICIÓN FINAL RESIDUOS SOLIDOS, EXPORTACION, NFU, PILETAS, REACTORES, TIERRAS FILTRANTES</v>
      </c>
      <c r="R197">
        <v>1</v>
      </c>
      <c r="S197">
        <v>-1311921.18</v>
      </c>
      <c r="T197">
        <v>1</v>
      </c>
      <c r="U197" t="str">
        <v>APERTURADO POR EMPRESA</v>
      </c>
      <c r="V197" t="str">
        <v>EXPORTACION</v>
      </c>
    </row>
    <row r="198" spans="1:22" x14ac:dyDescent="0.25">
      <c r="A198" vm="8">
        <v>45952</v>
      </c>
      <c r="B198" t="str">
        <v>ARCA</v>
      </c>
      <c r="C198" t="str">
        <v>OCOM/2025/0479</v>
      </c>
      <c r="D198">
        <v>-1311921.18</v>
      </c>
      <c r="E198" t="str">
        <v>OC 0001-00002043: IMPUESTOS
Multa suse</v>
      </c>
      <c r="F198">
        <v>1</v>
      </c>
      <c r="G198">
        <v>1311921.18</v>
      </c>
      <c r="H198" t="str">
        <v>UN</v>
      </c>
      <c r="I198" t="str">
        <v>IMPUESTOS</v>
      </c>
      <c r="J198" t="str">
        <v>DEUDA</v>
      </c>
      <c r="K198" t="str">
        <v>VARIABLE</v>
      </c>
      <c r="L198" t="str">
        <v>INDIRECTO</v>
      </c>
      <c r="M198">
        <v>0</v>
      </c>
      <c r="N198" t="str">
        <v>CC1</v>
      </c>
      <c r="O198" t="e">
        <v>#NUM!</v>
      </c>
      <c r="P198">
        <v>10</v>
      </c>
      <c r="Q198" t="str">
        <v>BACHAS, CEREAL &amp; POLVILLO, COMPOST &amp; FERTILIZANTES, DISPOSICIÓN FINAL RESIDUOS LIQUIDOS, DISPOSICIÓN FINAL RESIDUOS SOLIDOS, EXPORTACION, NFU, PILETAS, REACTORES, TIERRAS FILTRANTES</v>
      </c>
      <c r="R198">
        <v>1</v>
      </c>
      <c r="S198">
        <v>-1311921.18</v>
      </c>
      <c r="T198">
        <v>1</v>
      </c>
      <c r="U198" t="str">
        <v>APERTURADO POR EMPRESA</v>
      </c>
      <c r="V198" t="str">
        <v>NFU</v>
      </c>
    </row>
    <row r="199" spans="1:22" x14ac:dyDescent="0.25">
      <c r="A199" vm="8">
        <v>45952</v>
      </c>
      <c r="B199" t="str">
        <v>ARCA</v>
      </c>
      <c r="C199" t="str">
        <v>OCOM/2025/0479</v>
      </c>
      <c r="D199">
        <v>-1311921.18</v>
      </c>
      <c r="E199" t="str">
        <v>OC 0001-00002043: IMPUESTOS
Multa suse</v>
      </c>
      <c r="F199">
        <v>1</v>
      </c>
      <c r="G199">
        <v>1311921.18</v>
      </c>
      <c r="H199" t="str">
        <v>UN</v>
      </c>
      <c r="I199" t="str">
        <v>IMPUESTOS</v>
      </c>
      <c r="J199" t="str">
        <v>DEUDA</v>
      </c>
      <c r="K199" t="str">
        <v>VARIABLE</v>
      </c>
      <c r="L199" t="str">
        <v>INDIRECTO</v>
      </c>
      <c r="M199">
        <v>0</v>
      </c>
      <c r="N199" t="str">
        <v>CC1</v>
      </c>
      <c r="O199" t="e">
        <v>#NUM!</v>
      </c>
      <c r="P199">
        <v>10</v>
      </c>
      <c r="Q199" t="str">
        <v>BACHAS, CEREAL &amp; POLVILLO, COMPOST &amp; FERTILIZANTES, DISPOSICIÓN FINAL RESIDUOS LIQUIDOS, DISPOSICIÓN FINAL RESIDUOS SOLIDOS, EXPORTACION, NFU, PILETAS, REACTORES, TIERRAS FILTRANTES</v>
      </c>
      <c r="R199">
        <v>1</v>
      </c>
      <c r="S199">
        <v>-1311921.18</v>
      </c>
      <c r="T199">
        <v>1</v>
      </c>
      <c r="U199" t="str">
        <v>APERTURADO POR EMPRESA</v>
      </c>
      <c r="V199" t="str">
        <v>PILETAS</v>
      </c>
    </row>
    <row r="200" spans="1:22" x14ac:dyDescent="0.25">
      <c r="A200" vm="8">
        <v>45952</v>
      </c>
      <c r="B200" t="str">
        <v>ARCA</v>
      </c>
      <c r="C200" t="str">
        <v>OCOM/2025/0479</v>
      </c>
      <c r="D200">
        <v>-1311921.18</v>
      </c>
      <c r="E200" t="str">
        <v>OC 0001-00002043: IMPUESTOS
Multa suse</v>
      </c>
      <c r="F200">
        <v>1</v>
      </c>
      <c r="G200">
        <v>1311921.18</v>
      </c>
      <c r="H200" t="str">
        <v>UN</v>
      </c>
      <c r="I200" t="str">
        <v>IMPUESTOS</v>
      </c>
      <c r="J200" t="str">
        <v>DEUDA</v>
      </c>
      <c r="K200" t="str">
        <v>VARIABLE</v>
      </c>
      <c r="L200" t="str">
        <v>INDIRECTO</v>
      </c>
      <c r="M200">
        <v>0</v>
      </c>
      <c r="N200" t="str">
        <v>CC1</v>
      </c>
      <c r="O200" t="e">
        <v>#NUM!</v>
      </c>
      <c r="P200">
        <v>10</v>
      </c>
      <c r="Q200" t="str">
        <v>BACHAS, CEREAL &amp; POLVILLO, COMPOST &amp; FERTILIZANTES, DISPOSICIÓN FINAL RESIDUOS LIQUIDOS, DISPOSICIÓN FINAL RESIDUOS SOLIDOS, EXPORTACION, NFU, PILETAS, REACTORES, TIERRAS FILTRANTES</v>
      </c>
      <c r="R200">
        <v>1</v>
      </c>
      <c r="S200">
        <v>-1311921.18</v>
      </c>
      <c r="T200">
        <v>1</v>
      </c>
      <c r="U200" t="str">
        <v>APERTURADO POR EMPRESA</v>
      </c>
      <c r="V200" t="str">
        <v>REACTORES</v>
      </c>
    </row>
    <row r="201" spans="1:22" x14ac:dyDescent="0.25">
      <c r="A201" vm="8">
        <v>45952</v>
      </c>
      <c r="B201" t="str">
        <v>ARCA</v>
      </c>
      <c r="C201" t="str">
        <v>OCOM/2025/0479</v>
      </c>
      <c r="D201">
        <v>-1311921.18</v>
      </c>
      <c r="E201" t="str">
        <v>OC 0001-00002043: IMPUESTOS
Multa suse</v>
      </c>
      <c r="F201">
        <v>1</v>
      </c>
      <c r="G201">
        <v>1311921.18</v>
      </c>
      <c r="H201" t="str">
        <v>UN</v>
      </c>
      <c r="I201" t="str">
        <v>IMPUESTOS</v>
      </c>
      <c r="J201" t="str">
        <v>DEUDA</v>
      </c>
      <c r="K201" t="str">
        <v>VARIABLE</v>
      </c>
      <c r="L201" t="str">
        <v>INDIRECTO</v>
      </c>
      <c r="M201">
        <v>0</v>
      </c>
      <c r="N201" t="str">
        <v>CC1</v>
      </c>
      <c r="O201" t="e">
        <v>#NUM!</v>
      </c>
      <c r="P201">
        <v>10</v>
      </c>
      <c r="Q201" t="str">
        <v>BACHAS, CEREAL &amp; POLVILLO, COMPOST &amp; FERTILIZANTES, DISPOSICIÓN FINAL RESIDUOS LIQUIDOS, DISPOSICIÓN FINAL RESIDUOS SOLIDOS, EXPORTACION, NFU, PILETAS, REACTORES, TIERRAS FILTRANTES</v>
      </c>
      <c r="R201">
        <v>1</v>
      </c>
      <c r="S201">
        <v>-1311921.18</v>
      </c>
      <c r="T201">
        <v>1</v>
      </c>
      <c r="U201" t="str">
        <v>APERTURADO POR EMPRESA</v>
      </c>
      <c r="V201" t="str">
        <v>TIERRAS FILTRANTES</v>
      </c>
    </row>
    <row r="202" spans="1:22" x14ac:dyDescent="0.25">
      <c r="A202" vm="10">
        <v>45946</v>
      </c>
      <c r="B202" t="str">
        <v>ARCA</v>
      </c>
      <c r="C202" t="str">
        <v>OCOM/2025/0466</v>
      </c>
      <c r="D202">
        <v>-552778.23999999999</v>
      </c>
      <c r="E202" t="str">
        <v xml:space="preserve">OC 0001-00001904: HONORARIOS
Didomenico </v>
      </c>
      <c r="F202">
        <v>1</v>
      </c>
      <c r="G202">
        <v>552778.23999999999</v>
      </c>
      <c r="H202" t="str">
        <v>UN</v>
      </c>
      <c r="I202" t="str">
        <v>HONORARIOS</v>
      </c>
      <c r="J202" t="str">
        <v>DEUDA</v>
      </c>
      <c r="K202" t="str">
        <v>VARIABLE</v>
      </c>
      <c r="L202" t="str">
        <v>INDIRECTO</v>
      </c>
      <c r="M202">
        <v>0</v>
      </c>
      <c r="N202" t="str">
        <v>CC1</v>
      </c>
      <c r="O202" t="e">
        <v>#NUM!</v>
      </c>
      <c r="P202">
        <v>10</v>
      </c>
      <c r="Q202" t="str">
        <v>BACHAS, CEREAL &amp; POLVILLO, COMPOST &amp; FERTILIZANTES, DISPOSICIÓN FINAL RESIDUOS LIQUIDOS, DISPOSICIÓN FINAL RESIDUOS SOLIDOS, EXPORTACION, NFU, PILETAS, REACTORES, TIERRAS FILTRANTES</v>
      </c>
      <c r="R202">
        <v>1</v>
      </c>
      <c r="S202">
        <v>-552778.23999999999</v>
      </c>
      <c r="T202">
        <v>1</v>
      </c>
      <c r="U202" t="str">
        <v>APERTURADO POR EMPRESA</v>
      </c>
      <c r="V202" t="str">
        <v>BACHAS</v>
      </c>
    </row>
    <row r="203" spans="1:22" x14ac:dyDescent="0.25">
      <c r="A203" vm="10">
        <v>45946</v>
      </c>
      <c r="B203" t="str">
        <v>ARCA</v>
      </c>
      <c r="C203" t="str">
        <v>OCOM/2025/0466</v>
      </c>
      <c r="D203">
        <v>-552778.23999999999</v>
      </c>
      <c r="E203" t="str">
        <v xml:space="preserve">OC 0001-00001904: HONORARIOS
Didomenico </v>
      </c>
      <c r="F203">
        <v>1</v>
      </c>
      <c r="G203">
        <v>552778.23999999999</v>
      </c>
      <c r="H203" t="str">
        <v>UN</v>
      </c>
      <c r="I203" t="str">
        <v>HONORARIOS</v>
      </c>
      <c r="J203" t="str">
        <v>DEUDA</v>
      </c>
      <c r="K203" t="str">
        <v>VARIABLE</v>
      </c>
      <c r="L203" t="str">
        <v>INDIRECTO</v>
      </c>
      <c r="M203">
        <v>0</v>
      </c>
      <c r="N203" t="str">
        <v>CC1</v>
      </c>
      <c r="O203" t="e">
        <v>#NUM!</v>
      </c>
      <c r="P203">
        <v>10</v>
      </c>
      <c r="Q203" t="str">
        <v>BACHAS, CEREAL &amp; POLVILLO, COMPOST &amp; FERTILIZANTES, DISPOSICIÓN FINAL RESIDUOS LIQUIDOS, DISPOSICIÓN FINAL RESIDUOS SOLIDOS, EXPORTACION, NFU, PILETAS, REACTORES, TIERRAS FILTRANTES</v>
      </c>
      <c r="R203">
        <v>1</v>
      </c>
      <c r="S203">
        <v>-552778.23999999999</v>
      </c>
      <c r="T203">
        <v>1</v>
      </c>
      <c r="U203" t="str">
        <v>APERTURADO POR EMPRESA</v>
      </c>
      <c r="V203" t="str">
        <v>CEREAL &amp; POLVILLO</v>
      </c>
    </row>
    <row r="204" spans="1:22" x14ac:dyDescent="0.25">
      <c r="A204" vm="10">
        <v>45946</v>
      </c>
      <c r="B204" t="str">
        <v>ARCA</v>
      </c>
      <c r="C204" t="str">
        <v>OCOM/2025/0466</v>
      </c>
      <c r="D204">
        <v>-552778.23999999999</v>
      </c>
      <c r="E204" t="str">
        <v xml:space="preserve">OC 0001-00001904: HONORARIOS
Didomenico </v>
      </c>
      <c r="F204">
        <v>1</v>
      </c>
      <c r="G204">
        <v>552778.23999999999</v>
      </c>
      <c r="H204" t="str">
        <v>UN</v>
      </c>
      <c r="I204" t="str">
        <v>HONORARIOS</v>
      </c>
      <c r="J204" t="str">
        <v>DEUDA</v>
      </c>
      <c r="K204" t="str">
        <v>VARIABLE</v>
      </c>
      <c r="L204" t="str">
        <v>INDIRECTO</v>
      </c>
      <c r="M204">
        <v>0</v>
      </c>
      <c r="N204" t="str">
        <v>CC1</v>
      </c>
      <c r="O204" t="e">
        <v>#NUM!</v>
      </c>
      <c r="P204">
        <v>10</v>
      </c>
      <c r="Q204" t="str">
        <v>BACHAS, CEREAL &amp; POLVILLO, COMPOST &amp; FERTILIZANTES, DISPOSICIÓN FINAL RESIDUOS LIQUIDOS, DISPOSICIÓN FINAL RESIDUOS SOLIDOS, EXPORTACION, NFU, PILETAS, REACTORES, TIERRAS FILTRANTES</v>
      </c>
      <c r="R204">
        <v>1</v>
      </c>
      <c r="S204">
        <v>-552778.23999999999</v>
      </c>
      <c r="T204">
        <v>1</v>
      </c>
      <c r="U204" t="str">
        <v>APERTURADO POR EMPRESA</v>
      </c>
      <c r="V204" t="str">
        <v>COMPOST &amp; FERTILIZANTES</v>
      </c>
    </row>
    <row r="205" spans="1:22" x14ac:dyDescent="0.25">
      <c r="A205" vm="10">
        <v>45946</v>
      </c>
      <c r="B205" t="str">
        <v>ARCA</v>
      </c>
      <c r="C205" t="str">
        <v>OCOM/2025/0466</v>
      </c>
      <c r="D205">
        <v>-552778.23999999999</v>
      </c>
      <c r="E205" t="str">
        <v xml:space="preserve">OC 0001-00001904: HONORARIOS
Didomenico </v>
      </c>
      <c r="F205">
        <v>1</v>
      </c>
      <c r="G205">
        <v>552778.23999999999</v>
      </c>
      <c r="H205" t="str">
        <v>UN</v>
      </c>
      <c r="I205" t="str">
        <v>HONORARIOS</v>
      </c>
      <c r="J205" t="str">
        <v>DEUDA</v>
      </c>
      <c r="K205" t="str">
        <v>VARIABLE</v>
      </c>
      <c r="L205" t="str">
        <v>INDIRECTO</v>
      </c>
      <c r="M205">
        <v>0</v>
      </c>
      <c r="N205" t="str">
        <v>CC1</v>
      </c>
      <c r="O205" t="e">
        <v>#NUM!</v>
      </c>
      <c r="P205">
        <v>10</v>
      </c>
      <c r="Q205" t="str">
        <v>BACHAS, CEREAL &amp; POLVILLO, COMPOST &amp; FERTILIZANTES, DISPOSICIÓN FINAL RESIDUOS LIQUIDOS, DISPOSICIÓN FINAL RESIDUOS SOLIDOS, EXPORTACION, NFU, PILETAS, REACTORES, TIERRAS FILTRANTES</v>
      </c>
      <c r="R205">
        <v>1</v>
      </c>
      <c r="S205">
        <v>-552778.23999999999</v>
      </c>
      <c r="T205">
        <v>1</v>
      </c>
      <c r="U205" t="str">
        <v>APERTURADO POR EMPRESA</v>
      </c>
      <c r="V205" t="str">
        <v>DISPOSICIÓN FINAL RESIDUOS LIQUIDOS</v>
      </c>
    </row>
    <row r="206" spans="1:22" x14ac:dyDescent="0.25">
      <c r="A206" vm="10">
        <v>45946</v>
      </c>
      <c r="B206" t="str">
        <v>ARCA</v>
      </c>
      <c r="C206" t="str">
        <v>OCOM/2025/0466</v>
      </c>
      <c r="D206">
        <v>-552778.23999999999</v>
      </c>
      <c r="E206" t="str">
        <v xml:space="preserve">OC 0001-00001904: HONORARIOS
Didomenico </v>
      </c>
      <c r="F206">
        <v>1</v>
      </c>
      <c r="G206">
        <v>552778.23999999999</v>
      </c>
      <c r="H206" t="str">
        <v>UN</v>
      </c>
      <c r="I206" t="str">
        <v>HONORARIOS</v>
      </c>
      <c r="J206" t="str">
        <v>DEUDA</v>
      </c>
      <c r="K206" t="str">
        <v>VARIABLE</v>
      </c>
      <c r="L206" t="str">
        <v>INDIRECTO</v>
      </c>
      <c r="M206">
        <v>0</v>
      </c>
      <c r="N206" t="str">
        <v>CC1</v>
      </c>
      <c r="O206" t="e">
        <v>#NUM!</v>
      </c>
      <c r="P206">
        <v>10</v>
      </c>
      <c r="Q206" t="str">
        <v>BACHAS, CEREAL &amp; POLVILLO, COMPOST &amp; FERTILIZANTES, DISPOSICIÓN FINAL RESIDUOS LIQUIDOS, DISPOSICIÓN FINAL RESIDUOS SOLIDOS, EXPORTACION, NFU, PILETAS, REACTORES, TIERRAS FILTRANTES</v>
      </c>
      <c r="R206">
        <v>1</v>
      </c>
      <c r="S206">
        <v>-552778.23999999999</v>
      </c>
      <c r="T206">
        <v>1</v>
      </c>
      <c r="U206" t="str">
        <v>APERTURADO POR EMPRESA</v>
      </c>
      <c r="V206" t="str">
        <v>DISPOSICIÓN FINAL RESIDUOS SOLIDOS</v>
      </c>
    </row>
    <row r="207" spans="1:22" x14ac:dyDescent="0.25">
      <c r="A207" vm="10">
        <v>45946</v>
      </c>
      <c r="B207" t="str">
        <v>ARCA</v>
      </c>
      <c r="C207" t="str">
        <v>OCOM/2025/0466</v>
      </c>
      <c r="D207">
        <v>-552778.23999999999</v>
      </c>
      <c r="E207" t="str">
        <v xml:space="preserve">OC 0001-00001904: HONORARIOS
Didomenico </v>
      </c>
      <c r="F207">
        <v>1</v>
      </c>
      <c r="G207">
        <v>552778.23999999999</v>
      </c>
      <c r="H207" t="str">
        <v>UN</v>
      </c>
      <c r="I207" t="str">
        <v>HONORARIOS</v>
      </c>
      <c r="J207" t="str">
        <v>DEUDA</v>
      </c>
      <c r="K207" t="str">
        <v>VARIABLE</v>
      </c>
      <c r="L207" t="str">
        <v>INDIRECTO</v>
      </c>
      <c r="M207">
        <v>0</v>
      </c>
      <c r="N207" t="str">
        <v>CC1</v>
      </c>
      <c r="O207" t="e">
        <v>#NUM!</v>
      </c>
      <c r="P207">
        <v>10</v>
      </c>
      <c r="Q207" t="str">
        <v>BACHAS, CEREAL &amp; POLVILLO, COMPOST &amp; FERTILIZANTES, DISPOSICIÓN FINAL RESIDUOS LIQUIDOS, DISPOSICIÓN FINAL RESIDUOS SOLIDOS, EXPORTACION, NFU, PILETAS, REACTORES, TIERRAS FILTRANTES</v>
      </c>
      <c r="R207">
        <v>1</v>
      </c>
      <c r="S207">
        <v>-552778.23999999999</v>
      </c>
      <c r="T207">
        <v>1</v>
      </c>
      <c r="U207" t="str">
        <v>APERTURADO POR EMPRESA</v>
      </c>
      <c r="V207" t="str">
        <v>EXPORTACION</v>
      </c>
    </row>
    <row r="208" spans="1:22" x14ac:dyDescent="0.25">
      <c r="A208" vm="10">
        <v>45946</v>
      </c>
      <c r="B208" t="str">
        <v>ARCA</v>
      </c>
      <c r="C208" t="str">
        <v>OCOM/2025/0466</v>
      </c>
      <c r="D208">
        <v>-552778.23999999999</v>
      </c>
      <c r="E208" t="str">
        <v xml:space="preserve">OC 0001-00001904: HONORARIOS
Didomenico </v>
      </c>
      <c r="F208">
        <v>1</v>
      </c>
      <c r="G208">
        <v>552778.23999999999</v>
      </c>
      <c r="H208" t="str">
        <v>UN</v>
      </c>
      <c r="I208" t="str">
        <v>HONORARIOS</v>
      </c>
      <c r="J208" t="str">
        <v>DEUDA</v>
      </c>
      <c r="K208" t="str">
        <v>VARIABLE</v>
      </c>
      <c r="L208" t="str">
        <v>INDIRECTO</v>
      </c>
      <c r="M208">
        <v>0</v>
      </c>
      <c r="N208" t="str">
        <v>CC1</v>
      </c>
      <c r="O208" t="e">
        <v>#NUM!</v>
      </c>
      <c r="P208">
        <v>10</v>
      </c>
      <c r="Q208" t="str">
        <v>BACHAS, CEREAL &amp; POLVILLO, COMPOST &amp; FERTILIZANTES, DISPOSICIÓN FINAL RESIDUOS LIQUIDOS, DISPOSICIÓN FINAL RESIDUOS SOLIDOS, EXPORTACION, NFU, PILETAS, REACTORES, TIERRAS FILTRANTES</v>
      </c>
      <c r="R208">
        <v>1</v>
      </c>
      <c r="S208">
        <v>-552778.23999999999</v>
      </c>
      <c r="T208">
        <v>1</v>
      </c>
      <c r="U208" t="str">
        <v>APERTURADO POR EMPRESA</v>
      </c>
      <c r="V208" t="str">
        <v>NFU</v>
      </c>
    </row>
    <row r="209" spans="1:22" x14ac:dyDescent="0.25">
      <c r="A209" vm="10">
        <v>45946</v>
      </c>
      <c r="B209" t="str">
        <v>ARCA</v>
      </c>
      <c r="C209" t="str">
        <v>OCOM/2025/0466</v>
      </c>
      <c r="D209">
        <v>-552778.23999999999</v>
      </c>
      <c r="E209" t="str">
        <v xml:space="preserve">OC 0001-00001904: HONORARIOS
Didomenico </v>
      </c>
      <c r="F209">
        <v>1</v>
      </c>
      <c r="G209">
        <v>552778.23999999999</v>
      </c>
      <c r="H209" t="str">
        <v>UN</v>
      </c>
      <c r="I209" t="str">
        <v>HONORARIOS</v>
      </c>
      <c r="J209" t="str">
        <v>DEUDA</v>
      </c>
      <c r="K209" t="str">
        <v>VARIABLE</v>
      </c>
      <c r="L209" t="str">
        <v>INDIRECTO</v>
      </c>
      <c r="M209">
        <v>0</v>
      </c>
      <c r="N209" t="str">
        <v>CC1</v>
      </c>
      <c r="O209" t="e">
        <v>#NUM!</v>
      </c>
      <c r="P209">
        <v>10</v>
      </c>
      <c r="Q209" t="str">
        <v>BACHAS, CEREAL &amp; POLVILLO, COMPOST &amp; FERTILIZANTES, DISPOSICIÓN FINAL RESIDUOS LIQUIDOS, DISPOSICIÓN FINAL RESIDUOS SOLIDOS, EXPORTACION, NFU, PILETAS, REACTORES, TIERRAS FILTRANTES</v>
      </c>
      <c r="R209">
        <v>1</v>
      </c>
      <c r="S209">
        <v>-552778.23999999999</v>
      </c>
      <c r="T209">
        <v>1</v>
      </c>
      <c r="U209" t="str">
        <v>APERTURADO POR EMPRESA</v>
      </c>
      <c r="V209" t="str">
        <v>PILETAS</v>
      </c>
    </row>
    <row r="210" spans="1:22" x14ac:dyDescent="0.25">
      <c r="A210" vm="10">
        <v>45946</v>
      </c>
      <c r="B210" t="str">
        <v>ARCA</v>
      </c>
      <c r="C210" t="str">
        <v>OCOM/2025/0466</v>
      </c>
      <c r="D210">
        <v>-552778.23999999999</v>
      </c>
      <c r="E210" t="str">
        <v xml:space="preserve">OC 0001-00001904: HONORARIOS
Didomenico </v>
      </c>
      <c r="F210">
        <v>1</v>
      </c>
      <c r="G210">
        <v>552778.23999999999</v>
      </c>
      <c r="H210" t="str">
        <v>UN</v>
      </c>
      <c r="I210" t="str">
        <v>HONORARIOS</v>
      </c>
      <c r="J210" t="str">
        <v>DEUDA</v>
      </c>
      <c r="K210" t="str">
        <v>VARIABLE</v>
      </c>
      <c r="L210" t="str">
        <v>INDIRECTO</v>
      </c>
      <c r="M210">
        <v>0</v>
      </c>
      <c r="N210" t="str">
        <v>CC1</v>
      </c>
      <c r="O210" t="e">
        <v>#NUM!</v>
      </c>
      <c r="P210">
        <v>10</v>
      </c>
      <c r="Q210" t="str">
        <v>BACHAS, CEREAL &amp; POLVILLO, COMPOST &amp; FERTILIZANTES, DISPOSICIÓN FINAL RESIDUOS LIQUIDOS, DISPOSICIÓN FINAL RESIDUOS SOLIDOS, EXPORTACION, NFU, PILETAS, REACTORES, TIERRAS FILTRANTES</v>
      </c>
      <c r="R210">
        <v>1</v>
      </c>
      <c r="S210">
        <v>-552778.23999999999</v>
      </c>
      <c r="T210">
        <v>1</v>
      </c>
      <c r="U210" t="str">
        <v>APERTURADO POR EMPRESA</v>
      </c>
      <c r="V210" t="str">
        <v>REACTORES</v>
      </c>
    </row>
    <row r="211" spans="1:22" x14ac:dyDescent="0.25">
      <c r="A211" vm="10">
        <v>45946</v>
      </c>
      <c r="B211" t="str">
        <v>ARCA</v>
      </c>
      <c r="C211" t="str">
        <v>OCOM/2025/0466</v>
      </c>
      <c r="D211">
        <v>-552778.23999999999</v>
      </c>
      <c r="E211" t="str">
        <v xml:space="preserve">OC 0001-00001904: HONORARIOS
Didomenico </v>
      </c>
      <c r="F211">
        <v>1</v>
      </c>
      <c r="G211">
        <v>552778.23999999999</v>
      </c>
      <c r="H211" t="str">
        <v>UN</v>
      </c>
      <c r="I211" t="str">
        <v>HONORARIOS</v>
      </c>
      <c r="J211" t="str">
        <v>DEUDA</v>
      </c>
      <c r="K211" t="str">
        <v>VARIABLE</v>
      </c>
      <c r="L211" t="str">
        <v>INDIRECTO</v>
      </c>
      <c r="M211">
        <v>0</v>
      </c>
      <c r="N211" t="str">
        <v>CC1</v>
      </c>
      <c r="O211" t="e">
        <v>#NUM!</v>
      </c>
      <c r="P211">
        <v>10</v>
      </c>
      <c r="Q211" t="str">
        <v>BACHAS, CEREAL &amp; POLVILLO, COMPOST &amp; FERTILIZANTES, DISPOSICIÓN FINAL RESIDUOS LIQUIDOS, DISPOSICIÓN FINAL RESIDUOS SOLIDOS, EXPORTACION, NFU, PILETAS, REACTORES, TIERRAS FILTRANTES</v>
      </c>
      <c r="R211">
        <v>1</v>
      </c>
      <c r="S211">
        <v>-552778.23999999999</v>
      </c>
      <c r="T211">
        <v>1</v>
      </c>
      <c r="U211" t="str">
        <v>APERTURADO POR EMPRESA</v>
      </c>
      <c r="V211" t="str">
        <v>TIERRAS FILTRANTES</v>
      </c>
    </row>
    <row r="212" spans="1:22" x14ac:dyDescent="0.25">
      <c r="A212" vm="10">
        <v>45946</v>
      </c>
      <c r="B212" t="str">
        <v>ARCA</v>
      </c>
      <c r="C212" t="str">
        <v>OCOM/2025/0464</v>
      </c>
      <c r="D212">
        <v>-15235035.07</v>
      </c>
      <c r="E212" t="str">
        <v>OC 0001-00001869: IMPUESTOS
Deuda, Planes de pago</v>
      </c>
      <c r="F212">
        <v>1</v>
      </c>
      <c r="G212">
        <v>15235035.07</v>
      </c>
      <c r="H212" t="str">
        <v>UN</v>
      </c>
      <c r="I212" t="str">
        <v>IMPUESTOS</v>
      </c>
      <c r="J212" t="str">
        <v>DEUDA</v>
      </c>
      <c r="K212" t="str">
        <v>VARIABLE</v>
      </c>
      <c r="L212" t="str">
        <v>INDIRECTO</v>
      </c>
      <c r="M212">
        <v>0</v>
      </c>
      <c r="N212" t="str">
        <v>CC1</v>
      </c>
      <c r="O212" t="e">
        <v>#NUM!</v>
      </c>
      <c r="P212">
        <v>10</v>
      </c>
      <c r="Q212" t="str">
        <v>BACHAS, CEREAL &amp; POLVILLO, COMPOST &amp; FERTILIZANTES, DISPOSICIÓN FINAL RESIDUOS LIQUIDOS, DISPOSICIÓN FINAL RESIDUOS SOLIDOS, EXPORTACION, NFU, PILETAS, REACTORES, TIERRAS FILTRANTES</v>
      </c>
      <c r="R212">
        <v>1</v>
      </c>
      <c r="S212">
        <v>-15235035.07</v>
      </c>
      <c r="T212">
        <v>1</v>
      </c>
      <c r="U212" t="str">
        <v>APERTURADO POR EMPRESA</v>
      </c>
      <c r="V212" t="str">
        <v>BACHAS</v>
      </c>
    </row>
    <row r="213" spans="1:22" x14ac:dyDescent="0.25">
      <c r="A213" vm="10">
        <v>45946</v>
      </c>
      <c r="B213" t="str">
        <v>ARCA</v>
      </c>
      <c r="C213" t="str">
        <v>OCOM/2025/0464</v>
      </c>
      <c r="D213">
        <v>-15235035.07</v>
      </c>
      <c r="E213" t="str">
        <v>OC 0001-00001869: IMPUESTOS
Deuda, Planes de pago</v>
      </c>
      <c r="F213">
        <v>1</v>
      </c>
      <c r="G213">
        <v>15235035.07</v>
      </c>
      <c r="H213" t="str">
        <v>UN</v>
      </c>
      <c r="I213" t="str">
        <v>IMPUESTOS</v>
      </c>
      <c r="J213" t="str">
        <v>DEUDA</v>
      </c>
      <c r="K213" t="str">
        <v>VARIABLE</v>
      </c>
      <c r="L213" t="str">
        <v>INDIRECTO</v>
      </c>
      <c r="M213">
        <v>0</v>
      </c>
      <c r="N213" t="str">
        <v>CC1</v>
      </c>
      <c r="O213" t="e">
        <v>#NUM!</v>
      </c>
      <c r="P213">
        <v>10</v>
      </c>
      <c r="Q213" t="str">
        <v>BACHAS, CEREAL &amp; POLVILLO, COMPOST &amp; FERTILIZANTES, DISPOSICIÓN FINAL RESIDUOS LIQUIDOS, DISPOSICIÓN FINAL RESIDUOS SOLIDOS, EXPORTACION, NFU, PILETAS, REACTORES, TIERRAS FILTRANTES</v>
      </c>
      <c r="R213">
        <v>1</v>
      </c>
      <c r="S213">
        <v>-15235035.07</v>
      </c>
      <c r="T213">
        <v>1</v>
      </c>
      <c r="U213" t="str">
        <v>APERTURADO POR EMPRESA</v>
      </c>
      <c r="V213" t="str">
        <v>CEREAL &amp; POLVILLO</v>
      </c>
    </row>
    <row r="214" spans="1:22" x14ac:dyDescent="0.25">
      <c r="A214" vm="10">
        <v>45946</v>
      </c>
      <c r="B214" t="str">
        <v>ARCA</v>
      </c>
      <c r="C214" t="str">
        <v>OCOM/2025/0464</v>
      </c>
      <c r="D214">
        <v>-15235035.07</v>
      </c>
      <c r="E214" t="str">
        <v>OC 0001-00001869: IMPUESTOS
Deuda, Planes de pago</v>
      </c>
      <c r="F214">
        <v>1</v>
      </c>
      <c r="G214">
        <v>15235035.07</v>
      </c>
      <c r="H214" t="str">
        <v>UN</v>
      </c>
      <c r="I214" t="str">
        <v>IMPUESTOS</v>
      </c>
      <c r="J214" t="str">
        <v>DEUDA</v>
      </c>
      <c r="K214" t="str">
        <v>VARIABLE</v>
      </c>
      <c r="L214" t="str">
        <v>INDIRECTO</v>
      </c>
      <c r="M214">
        <v>0</v>
      </c>
      <c r="N214" t="str">
        <v>CC1</v>
      </c>
      <c r="O214" t="e">
        <v>#NUM!</v>
      </c>
      <c r="P214">
        <v>10</v>
      </c>
      <c r="Q214" t="str">
        <v>BACHAS, CEREAL &amp; POLVILLO, COMPOST &amp; FERTILIZANTES, DISPOSICIÓN FINAL RESIDUOS LIQUIDOS, DISPOSICIÓN FINAL RESIDUOS SOLIDOS, EXPORTACION, NFU, PILETAS, REACTORES, TIERRAS FILTRANTES</v>
      </c>
      <c r="R214">
        <v>1</v>
      </c>
      <c r="S214">
        <v>-15235035.07</v>
      </c>
      <c r="T214">
        <v>1</v>
      </c>
      <c r="U214" t="str">
        <v>APERTURADO POR EMPRESA</v>
      </c>
      <c r="V214" t="str">
        <v>COMPOST &amp; FERTILIZANTES</v>
      </c>
    </row>
    <row r="215" spans="1:22" x14ac:dyDescent="0.25">
      <c r="A215" vm="10">
        <v>45946</v>
      </c>
      <c r="B215" t="str">
        <v>ARCA</v>
      </c>
      <c r="C215" t="str">
        <v>OCOM/2025/0464</v>
      </c>
      <c r="D215">
        <v>-15235035.07</v>
      </c>
      <c r="E215" t="str">
        <v>OC 0001-00001869: IMPUESTOS
Deuda, Planes de pago</v>
      </c>
      <c r="F215">
        <v>1</v>
      </c>
      <c r="G215">
        <v>15235035.07</v>
      </c>
      <c r="H215" t="str">
        <v>UN</v>
      </c>
      <c r="I215" t="str">
        <v>IMPUESTOS</v>
      </c>
      <c r="J215" t="str">
        <v>DEUDA</v>
      </c>
      <c r="K215" t="str">
        <v>VARIABLE</v>
      </c>
      <c r="L215" t="str">
        <v>INDIRECTO</v>
      </c>
      <c r="M215">
        <v>0</v>
      </c>
      <c r="N215" t="str">
        <v>CC1</v>
      </c>
      <c r="O215" t="e">
        <v>#NUM!</v>
      </c>
      <c r="P215">
        <v>10</v>
      </c>
      <c r="Q215" t="str">
        <v>BACHAS, CEREAL &amp; POLVILLO, COMPOST &amp; FERTILIZANTES, DISPOSICIÓN FINAL RESIDUOS LIQUIDOS, DISPOSICIÓN FINAL RESIDUOS SOLIDOS, EXPORTACION, NFU, PILETAS, REACTORES, TIERRAS FILTRANTES</v>
      </c>
      <c r="R215">
        <v>1</v>
      </c>
      <c r="S215">
        <v>-15235035.07</v>
      </c>
      <c r="T215">
        <v>1</v>
      </c>
      <c r="U215" t="str">
        <v>APERTURADO POR EMPRESA</v>
      </c>
      <c r="V215" t="str">
        <v>DISPOSICIÓN FINAL RESIDUOS LIQUIDOS</v>
      </c>
    </row>
    <row r="216" spans="1:22" x14ac:dyDescent="0.25">
      <c r="A216" vm="10">
        <v>45946</v>
      </c>
      <c r="B216" t="str">
        <v>ARCA</v>
      </c>
      <c r="C216" t="str">
        <v>OCOM/2025/0464</v>
      </c>
      <c r="D216">
        <v>-15235035.07</v>
      </c>
      <c r="E216" t="str">
        <v>OC 0001-00001869: IMPUESTOS
Deuda, Planes de pago</v>
      </c>
      <c r="F216">
        <v>1</v>
      </c>
      <c r="G216">
        <v>15235035.07</v>
      </c>
      <c r="H216" t="str">
        <v>UN</v>
      </c>
      <c r="I216" t="str">
        <v>IMPUESTOS</v>
      </c>
      <c r="J216" t="str">
        <v>DEUDA</v>
      </c>
      <c r="K216" t="str">
        <v>VARIABLE</v>
      </c>
      <c r="L216" t="str">
        <v>INDIRECTO</v>
      </c>
      <c r="M216">
        <v>0</v>
      </c>
      <c r="N216" t="str">
        <v>CC1</v>
      </c>
      <c r="O216" t="e">
        <v>#NUM!</v>
      </c>
      <c r="P216">
        <v>10</v>
      </c>
      <c r="Q216" t="str">
        <v>BACHAS, CEREAL &amp; POLVILLO, COMPOST &amp; FERTILIZANTES, DISPOSICIÓN FINAL RESIDUOS LIQUIDOS, DISPOSICIÓN FINAL RESIDUOS SOLIDOS, EXPORTACION, NFU, PILETAS, REACTORES, TIERRAS FILTRANTES</v>
      </c>
      <c r="R216">
        <v>1</v>
      </c>
      <c r="S216">
        <v>-15235035.07</v>
      </c>
      <c r="T216">
        <v>1</v>
      </c>
      <c r="U216" t="str">
        <v>APERTURADO POR EMPRESA</v>
      </c>
      <c r="V216" t="str">
        <v>DISPOSICIÓN FINAL RESIDUOS SOLIDOS</v>
      </c>
    </row>
    <row r="217" spans="1:22" x14ac:dyDescent="0.25">
      <c r="A217" vm="10">
        <v>45946</v>
      </c>
      <c r="B217" t="str">
        <v>ARCA</v>
      </c>
      <c r="C217" t="str">
        <v>OCOM/2025/0464</v>
      </c>
      <c r="D217">
        <v>-15235035.07</v>
      </c>
      <c r="E217" t="str">
        <v>OC 0001-00001869: IMPUESTOS
Deuda, Planes de pago</v>
      </c>
      <c r="F217">
        <v>1</v>
      </c>
      <c r="G217">
        <v>15235035.07</v>
      </c>
      <c r="H217" t="str">
        <v>UN</v>
      </c>
      <c r="I217" t="str">
        <v>IMPUESTOS</v>
      </c>
      <c r="J217" t="str">
        <v>DEUDA</v>
      </c>
      <c r="K217" t="str">
        <v>VARIABLE</v>
      </c>
      <c r="L217" t="str">
        <v>INDIRECTO</v>
      </c>
      <c r="M217">
        <v>0</v>
      </c>
      <c r="N217" t="str">
        <v>CC1</v>
      </c>
      <c r="O217" t="e">
        <v>#NUM!</v>
      </c>
      <c r="P217">
        <v>10</v>
      </c>
      <c r="Q217" t="str">
        <v>BACHAS, CEREAL &amp; POLVILLO, COMPOST &amp; FERTILIZANTES, DISPOSICIÓN FINAL RESIDUOS LIQUIDOS, DISPOSICIÓN FINAL RESIDUOS SOLIDOS, EXPORTACION, NFU, PILETAS, REACTORES, TIERRAS FILTRANTES</v>
      </c>
      <c r="R217">
        <v>1</v>
      </c>
      <c r="S217">
        <v>-15235035.07</v>
      </c>
      <c r="T217">
        <v>1</v>
      </c>
      <c r="U217" t="str">
        <v>APERTURADO POR EMPRESA</v>
      </c>
      <c r="V217" t="str">
        <v>EXPORTACION</v>
      </c>
    </row>
    <row r="218" spans="1:22" x14ac:dyDescent="0.25">
      <c r="A218" vm="10">
        <v>45946</v>
      </c>
      <c r="B218" t="str">
        <v>ARCA</v>
      </c>
      <c r="C218" t="str">
        <v>OCOM/2025/0464</v>
      </c>
      <c r="D218">
        <v>-15235035.07</v>
      </c>
      <c r="E218" t="str">
        <v>OC 0001-00001869: IMPUESTOS
Deuda, Planes de pago</v>
      </c>
      <c r="F218">
        <v>1</v>
      </c>
      <c r="G218">
        <v>15235035.07</v>
      </c>
      <c r="H218" t="str">
        <v>UN</v>
      </c>
      <c r="I218" t="str">
        <v>IMPUESTOS</v>
      </c>
      <c r="J218" t="str">
        <v>DEUDA</v>
      </c>
      <c r="K218" t="str">
        <v>VARIABLE</v>
      </c>
      <c r="L218" t="str">
        <v>INDIRECTO</v>
      </c>
      <c r="M218">
        <v>0</v>
      </c>
      <c r="N218" t="str">
        <v>CC1</v>
      </c>
      <c r="O218" t="e">
        <v>#NUM!</v>
      </c>
      <c r="P218">
        <v>10</v>
      </c>
      <c r="Q218" t="str">
        <v>BACHAS, CEREAL &amp; POLVILLO, COMPOST &amp; FERTILIZANTES, DISPOSICIÓN FINAL RESIDUOS LIQUIDOS, DISPOSICIÓN FINAL RESIDUOS SOLIDOS, EXPORTACION, NFU, PILETAS, REACTORES, TIERRAS FILTRANTES</v>
      </c>
      <c r="R218">
        <v>1</v>
      </c>
      <c r="S218">
        <v>-15235035.07</v>
      </c>
      <c r="T218">
        <v>1</v>
      </c>
      <c r="U218" t="str">
        <v>APERTURADO POR EMPRESA</v>
      </c>
      <c r="V218" t="str">
        <v>NFU</v>
      </c>
    </row>
    <row r="219" spans="1:22" x14ac:dyDescent="0.25">
      <c r="A219" vm="10">
        <v>45946</v>
      </c>
      <c r="B219" t="str">
        <v>ARCA</v>
      </c>
      <c r="C219" t="str">
        <v>OCOM/2025/0464</v>
      </c>
      <c r="D219">
        <v>-15235035.07</v>
      </c>
      <c r="E219" t="str">
        <v>OC 0001-00001869: IMPUESTOS
Deuda, Planes de pago</v>
      </c>
      <c r="F219">
        <v>1</v>
      </c>
      <c r="G219">
        <v>15235035.07</v>
      </c>
      <c r="H219" t="str">
        <v>UN</v>
      </c>
      <c r="I219" t="str">
        <v>IMPUESTOS</v>
      </c>
      <c r="J219" t="str">
        <v>DEUDA</v>
      </c>
      <c r="K219" t="str">
        <v>VARIABLE</v>
      </c>
      <c r="L219" t="str">
        <v>INDIRECTO</v>
      </c>
      <c r="M219">
        <v>0</v>
      </c>
      <c r="N219" t="str">
        <v>CC1</v>
      </c>
      <c r="O219" t="e">
        <v>#NUM!</v>
      </c>
      <c r="P219">
        <v>10</v>
      </c>
      <c r="Q219" t="str">
        <v>BACHAS, CEREAL &amp; POLVILLO, COMPOST &amp; FERTILIZANTES, DISPOSICIÓN FINAL RESIDUOS LIQUIDOS, DISPOSICIÓN FINAL RESIDUOS SOLIDOS, EXPORTACION, NFU, PILETAS, REACTORES, TIERRAS FILTRANTES</v>
      </c>
      <c r="R219">
        <v>1</v>
      </c>
      <c r="S219">
        <v>-15235035.07</v>
      </c>
      <c r="T219">
        <v>1</v>
      </c>
      <c r="U219" t="str">
        <v>APERTURADO POR EMPRESA</v>
      </c>
      <c r="V219" t="str">
        <v>PILETAS</v>
      </c>
    </row>
    <row r="220" spans="1:22" x14ac:dyDescent="0.25">
      <c r="A220" vm="10">
        <v>45946</v>
      </c>
      <c r="B220" t="str">
        <v>ARCA</v>
      </c>
      <c r="C220" t="str">
        <v>OCOM/2025/0464</v>
      </c>
      <c r="D220">
        <v>-15235035.07</v>
      </c>
      <c r="E220" t="str">
        <v>OC 0001-00001869: IMPUESTOS
Deuda, Planes de pago</v>
      </c>
      <c r="F220">
        <v>1</v>
      </c>
      <c r="G220">
        <v>15235035.07</v>
      </c>
      <c r="H220" t="str">
        <v>UN</v>
      </c>
      <c r="I220" t="str">
        <v>IMPUESTOS</v>
      </c>
      <c r="J220" t="str">
        <v>DEUDA</v>
      </c>
      <c r="K220" t="str">
        <v>VARIABLE</v>
      </c>
      <c r="L220" t="str">
        <v>INDIRECTO</v>
      </c>
      <c r="M220">
        <v>0</v>
      </c>
      <c r="N220" t="str">
        <v>CC1</v>
      </c>
      <c r="O220" t="e">
        <v>#NUM!</v>
      </c>
      <c r="P220">
        <v>10</v>
      </c>
      <c r="Q220" t="str">
        <v>BACHAS, CEREAL &amp; POLVILLO, COMPOST &amp; FERTILIZANTES, DISPOSICIÓN FINAL RESIDUOS LIQUIDOS, DISPOSICIÓN FINAL RESIDUOS SOLIDOS, EXPORTACION, NFU, PILETAS, REACTORES, TIERRAS FILTRANTES</v>
      </c>
      <c r="R220">
        <v>1</v>
      </c>
      <c r="S220">
        <v>-15235035.07</v>
      </c>
      <c r="T220">
        <v>1</v>
      </c>
      <c r="U220" t="str">
        <v>APERTURADO POR EMPRESA</v>
      </c>
      <c r="V220" t="str">
        <v>REACTORES</v>
      </c>
    </row>
    <row r="221" spans="1:22" x14ac:dyDescent="0.25">
      <c r="A221" vm="10">
        <v>45946</v>
      </c>
      <c r="B221" t="str">
        <v>ARCA</v>
      </c>
      <c r="C221" t="str">
        <v>OCOM/2025/0464</v>
      </c>
      <c r="D221">
        <v>-15235035.07</v>
      </c>
      <c r="E221" t="str">
        <v>OC 0001-00001869: IMPUESTOS
Deuda, Planes de pago</v>
      </c>
      <c r="F221">
        <v>1</v>
      </c>
      <c r="G221">
        <v>15235035.07</v>
      </c>
      <c r="H221" t="str">
        <v>UN</v>
      </c>
      <c r="I221" t="str">
        <v>IMPUESTOS</v>
      </c>
      <c r="J221" t="str">
        <v>DEUDA</v>
      </c>
      <c r="K221" t="str">
        <v>VARIABLE</v>
      </c>
      <c r="L221" t="str">
        <v>INDIRECTO</v>
      </c>
      <c r="M221">
        <v>0</v>
      </c>
      <c r="N221" t="str">
        <v>CC1</v>
      </c>
      <c r="O221" t="e">
        <v>#NUM!</v>
      </c>
      <c r="P221">
        <v>10</v>
      </c>
      <c r="Q221" t="str">
        <v>BACHAS, CEREAL &amp; POLVILLO, COMPOST &amp; FERTILIZANTES, DISPOSICIÓN FINAL RESIDUOS LIQUIDOS, DISPOSICIÓN FINAL RESIDUOS SOLIDOS, EXPORTACION, NFU, PILETAS, REACTORES, TIERRAS FILTRANTES</v>
      </c>
      <c r="R221">
        <v>1</v>
      </c>
      <c r="S221">
        <v>-15235035.07</v>
      </c>
      <c r="T221">
        <v>1</v>
      </c>
      <c r="U221" t="str">
        <v>APERTURADO POR EMPRESA</v>
      </c>
      <c r="V221" t="str">
        <v>TIERRAS FILTRANTES</v>
      </c>
    </row>
    <row r="222" spans="1:22" x14ac:dyDescent="0.25">
      <c r="A222" vm="16">
        <v>45954</v>
      </c>
      <c r="B222" t="str">
        <v>Asociacion Empleados De Comercio De Rosario</v>
      </c>
      <c r="C222" t="str">
        <v>OCOM/2025/0504</v>
      </c>
      <c r="D222">
        <v>-1383181</v>
      </c>
      <c r="E222" t="str">
        <v>OC 0001-00002124: SERVICIOS</v>
      </c>
      <c r="F222">
        <v>1</v>
      </c>
      <c r="G222">
        <v>1383181</v>
      </c>
      <c r="H222" t="str">
        <v>UN</v>
      </c>
      <c r="I222" t="str">
        <v>SERVICIOS</v>
      </c>
      <c r="J222" t="str">
        <v>DEUDA</v>
      </c>
      <c r="K222" t="str">
        <v>VARIABLE</v>
      </c>
      <c r="L222" t="str">
        <v>INDIRECTO</v>
      </c>
      <c r="M222">
        <v>0</v>
      </c>
      <c r="N222" t="str">
        <v>CC1</v>
      </c>
      <c r="O222" t="e">
        <v>#NUM!</v>
      </c>
      <c r="P222">
        <v>10</v>
      </c>
      <c r="Q222" t="str">
        <v>BACHAS, CEREAL &amp; POLVILLO, COMPOST &amp; FERTILIZANTES, DISPOSICIÓN FINAL RESIDUOS LIQUIDOS, DISPOSICIÓN FINAL RESIDUOS SOLIDOS, EXPORTACION, NFU, PILETAS, REACTORES, TIERRAS FILTRANTES</v>
      </c>
      <c r="R222">
        <v>1</v>
      </c>
      <c r="S222">
        <v>-1383181</v>
      </c>
      <c r="T222">
        <v>1</v>
      </c>
      <c r="U222" t="str">
        <v>APERTURADO POR EMPRESA</v>
      </c>
      <c r="V222" t="str">
        <v>BACHAS</v>
      </c>
    </row>
    <row r="223" spans="1:22" x14ac:dyDescent="0.25">
      <c r="A223" vm="16">
        <v>45954</v>
      </c>
      <c r="B223" t="str">
        <v>Asociacion Empleados De Comercio De Rosario</v>
      </c>
      <c r="C223" t="str">
        <v>OCOM/2025/0504</v>
      </c>
      <c r="D223">
        <v>-1383181</v>
      </c>
      <c r="E223" t="str">
        <v>OC 0001-00002124: SERVICIOS</v>
      </c>
      <c r="F223">
        <v>1</v>
      </c>
      <c r="G223">
        <v>1383181</v>
      </c>
      <c r="H223" t="str">
        <v>UN</v>
      </c>
      <c r="I223" t="str">
        <v>SERVICIOS</v>
      </c>
      <c r="J223" t="str">
        <v>DEUDA</v>
      </c>
      <c r="K223" t="str">
        <v>VARIABLE</v>
      </c>
      <c r="L223" t="str">
        <v>INDIRECTO</v>
      </c>
      <c r="M223">
        <v>0</v>
      </c>
      <c r="N223" t="str">
        <v>CC1</v>
      </c>
      <c r="O223" t="e">
        <v>#NUM!</v>
      </c>
      <c r="P223">
        <v>10</v>
      </c>
      <c r="Q223" t="str">
        <v>BACHAS, CEREAL &amp; POLVILLO, COMPOST &amp; FERTILIZANTES, DISPOSICIÓN FINAL RESIDUOS LIQUIDOS, DISPOSICIÓN FINAL RESIDUOS SOLIDOS, EXPORTACION, NFU, PILETAS, REACTORES, TIERRAS FILTRANTES</v>
      </c>
      <c r="R223">
        <v>1</v>
      </c>
      <c r="S223">
        <v>-1383181</v>
      </c>
      <c r="T223">
        <v>1</v>
      </c>
      <c r="U223" t="str">
        <v>APERTURADO POR EMPRESA</v>
      </c>
      <c r="V223" t="str">
        <v>CEREAL &amp; POLVILLO</v>
      </c>
    </row>
    <row r="224" spans="1:22" x14ac:dyDescent="0.25">
      <c r="A224" vm="16">
        <v>45954</v>
      </c>
      <c r="B224" t="str">
        <v>Asociacion Empleados De Comercio De Rosario</v>
      </c>
      <c r="C224" t="str">
        <v>OCOM/2025/0504</v>
      </c>
      <c r="D224">
        <v>-1383181</v>
      </c>
      <c r="E224" t="str">
        <v>OC 0001-00002124: SERVICIOS</v>
      </c>
      <c r="F224">
        <v>1</v>
      </c>
      <c r="G224">
        <v>1383181</v>
      </c>
      <c r="H224" t="str">
        <v>UN</v>
      </c>
      <c r="I224" t="str">
        <v>SERVICIOS</v>
      </c>
      <c r="J224" t="str">
        <v>DEUDA</v>
      </c>
      <c r="K224" t="str">
        <v>VARIABLE</v>
      </c>
      <c r="L224" t="str">
        <v>INDIRECTO</v>
      </c>
      <c r="M224">
        <v>0</v>
      </c>
      <c r="N224" t="str">
        <v>CC1</v>
      </c>
      <c r="O224" t="e">
        <v>#NUM!</v>
      </c>
      <c r="P224">
        <v>10</v>
      </c>
      <c r="Q224" t="str">
        <v>BACHAS, CEREAL &amp; POLVILLO, COMPOST &amp; FERTILIZANTES, DISPOSICIÓN FINAL RESIDUOS LIQUIDOS, DISPOSICIÓN FINAL RESIDUOS SOLIDOS, EXPORTACION, NFU, PILETAS, REACTORES, TIERRAS FILTRANTES</v>
      </c>
      <c r="R224">
        <v>1</v>
      </c>
      <c r="S224">
        <v>-1383181</v>
      </c>
      <c r="T224">
        <v>1</v>
      </c>
      <c r="U224" t="str">
        <v>APERTURADO POR EMPRESA</v>
      </c>
      <c r="V224" t="str">
        <v>COMPOST &amp; FERTILIZANTES</v>
      </c>
    </row>
    <row r="225" spans="1:22" x14ac:dyDescent="0.25">
      <c r="A225" vm="16">
        <v>45954</v>
      </c>
      <c r="B225" t="str">
        <v>Asociacion Empleados De Comercio De Rosario</v>
      </c>
      <c r="C225" t="str">
        <v>OCOM/2025/0504</v>
      </c>
      <c r="D225">
        <v>-1383181</v>
      </c>
      <c r="E225" t="str">
        <v>OC 0001-00002124: SERVICIOS</v>
      </c>
      <c r="F225">
        <v>1</v>
      </c>
      <c r="G225">
        <v>1383181</v>
      </c>
      <c r="H225" t="str">
        <v>UN</v>
      </c>
      <c r="I225" t="str">
        <v>SERVICIOS</v>
      </c>
      <c r="J225" t="str">
        <v>DEUDA</v>
      </c>
      <c r="K225" t="str">
        <v>VARIABLE</v>
      </c>
      <c r="L225" t="str">
        <v>INDIRECTO</v>
      </c>
      <c r="M225">
        <v>0</v>
      </c>
      <c r="N225" t="str">
        <v>CC1</v>
      </c>
      <c r="O225" t="e">
        <v>#NUM!</v>
      </c>
      <c r="P225">
        <v>10</v>
      </c>
      <c r="Q225" t="str">
        <v>BACHAS, CEREAL &amp; POLVILLO, COMPOST &amp; FERTILIZANTES, DISPOSICIÓN FINAL RESIDUOS LIQUIDOS, DISPOSICIÓN FINAL RESIDUOS SOLIDOS, EXPORTACION, NFU, PILETAS, REACTORES, TIERRAS FILTRANTES</v>
      </c>
      <c r="R225">
        <v>1</v>
      </c>
      <c r="S225">
        <v>-1383181</v>
      </c>
      <c r="T225">
        <v>1</v>
      </c>
      <c r="U225" t="str">
        <v>APERTURADO POR EMPRESA</v>
      </c>
      <c r="V225" t="str">
        <v>DISPOSICIÓN FINAL RESIDUOS LIQUIDOS</v>
      </c>
    </row>
    <row r="226" spans="1:22" x14ac:dyDescent="0.25">
      <c r="A226" vm="16">
        <v>45954</v>
      </c>
      <c r="B226" t="str">
        <v>Asociacion Empleados De Comercio De Rosario</v>
      </c>
      <c r="C226" t="str">
        <v>OCOM/2025/0504</v>
      </c>
      <c r="D226">
        <v>-1383181</v>
      </c>
      <c r="E226" t="str">
        <v>OC 0001-00002124: SERVICIOS</v>
      </c>
      <c r="F226">
        <v>1</v>
      </c>
      <c r="G226">
        <v>1383181</v>
      </c>
      <c r="H226" t="str">
        <v>UN</v>
      </c>
      <c r="I226" t="str">
        <v>SERVICIOS</v>
      </c>
      <c r="J226" t="str">
        <v>DEUDA</v>
      </c>
      <c r="K226" t="str">
        <v>VARIABLE</v>
      </c>
      <c r="L226" t="str">
        <v>INDIRECTO</v>
      </c>
      <c r="M226">
        <v>0</v>
      </c>
      <c r="N226" t="str">
        <v>CC1</v>
      </c>
      <c r="O226" t="e">
        <v>#NUM!</v>
      </c>
      <c r="P226">
        <v>10</v>
      </c>
      <c r="Q226" t="str">
        <v>BACHAS, CEREAL &amp; POLVILLO, COMPOST &amp; FERTILIZANTES, DISPOSICIÓN FINAL RESIDUOS LIQUIDOS, DISPOSICIÓN FINAL RESIDUOS SOLIDOS, EXPORTACION, NFU, PILETAS, REACTORES, TIERRAS FILTRANTES</v>
      </c>
      <c r="R226">
        <v>1</v>
      </c>
      <c r="S226">
        <v>-1383181</v>
      </c>
      <c r="T226">
        <v>1</v>
      </c>
      <c r="U226" t="str">
        <v>APERTURADO POR EMPRESA</v>
      </c>
      <c r="V226" t="str">
        <v>DISPOSICIÓN FINAL RESIDUOS SOLIDOS</v>
      </c>
    </row>
    <row r="227" spans="1:22" x14ac:dyDescent="0.25">
      <c r="A227" vm="16">
        <v>45954</v>
      </c>
      <c r="B227" t="str">
        <v>Asociacion Empleados De Comercio De Rosario</v>
      </c>
      <c r="C227" t="str">
        <v>OCOM/2025/0504</v>
      </c>
      <c r="D227">
        <v>-1383181</v>
      </c>
      <c r="E227" t="str">
        <v>OC 0001-00002124: SERVICIOS</v>
      </c>
      <c r="F227">
        <v>1</v>
      </c>
      <c r="G227">
        <v>1383181</v>
      </c>
      <c r="H227" t="str">
        <v>UN</v>
      </c>
      <c r="I227" t="str">
        <v>SERVICIOS</v>
      </c>
      <c r="J227" t="str">
        <v>DEUDA</v>
      </c>
      <c r="K227" t="str">
        <v>VARIABLE</v>
      </c>
      <c r="L227" t="str">
        <v>INDIRECTO</v>
      </c>
      <c r="M227">
        <v>0</v>
      </c>
      <c r="N227" t="str">
        <v>CC1</v>
      </c>
      <c r="O227" t="e">
        <v>#NUM!</v>
      </c>
      <c r="P227">
        <v>10</v>
      </c>
      <c r="Q227" t="str">
        <v>BACHAS, CEREAL &amp; POLVILLO, COMPOST &amp; FERTILIZANTES, DISPOSICIÓN FINAL RESIDUOS LIQUIDOS, DISPOSICIÓN FINAL RESIDUOS SOLIDOS, EXPORTACION, NFU, PILETAS, REACTORES, TIERRAS FILTRANTES</v>
      </c>
      <c r="R227">
        <v>1</v>
      </c>
      <c r="S227">
        <v>-1383181</v>
      </c>
      <c r="T227">
        <v>1</v>
      </c>
      <c r="U227" t="str">
        <v>APERTURADO POR EMPRESA</v>
      </c>
      <c r="V227" t="str">
        <v>EXPORTACION</v>
      </c>
    </row>
    <row r="228" spans="1:22" x14ac:dyDescent="0.25">
      <c r="A228" vm="16">
        <v>45954</v>
      </c>
      <c r="B228" t="str">
        <v>Asociacion Empleados De Comercio De Rosario</v>
      </c>
      <c r="C228" t="str">
        <v>OCOM/2025/0504</v>
      </c>
      <c r="D228">
        <v>-1383181</v>
      </c>
      <c r="E228" t="str">
        <v>OC 0001-00002124: SERVICIOS</v>
      </c>
      <c r="F228">
        <v>1</v>
      </c>
      <c r="G228">
        <v>1383181</v>
      </c>
      <c r="H228" t="str">
        <v>UN</v>
      </c>
      <c r="I228" t="str">
        <v>SERVICIOS</v>
      </c>
      <c r="J228" t="str">
        <v>DEUDA</v>
      </c>
      <c r="K228" t="str">
        <v>VARIABLE</v>
      </c>
      <c r="L228" t="str">
        <v>INDIRECTO</v>
      </c>
      <c r="M228">
        <v>0</v>
      </c>
      <c r="N228" t="str">
        <v>CC1</v>
      </c>
      <c r="O228" t="e">
        <v>#NUM!</v>
      </c>
      <c r="P228">
        <v>10</v>
      </c>
      <c r="Q228" t="str">
        <v>BACHAS, CEREAL &amp; POLVILLO, COMPOST &amp; FERTILIZANTES, DISPOSICIÓN FINAL RESIDUOS LIQUIDOS, DISPOSICIÓN FINAL RESIDUOS SOLIDOS, EXPORTACION, NFU, PILETAS, REACTORES, TIERRAS FILTRANTES</v>
      </c>
      <c r="R228">
        <v>1</v>
      </c>
      <c r="S228">
        <v>-1383181</v>
      </c>
      <c r="T228">
        <v>1</v>
      </c>
      <c r="U228" t="str">
        <v>APERTURADO POR EMPRESA</v>
      </c>
      <c r="V228" t="str">
        <v>NFU</v>
      </c>
    </row>
    <row r="229" spans="1:22" x14ac:dyDescent="0.25">
      <c r="A229" vm="16">
        <v>45954</v>
      </c>
      <c r="B229" t="str">
        <v>Asociacion Empleados De Comercio De Rosario</v>
      </c>
      <c r="C229" t="str">
        <v>OCOM/2025/0504</v>
      </c>
      <c r="D229">
        <v>-1383181</v>
      </c>
      <c r="E229" t="str">
        <v>OC 0001-00002124: SERVICIOS</v>
      </c>
      <c r="F229">
        <v>1</v>
      </c>
      <c r="G229">
        <v>1383181</v>
      </c>
      <c r="H229" t="str">
        <v>UN</v>
      </c>
      <c r="I229" t="str">
        <v>SERVICIOS</v>
      </c>
      <c r="J229" t="str">
        <v>DEUDA</v>
      </c>
      <c r="K229" t="str">
        <v>VARIABLE</v>
      </c>
      <c r="L229" t="str">
        <v>INDIRECTO</v>
      </c>
      <c r="M229">
        <v>0</v>
      </c>
      <c r="N229" t="str">
        <v>CC1</v>
      </c>
      <c r="O229" t="e">
        <v>#NUM!</v>
      </c>
      <c r="P229">
        <v>10</v>
      </c>
      <c r="Q229" t="str">
        <v>BACHAS, CEREAL &amp; POLVILLO, COMPOST &amp; FERTILIZANTES, DISPOSICIÓN FINAL RESIDUOS LIQUIDOS, DISPOSICIÓN FINAL RESIDUOS SOLIDOS, EXPORTACION, NFU, PILETAS, REACTORES, TIERRAS FILTRANTES</v>
      </c>
      <c r="R229">
        <v>1</v>
      </c>
      <c r="S229">
        <v>-1383181</v>
      </c>
      <c r="T229">
        <v>1</v>
      </c>
      <c r="U229" t="str">
        <v>APERTURADO POR EMPRESA</v>
      </c>
      <c r="V229" t="str">
        <v>PILETAS</v>
      </c>
    </row>
    <row r="230" spans="1:22" x14ac:dyDescent="0.25">
      <c r="A230" vm="16">
        <v>45954</v>
      </c>
      <c r="B230" t="str">
        <v>Asociacion Empleados De Comercio De Rosario</v>
      </c>
      <c r="C230" t="str">
        <v>OCOM/2025/0504</v>
      </c>
      <c r="D230">
        <v>-1383181</v>
      </c>
      <c r="E230" t="str">
        <v>OC 0001-00002124: SERVICIOS</v>
      </c>
      <c r="F230">
        <v>1</v>
      </c>
      <c r="G230">
        <v>1383181</v>
      </c>
      <c r="H230" t="str">
        <v>UN</v>
      </c>
      <c r="I230" t="str">
        <v>SERVICIOS</v>
      </c>
      <c r="J230" t="str">
        <v>DEUDA</v>
      </c>
      <c r="K230" t="str">
        <v>VARIABLE</v>
      </c>
      <c r="L230" t="str">
        <v>INDIRECTO</v>
      </c>
      <c r="M230">
        <v>0</v>
      </c>
      <c r="N230" t="str">
        <v>CC1</v>
      </c>
      <c r="O230" t="e">
        <v>#NUM!</v>
      </c>
      <c r="P230">
        <v>10</v>
      </c>
      <c r="Q230" t="str">
        <v>BACHAS, CEREAL &amp; POLVILLO, COMPOST &amp; FERTILIZANTES, DISPOSICIÓN FINAL RESIDUOS LIQUIDOS, DISPOSICIÓN FINAL RESIDUOS SOLIDOS, EXPORTACION, NFU, PILETAS, REACTORES, TIERRAS FILTRANTES</v>
      </c>
      <c r="R230">
        <v>1</v>
      </c>
      <c r="S230">
        <v>-1383181</v>
      </c>
      <c r="T230">
        <v>1</v>
      </c>
      <c r="U230" t="str">
        <v>APERTURADO POR EMPRESA</v>
      </c>
      <c r="V230" t="str">
        <v>REACTORES</v>
      </c>
    </row>
    <row r="231" spans="1:22" x14ac:dyDescent="0.25">
      <c r="A231" vm="16">
        <v>45954</v>
      </c>
      <c r="B231" t="str">
        <v>Asociacion Empleados De Comercio De Rosario</v>
      </c>
      <c r="C231" t="str">
        <v>OCOM/2025/0504</v>
      </c>
      <c r="D231">
        <v>-1383181</v>
      </c>
      <c r="E231" t="str">
        <v>OC 0001-00002124: SERVICIOS</v>
      </c>
      <c r="F231">
        <v>1</v>
      </c>
      <c r="G231">
        <v>1383181</v>
      </c>
      <c r="H231" t="str">
        <v>UN</v>
      </c>
      <c r="I231" t="str">
        <v>SERVICIOS</v>
      </c>
      <c r="J231" t="str">
        <v>DEUDA</v>
      </c>
      <c r="K231" t="str">
        <v>VARIABLE</v>
      </c>
      <c r="L231" t="str">
        <v>INDIRECTO</v>
      </c>
      <c r="M231">
        <v>0</v>
      </c>
      <c r="N231" t="str">
        <v>CC1</v>
      </c>
      <c r="O231" t="e">
        <v>#NUM!</v>
      </c>
      <c r="P231">
        <v>10</v>
      </c>
      <c r="Q231" t="str">
        <v>BACHAS, CEREAL &amp; POLVILLO, COMPOST &amp; FERTILIZANTES, DISPOSICIÓN FINAL RESIDUOS LIQUIDOS, DISPOSICIÓN FINAL RESIDUOS SOLIDOS, EXPORTACION, NFU, PILETAS, REACTORES, TIERRAS FILTRANTES</v>
      </c>
      <c r="R231">
        <v>1</v>
      </c>
      <c r="S231">
        <v>-1383181</v>
      </c>
      <c r="T231">
        <v>1</v>
      </c>
      <c r="U231" t="str">
        <v>APERTURADO POR EMPRESA</v>
      </c>
      <c r="V231" t="str">
        <v>TIERRAS FILTRANTES</v>
      </c>
    </row>
    <row r="232" spans="1:22" x14ac:dyDescent="0.25">
      <c r="A232" vm="15">
        <v>45951</v>
      </c>
      <c r="B232" t="str">
        <v>Asociacion Mutual 23 De Setiembre</v>
      </c>
      <c r="C232" t="str">
        <v>OCOM/2025/0477</v>
      </c>
      <c r="D232">
        <v>-10000000</v>
      </c>
      <c r="E232" t="str">
        <v xml:space="preserve">OC 0001-00002032: SERVICIOS
mutual </v>
      </c>
      <c r="F232">
        <v>1</v>
      </c>
      <c r="G232">
        <v>10000000</v>
      </c>
      <c r="H232" t="str">
        <v>UN</v>
      </c>
      <c r="I232" t="str">
        <v>SERVICIOS</v>
      </c>
      <c r="J232" t="str">
        <v>DEUDA</v>
      </c>
      <c r="K232" t="str">
        <v>VARIABLE</v>
      </c>
      <c r="L232" t="str">
        <v>INDIRECTO</v>
      </c>
      <c r="M232">
        <v>0</v>
      </c>
      <c r="N232" t="str">
        <v>CC1</v>
      </c>
      <c r="O232" t="e">
        <v>#NUM!</v>
      </c>
      <c r="P232">
        <v>10</v>
      </c>
      <c r="Q232" t="str">
        <v>BACHAS, CEREAL &amp; POLVILLO, COMPOST &amp; FERTILIZANTES, DISPOSICIÓN FINAL RESIDUOS LIQUIDOS, DISPOSICIÓN FINAL RESIDUOS SOLIDOS, EXPORTACION, NFU, PILETAS, REACTORES, TIERRAS FILTRANTES</v>
      </c>
      <c r="R232">
        <v>1</v>
      </c>
      <c r="S232">
        <v>-10000000</v>
      </c>
      <c r="T232">
        <v>1</v>
      </c>
      <c r="U232" t="str">
        <v>APERTURADO POR EMPRESA</v>
      </c>
      <c r="V232" t="str">
        <v>BACHAS</v>
      </c>
    </row>
    <row r="233" spans="1:22" x14ac:dyDescent="0.25">
      <c r="A233" vm="15">
        <v>45951</v>
      </c>
      <c r="B233" t="str">
        <v>Asociacion Mutual 23 De Setiembre</v>
      </c>
      <c r="C233" t="str">
        <v>OCOM/2025/0477</v>
      </c>
      <c r="D233">
        <v>-10000000</v>
      </c>
      <c r="E233" t="str">
        <v xml:space="preserve">OC 0001-00002032: SERVICIOS
mutual </v>
      </c>
      <c r="F233">
        <v>1</v>
      </c>
      <c r="G233">
        <v>10000000</v>
      </c>
      <c r="H233" t="str">
        <v>UN</v>
      </c>
      <c r="I233" t="str">
        <v>SERVICIOS</v>
      </c>
      <c r="J233" t="str">
        <v>DEUDA</v>
      </c>
      <c r="K233" t="str">
        <v>VARIABLE</v>
      </c>
      <c r="L233" t="str">
        <v>INDIRECTO</v>
      </c>
      <c r="M233">
        <v>0</v>
      </c>
      <c r="N233" t="str">
        <v>CC1</v>
      </c>
      <c r="O233" t="e">
        <v>#NUM!</v>
      </c>
      <c r="P233">
        <v>10</v>
      </c>
      <c r="Q233" t="str">
        <v>BACHAS, CEREAL &amp; POLVILLO, COMPOST &amp; FERTILIZANTES, DISPOSICIÓN FINAL RESIDUOS LIQUIDOS, DISPOSICIÓN FINAL RESIDUOS SOLIDOS, EXPORTACION, NFU, PILETAS, REACTORES, TIERRAS FILTRANTES</v>
      </c>
      <c r="R233">
        <v>1</v>
      </c>
      <c r="S233">
        <v>-10000000</v>
      </c>
      <c r="T233">
        <v>1</v>
      </c>
      <c r="U233" t="str">
        <v>APERTURADO POR EMPRESA</v>
      </c>
      <c r="V233" t="str">
        <v>CEREAL &amp; POLVILLO</v>
      </c>
    </row>
    <row r="234" spans="1:22" x14ac:dyDescent="0.25">
      <c r="A234" vm="15">
        <v>45951</v>
      </c>
      <c r="B234" t="str">
        <v>Asociacion Mutual 23 De Setiembre</v>
      </c>
      <c r="C234" t="str">
        <v>OCOM/2025/0477</v>
      </c>
      <c r="D234">
        <v>-10000000</v>
      </c>
      <c r="E234" t="str">
        <v xml:space="preserve">OC 0001-00002032: SERVICIOS
mutual </v>
      </c>
      <c r="F234">
        <v>1</v>
      </c>
      <c r="G234">
        <v>10000000</v>
      </c>
      <c r="H234" t="str">
        <v>UN</v>
      </c>
      <c r="I234" t="str">
        <v>SERVICIOS</v>
      </c>
      <c r="J234" t="str">
        <v>DEUDA</v>
      </c>
      <c r="K234" t="str">
        <v>VARIABLE</v>
      </c>
      <c r="L234" t="str">
        <v>INDIRECTO</v>
      </c>
      <c r="M234">
        <v>0</v>
      </c>
      <c r="N234" t="str">
        <v>CC1</v>
      </c>
      <c r="O234" t="e">
        <v>#NUM!</v>
      </c>
      <c r="P234">
        <v>10</v>
      </c>
      <c r="Q234" t="str">
        <v>BACHAS, CEREAL &amp; POLVILLO, COMPOST &amp; FERTILIZANTES, DISPOSICIÓN FINAL RESIDUOS LIQUIDOS, DISPOSICIÓN FINAL RESIDUOS SOLIDOS, EXPORTACION, NFU, PILETAS, REACTORES, TIERRAS FILTRANTES</v>
      </c>
      <c r="R234">
        <v>1</v>
      </c>
      <c r="S234">
        <v>-10000000</v>
      </c>
      <c r="T234">
        <v>1</v>
      </c>
      <c r="U234" t="str">
        <v>APERTURADO POR EMPRESA</v>
      </c>
      <c r="V234" t="str">
        <v>COMPOST &amp; FERTILIZANTES</v>
      </c>
    </row>
    <row r="235" spans="1:22" x14ac:dyDescent="0.25">
      <c r="A235" vm="15">
        <v>45951</v>
      </c>
      <c r="B235" t="str">
        <v>Asociacion Mutual 23 De Setiembre</v>
      </c>
      <c r="C235" t="str">
        <v>OCOM/2025/0477</v>
      </c>
      <c r="D235">
        <v>-10000000</v>
      </c>
      <c r="E235" t="str">
        <v xml:space="preserve">OC 0001-00002032: SERVICIOS
mutual </v>
      </c>
      <c r="F235">
        <v>1</v>
      </c>
      <c r="G235">
        <v>10000000</v>
      </c>
      <c r="H235" t="str">
        <v>UN</v>
      </c>
      <c r="I235" t="str">
        <v>SERVICIOS</v>
      </c>
      <c r="J235" t="str">
        <v>DEUDA</v>
      </c>
      <c r="K235" t="str">
        <v>VARIABLE</v>
      </c>
      <c r="L235" t="str">
        <v>INDIRECTO</v>
      </c>
      <c r="M235">
        <v>0</v>
      </c>
      <c r="N235" t="str">
        <v>CC1</v>
      </c>
      <c r="O235" t="e">
        <v>#NUM!</v>
      </c>
      <c r="P235">
        <v>10</v>
      </c>
      <c r="Q235" t="str">
        <v>BACHAS, CEREAL &amp; POLVILLO, COMPOST &amp; FERTILIZANTES, DISPOSICIÓN FINAL RESIDUOS LIQUIDOS, DISPOSICIÓN FINAL RESIDUOS SOLIDOS, EXPORTACION, NFU, PILETAS, REACTORES, TIERRAS FILTRANTES</v>
      </c>
      <c r="R235">
        <v>1</v>
      </c>
      <c r="S235">
        <v>-10000000</v>
      </c>
      <c r="T235">
        <v>1</v>
      </c>
      <c r="U235" t="str">
        <v>APERTURADO POR EMPRESA</v>
      </c>
      <c r="V235" t="str">
        <v>DISPOSICIÓN FINAL RESIDUOS LIQUIDOS</v>
      </c>
    </row>
    <row r="236" spans="1:22" x14ac:dyDescent="0.25">
      <c r="A236" vm="15">
        <v>45951</v>
      </c>
      <c r="B236" t="str">
        <v>Asociacion Mutual 23 De Setiembre</v>
      </c>
      <c r="C236" t="str">
        <v>OCOM/2025/0477</v>
      </c>
      <c r="D236">
        <v>-10000000</v>
      </c>
      <c r="E236" t="str">
        <v xml:space="preserve">OC 0001-00002032: SERVICIOS
mutual </v>
      </c>
      <c r="F236">
        <v>1</v>
      </c>
      <c r="G236">
        <v>10000000</v>
      </c>
      <c r="H236" t="str">
        <v>UN</v>
      </c>
      <c r="I236" t="str">
        <v>SERVICIOS</v>
      </c>
      <c r="J236" t="str">
        <v>DEUDA</v>
      </c>
      <c r="K236" t="str">
        <v>VARIABLE</v>
      </c>
      <c r="L236" t="str">
        <v>INDIRECTO</v>
      </c>
      <c r="M236">
        <v>0</v>
      </c>
      <c r="N236" t="str">
        <v>CC1</v>
      </c>
      <c r="O236" t="e">
        <v>#NUM!</v>
      </c>
      <c r="P236">
        <v>10</v>
      </c>
      <c r="Q236" t="str">
        <v>BACHAS, CEREAL &amp; POLVILLO, COMPOST &amp; FERTILIZANTES, DISPOSICIÓN FINAL RESIDUOS LIQUIDOS, DISPOSICIÓN FINAL RESIDUOS SOLIDOS, EXPORTACION, NFU, PILETAS, REACTORES, TIERRAS FILTRANTES</v>
      </c>
      <c r="R236">
        <v>1</v>
      </c>
      <c r="S236">
        <v>-10000000</v>
      </c>
      <c r="T236">
        <v>1</v>
      </c>
      <c r="U236" t="str">
        <v>APERTURADO POR EMPRESA</v>
      </c>
      <c r="V236" t="str">
        <v>DISPOSICIÓN FINAL RESIDUOS SOLIDOS</v>
      </c>
    </row>
    <row r="237" spans="1:22" x14ac:dyDescent="0.25">
      <c r="A237" vm="15">
        <v>45951</v>
      </c>
      <c r="B237" t="str">
        <v>Asociacion Mutual 23 De Setiembre</v>
      </c>
      <c r="C237" t="str">
        <v>OCOM/2025/0477</v>
      </c>
      <c r="D237">
        <v>-10000000</v>
      </c>
      <c r="E237" t="str">
        <v xml:space="preserve">OC 0001-00002032: SERVICIOS
mutual </v>
      </c>
      <c r="F237">
        <v>1</v>
      </c>
      <c r="G237">
        <v>10000000</v>
      </c>
      <c r="H237" t="str">
        <v>UN</v>
      </c>
      <c r="I237" t="str">
        <v>SERVICIOS</v>
      </c>
      <c r="J237" t="str">
        <v>DEUDA</v>
      </c>
      <c r="K237" t="str">
        <v>VARIABLE</v>
      </c>
      <c r="L237" t="str">
        <v>INDIRECTO</v>
      </c>
      <c r="M237">
        <v>0</v>
      </c>
      <c r="N237" t="str">
        <v>CC1</v>
      </c>
      <c r="O237" t="e">
        <v>#NUM!</v>
      </c>
      <c r="P237">
        <v>10</v>
      </c>
      <c r="Q237" t="str">
        <v>BACHAS, CEREAL &amp; POLVILLO, COMPOST &amp; FERTILIZANTES, DISPOSICIÓN FINAL RESIDUOS LIQUIDOS, DISPOSICIÓN FINAL RESIDUOS SOLIDOS, EXPORTACION, NFU, PILETAS, REACTORES, TIERRAS FILTRANTES</v>
      </c>
      <c r="R237">
        <v>1</v>
      </c>
      <c r="S237">
        <v>-10000000</v>
      </c>
      <c r="T237">
        <v>1</v>
      </c>
      <c r="U237" t="str">
        <v>APERTURADO POR EMPRESA</v>
      </c>
      <c r="V237" t="str">
        <v>EXPORTACION</v>
      </c>
    </row>
    <row r="238" spans="1:22" x14ac:dyDescent="0.25">
      <c r="A238" vm="15">
        <v>45951</v>
      </c>
      <c r="B238" t="str">
        <v>Asociacion Mutual 23 De Setiembre</v>
      </c>
      <c r="C238" t="str">
        <v>OCOM/2025/0477</v>
      </c>
      <c r="D238">
        <v>-10000000</v>
      </c>
      <c r="E238" t="str">
        <v xml:space="preserve">OC 0001-00002032: SERVICIOS
mutual </v>
      </c>
      <c r="F238">
        <v>1</v>
      </c>
      <c r="G238">
        <v>10000000</v>
      </c>
      <c r="H238" t="str">
        <v>UN</v>
      </c>
      <c r="I238" t="str">
        <v>SERVICIOS</v>
      </c>
      <c r="J238" t="str">
        <v>DEUDA</v>
      </c>
      <c r="K238" t="str">
        <v>VARIABLE</v>
      </c>
      <c r="L238" t="str">
        <v>INDIRECTO</v>
      </c>
      <c r="M238">
        <v>0</v>
      </c>
      <c r="N238" t="str">
        <v>CC1</v>
      </c>
      <c r="O238" t="e">
        <v>#NUM!</v>
      </c>
      <c r="P238">
        <v>10</v>
      </c>
      <c r="Q238" t="str">
        <v>BACHAS, CEREAL &amp; POLVILLO, COMPOST &amp; FERTILIZANTES, DISPOSICIÓN FINAL RESIDUOS LIQUIDOS, DISPOSICIÓN FINAL RESIDUOS SOLIDOS, EXPORTACION, NFU, PILETAS, REACTORES, TIERRAS FILTRANTES</v>
      </c>
      <c r="R238">
        <v>1</v>
      </c>
      <c r="S238">
        <v>-10000000</v>
      </c>
      <c r="T238">
        <v>1</v>
      </c>
      <c r="U238" t="str">
        <v>APERTURADO POR EMPRESA</v>
      </c>
      <c r="V238" t="str">
        <v>NFU</v>
      </c>
    </row>
    <row r="239" spans="1:22" x14ac:dyDescent="0.25">
      <c r="A239" vm="15">
        <v>45951</v>
      </c>
      <c r="B239" t="str">
        <v>Asociacion Mutual 23 De Setiembre</v>
      </c>
      <c r="C239" t="str">
        <v>OCOM/2025/0477</v>
      </c>
      <c r="D239">
        <v>-10000000</v>
      </c>
      <c r="E239" t="str">
        <v xml:space="preserve">OC 0001-00002032: SERVICIOS
mutual </v>
      </c>
      <c r="F239">
        <v>1</v>
      </c>
      <c r="G239">
        <v>10000000</v>
      </c>
      <c r="H239" t="str">
        <v>UN</v>
      </c>
      <c r="I239" t="str">
        <v>SERVICIOS</v>
      </c>
      <c r="J239" t="str">
        <v>DEUDA</v>
      </c>
      <c r="K239" t="str">
        <v>VARIABLE</v>
      </c>
      <c r="L239" t="str">
        <v>INDIRECTO</v>
      </c>
      <c r="M239">
        <v>0</v>
      </c>
      <c r="N239" t="str">
        <v>CC1</v>
      </c>
      <c r="O239" t="e">
        <v>#NUM!</v>
      </c>
      <c r="P239">
        <v>10</v>
      </c>
      <c r="Q239" t="str">
        <v>BACHAS, CEREAL &amp; POLVILLO, COMPOST &amp; FERTILIZANTES, DISPOSICIÓN FINAL RESIDUOS LIQUIDOS, DISPOSICIÓN FINAL RESIDUOS SOLIDOS, EXPORTACION, NFU, PILETAS, REACTORES, TIERRAS FILTRANTES</v>
      </c>
      <c r="R239">
        <v>1</v>
      </c>
      <c r="S239">
        <v>-10000000</v>
      </c>
      <c r="T239">
        <v>1</v>
      </c>
      <c r="U239" t="str">
        <v>APERTURADO POR EMPRESA</v>
      </c>
      <c r="V239" t="str">
        <v>PILETAS</v>
      </c>
    </row>
    <row r="240" spans="1:22" x14ac:dyDescent="0.25">
      <c r="A240" vm="15">
        <v>45951</v>
      </c>
      <c r="B240" t="str">
        <v>Asociacion Mutual 23 De Setiembre</v>
      </c>
      <c r="C240" t="str">
        <v>OCOM/2025/0477</v>
      </c>
      <c r="D240">
        <v>-10000000</v>
      </c>
      <c r="E240" t="str">
        <v xml:space="preserve">OC 0001-00002032: SERVICIOS
mutual </v>
      </c>
      <c r="F240">
        <v>1</v>
      </c>
      <c r="G240">
        <v>10000000</v>
      </c>
      <c r="H240" t="str">
        <v>UN</v>
      </c>
      <c r="I240" t="str">
        <v>SERVICIOS</v>
      </c>
      <c r="J240" t="str">
        <v>DEUDA</v>
      </c>
      <c r="K240" t="str">
        <v>VARIABLE</v>
      </c>
      <c r="L240" t="str">
        <v>INDIRECTO</v>
      </c>
      <c r="M240">
        <v>0</v>
      </c>
      <c r="N240" t="str">
        <v>CC1</v>
      </c>
      <c r="O240" t="e">
        <v>#NUM!</v>
      </c>
      <c r="P240">
        <v>10</v>
      </c>
      <c r="Q240" t="str">
        <v>BACHAS, CEREAL &amp; POLVILLO, COMPOST &amp; FERTILIZANTES, DISPOSICIÓN FINAL RESIDUOS LIQUIDOS, DISPOSICIÓN FINAL RESIDUOS SOLIDOS, EXPORTACION, NFU, PILETAS, REACTORES, TIERRAS FILTRANTES</v>
      </c>
      <c r="R240">
        <v>1</v>
      </c>
      <c r="S240">
        <v>-10000000</v>
      </c>
      <c r="T240">
        <v>1</v>
      </c>
      <c r="U240" t="str">
        <v>APERTURADO POR EMPRESA</v>
      </c>
      <c r="V240" t="str">
        <v>REACTORES</v>
      </c>
    </row>
    <row r="241" spans="1:22" x14ac:dyDescent="0.25">
      <c r="A241" vm="15">
        <v>45951</v>
      </c>
      <c r="B241" t="str">
        <v>Asociacion Mutual 23 De Setiembre</v>
      </c>
      <c r="C241" t="str">
        <v>OCOM/2025/0477</v>
      </c>
      <c r="D241">
        <v>-10000000</v>
      </c>
      <c r="E241" t="str">
        <v xml:space="preserve">OC 0001-00002032: SERVICIOS
mutual </v>
      </c>
      <c r="F241">
        <v>1</v>
      </c>
      <c r="G241">
        <v>10000000</v>
      </c>
      <c r="H241" t="str">
        <v>UN</v>
      </c>
      <c r="I241" t="str">
        <v>SERVICIOS</v>
      </c>
      <c r="J241" t="str">
        <v>DEUDA</v>
      </c>
      <c r="K241" t="str">
        <v>VARIABLE</v>
      </c>
      <c r="L241" t="str">
        <v>INDIRECTO</v>
      </c>
      <c r="M241">
        <v>0</v>
      </c>
      <c r="N241" t="str">
        <v>CC1</v>
      </c>
      <c r="O241" t="e">
        <v>#NUM!</v>
      </c>
      <c r="P241">
        <v>10</v>
      </c>
      <c r="Q241" t="str">
        <v>BACHAS, CEREAL &amp; POLVILLO, COMPOST &amp; FERTILIZANTES, DISPOSICIÓN FINAL RESIDUOS LIQUIDOS, DISPOSICIÓN FINAL RESIDUOS SOLIDOS, EXPORTACION, NFU, PILETAS, REACTORES, TIERRAS FILTRANTES</v>
      </c>
      <c r="R241">
        <v>1</v>
      </c>
      <c r="S241">
        <v>-10000000</v>
      </c>
      <c r="T241">
        <v>1</v>
      </c>
      <c r="U241" t="str">
        <v>APERTURADO POR EMPRESA</v>
      </c>
      <c r="V241" t="str">
        <v>TIERRAS FILTRANTES</v>
      </c>
    </row>
    <row r="242" spans="1:22" x14ac:dyDescent="0.25">
      <c r="A242" vm="4">
        <v>45931</v>
      </c>
      <c r="B242" t="str">
        <v>Berardi, Alberto Jose -</v>
      </c>
      <c r="C242" t="str">
        <v>FA-C 00005-00000184</v>
      </c>
      <c r="D242">
        <v>-560000</v>
      </c>
      <c r="E242" t="str">
        <v xml:space="preserve">OC 0001-00001696: SERVICIOS
Abono mensual </v>
      </c>
      <c r="F242">
        <v>1</v>
      </c>
      <c r="G242">
        <v>560000</v>
      </c>
      <c r="H242" t="str">
        <v>UN</v>
      </c>
      <c r="I242" t="str">
        <v>SERVICIOS</v>
      </c>
      <c r="J242" t="str">
        <v>OPEX</v>
      </c>
      <c r="K242" t="str">
        <v>VARIABLE</v>
      </c>
      <c r="L242" t="str">
        <v>INDIRECTO</v>
      </c>
      <c r="M242">
        <v>0</v>
      </c>
      <c r="N242" t="str">
        <v>CC1</v>
      </c>
      <c r="O242" t="e">
        <v>#NUM!</v>
      </c>
      <c r="P242">
        <v>10</v>
      </c>
      <c r="Q242" t="str">
        <v>BACHAS, CEREAL &amp; POLVILLO, COMPOST &amp; FERTILIZANTES, DISPOSICIÓN FINAL RESIDUOS LIQUIDOS, DISPOSICIÓN FINAL RESIDUOS SOLIDOS, EXPORTACION, NFU, PILETAS, REACTORES, TIERRAS FILTRANTES</v>
      </c>
      <c r="R242">
        <v>1</v>
      </c>
      <c r="S242">
        <v>-560000</v>
      </c>
      <c r="T242">
        <v>1</v>
      </c>
      <c r="U242" t="str">
        <v>APERTURADO POR EMPRESA</v>
      </c>
      <c r="V242" t="str">
        <v>BACHAS</v>
      </c>
    </row>
    <row r="243" spans="1:22" x14ac:dyDescent="0.25">
      <c r="A243" vm="4">
        <v>45931</v>
      </c>
      <c r="B243" t="str">
        <v>Berardi, Alberto Jose -</v>
      </c>
      <c r="C243" t="str">
        <v>FA-C 00005-00000184</v>
      </c>
      <c r="D243">
        <v>-560000</v>
      </c>
      <c r="E243" t="str">
        <v xml:space="preserve">OC 0001-00001696: SERVICIOS
Abono mensual </v>
      </c>
      <c r="F243">
        <v>1</v>
      </c>
      <c r="G243">
        <v>560000</v>
      </c>
      <c r="H243" t="str">
        <v>UN</v>
      </c>
      <c r="I243" t="str">
        <v>SERVICIOS</v>
      </c>
      <c r="J243" t="str">
        <v>OPEX</v>
      </c>
      <c r="K243" t="str">
        <v>VARIABLE</v>
      </c>
      <c r="L243" t="str">
        <v>INDIRECTO</v>
      </c>
      <c r="M243">
        <v>0</v>
      </c>
      <c r="N243" t="str">
        <v>CC1</v>
      </c>
      <c r="O243" t="e">
        <v>#NUM!</v>
      </c>
      <c r="P243">
        <v>10</v>
      </c>
      <c r="Q243" t="str">
        <v>BACHAS, CEREAL &amp; POLVILLO, COMPOST &amp; FERTILIZANTES, DISPOSICIÓN FINAL RESIDUOS LIQUIDOS, DISPOSICIÓN FINAL RESIDUOS SOLIDOS, EXPORTACION, NFU, PILETAS, REACTORES, TIERRAS FILTRANTES</v>
      </c>
      <c r="R243">
        <v>1</v>
      </c>
      <c r="S243">
        <v>-560000</v>
      </c>
      <c r="T243">
        <v>1</v>
      </c>
      <c r="U243" t="str">
        <v>APERTURADO POR EMPRESA</v>
      </c>
      <c r="V243" t="str">
        <v>CEREAL &amp; POLVILLO</v>
      </c>
    </row>
    <row r="244" spans="1:22" x14ac:dyDescent="0.25">
      <c r="A244" vm="4">
        <v>45931</v>
      </c>
      <c r="B244" t="str">
        <v>Berardi, Alberto Jose -</v>
      </c>
      <c r="C244" t="str">
        <v>FA-C 00005-00000184</v>
      </c>
      <c r="D244">
        <v>-560000</v>
      </c>
      <c r="E244" t="str">
        <v xml:space="preserve">OC 0001-00001696: SERVICIOS
Abono mensual </v>
      </c>
      <c r="F244">
        <v>1</v>
      </c>
      <c r="G244">
        <v>560000</v>
      </c>
      <c r="H244" t="str">
        <v>UN</v>
      </c>
      <c r="I244" t="str">
        <v>SERVICIOS</v>
      </c>
      <c r="J244" t="str">
        <v>OPEX</v>
      </c>
      <c r="K244" t="str">
        <v>VARIABLE</v>
      </c>
      <c r="L244" t="str">
        <v>INDIRECTO</v>
      </c>
      <c r="M244">
        <v>0</v>
      </c>
      <c r="N244" t="str">
        <v>CC1</v>
      </c>
      <c r="O244" t="e">
        <v>#NUM!</v>
      </c>
      <c r="P244">
        <v>10</v>
      </c>
      <c r="Q244" t="str">
        <v>BACHAS, CEREAL &amp; POLVILLO, COMPOST &amp; FERTILIZANTES, DISPOSICIÓN FINAL RESIDUOS LIQUIDOS, DISPOSICIÓN FINAL RESIDUOS SOLIDOS, EXPORTACION, NFU, PILETAS, REACTORES, TIERRAS FILTRANTES</v>
      </c>
      <c r="R244">
        <v>1</v>
      </c>
      <c r="S244">
        <v>-560000</v>
      </c>
      <c r="T244">
        <v>1</v>
      </c>
      <c r="U244" t="str">
        <v>APERTURADO POR EMPRESA</v>
      </c>
      <c r="V244" t="str">
        <v>COMPOST &amp; FERTILIZANTES</v>
      </c>
    </row>
    <row r="245" spans="1:22" x14ac:dyDescent="0.25">
      <c r="A245" vm="4">
        <v>45931</v>
      </c>
      <c r="B245" t="str">
        <v>Berardi, Alberto Jose -</v>
      </c>
      <c r="C245" t="str">
        <v>FA-C 00005-00000184</v>
      </c>
      <c r="D245">
        <v>-560000</v>
      </c>
      <c r="E245" t="str">
        <v xml:space="preserve">OC 0001-00001696: SERVICIOS
Abono mensual </v>
      </c>
      <c r="F245">
        <v>1</v>
      </c>
      <c r="G245">
        <v>560000</v>
      </c>
      <c r="H245" t="str">
        <v>UN</v>
      </c>
      <c r="I245" t="str">
        <v>SERVICIOS</v>
      </c>
      <c r="J245" t="str">
        <v>OPEX</v>
      </c>
      <c r="K245" t="str">
        <v>VARIABLE</v>
      </c>
      <c r="L245" t="str">
        <v>INDIRECTO</v>
      </c>
      <c r="M245">
        <v>0</v>
      </c>
      <c r="N245" t="str">
        <v>CC1</v>
      </c>
      <c r="O245" t="e">
        <v>#NUM!</v>
      </c>
      <c r="P245">
        <v>10</v>
      </c>
      <c r="Q245" t="str">
        <v>BACHAS, CEREAL &amp; POLVILLO, COMPOST &amp; FERTILIZANTES, DISPOSICIÓN FINAL RESIDUOS LIQUIDOS, DISPOSICIÓN FINAL RESIDUOS SOLIDOS, EXPORTACION, NFU, PILETAS, REACTORES, TIERRAS FILTRANTES</v>
      </c>
      <c r="R245">
        <v>1</v>
      </c>
      <c r="S245">
        <v>-560000</v>
      </c>
      <c r="T245">
        <v>1</v>
      </c>
      <c r="U245" t="str">
        <v>APERTURADO POR EMPRESA</v>
      </c>
      <c r="V245" t="str">
        <v>DISPOSICIÓN FINAL RESIDUOS LIQUIDOS</v>
      </c>
    </row>
    <row r="246" spans="1:22" x14ac:dyDescent="0.25">
      <c r="A246" vm="4">
        <v>45931</v>
      </c>
      <c r="B246" t="str">
        <v>Berardi, Alberto Jose -</v>
      </c>
      <c r="C246" t="str">
        <v>FA-C 00005-00000184</v>
      </c>
      <c r="D246">
        <v>-560000</v>
      </c>
      <c r="E246" t="str">
        <v xml:space="preserve">OC 0001-00001696: SERVICIOS
Abono mensual </v>
      </c>
      <c r="F246">
        <v>1</v>
      </c>
      <c r="G246">
        <v>560000</v>
      </c>
      <c r="H246" t="str">
        <v>UN</v>
      </c>
      <c r="I246" t="str">
        <v>SERVICIOS</v>
      </c>
      <c r="J246" t="str">
        <v>OPEX</v>
      </c>
      <c r="K246" t="str">
        <v>VARIABLE</v>
      </c>
      <c r="L246" t="str">
        <v>INDIRECTO</v>
      </c>
      <c r="M246">
        <v>0</v>
      </c>
      <c r="N246" t="str">
        <v>CC1</v>
      </c>
      <c r="O246" t="e">
        <v>#NUM!</v>
      </c>
      <c r="P246">
        <v>10</v>
      </c>
      <c r="Q246" t="str">
        <v>BACHAS, CEREAL &amp; POLVILLO, COMPOST &amp; FERTILIZANTES, DISPOSICIÓN FINAL RESIDUOS LIQUIDOS, DISPOSICIÓN FINAL RESIDUOS SOLIDOS, EXPORTACION, NFU, PILETAS, REACTORES, TIERRAS FILTRANTES</v>
      </c>
      <c r="R246">
        <v>1</v>
      </c>
      <c r="S246">
        <v>-560000</v>
      </c>
      <c r="T246">
        <v>1</v>
      </c>
      <c r="U246" t="str">
        <v>APERTURADO POR EMPRESA</v>
      </c>
      <c r="V246" t="str">
        <v>DISPOSICIÓN FINAL RESIDUOS SOLIDOS</v>
      </c>
    </row>
    <row r="247" spans="1:22" x14ac:dyDescent="0.25">
      <c r="A247" vm="4">
        <v>45931</v>
      </c>
      <c r="B247" t="str">
        <v>Berardi, Alberto Jose -</v>
      </c>
      <c r="C247" t="str">
        <v>FA-C 00005-00000184</v>
      </c>
      <c r="D247">
        <v>-560000</v>
      </c>
      <c r="E247" t="str">
        <v xml:space="preserve">OC 0001-00001696: SERVICIOS
Abono mensual </v>
      </c>
      <c r="F247">
        <v>1</v>
      </c>
      <c r="G247">
        <v>560000</v>
      </c>
      <c r="H247" t="str">
        <v>UN</v>
      </c>
      <c r="I247" t="str">
        <v>SERVICIOS</v>
      </c>
      <c r="J247" t="str">
        <v>OPEX</v>
      </c>
      <c r="K247" t="str">
        <v>VARIABLE</v>
      </c>
      <c r="L247" t="str">
        <v>INDIRECTO</v>
      </c>
      <c r="M247">
        <v>0</v>
      </c>
      <c r="N247" t="str">
        <v>CC1</v>
      </c>
      <c r="O247" t="e">
        <v>#NUM!</v>
      </c>
      <c r="P247">
        <v>10</v>
      </c>
      <c r="Q247" t="str">
        <v>BACHAS, CEREAL &amp; POLVILLO, COMPOST &amp; FERTILIZANTES, DISPOSICIÓN FINAL RESIDUOS LIQUIDOS, DISPOSICIÓN FINAL RESIDUOS SOLIDOS, EXPORTACION, NFU, PILETAS, REACTORES, TIERRAS FILTRANTES</v>
      </c>
      <c r="R247">
        <v>1</v>
      </c>
      <c r="S247">
        <v>-560000</v>
      </c>
      <c r="T247">
        <v>1</v>
      </c>
      <c r="U247" t="str">
        <v>APERTURADO POR EMPRESA</v>
      </c>
      <c r="V247" t="str">
        <v>EXPORTACION</v>
      </c>
    </row>
    <row r="248" spans="1:22" x14ac:dyDescent="0.25">
      <c r="A248" vm="4">
        <v>45931</v>
      </c>
      <c r="B248" t="str">
        <v>Berardi, Alberto Jose -</v>
      </c>
      <c r="C248" t="str">
        <v>FA-C 00005-00000184</v>
      </c>
      <c r="D248">
        <v>-560000</v>
      </c>
      <c r="E248" t="str">
        <v xml:space="preserve">OC 0001-00001696: SERVICIOS
Abono mensual </v>
      </c>
      <c r="F248">
        <v>1</v>
      </c>
      <c r="G248">
        <v>560000</v>
      </c>
      <c r="H248" t="str">
        <v>UN</v>
      </c>
      <c r="I248" t="str">
        <v>SERVICIOS</v>
      </c>
      <c r="J248" t="str">
        <v>OPEX</v>
      </c>
      <c r="K248" t="str">
        <v>VARIABLE</v>
      </c>
      <c r="L248" t="str">
        <v>INDIRECTO</v>
      </c>
      <c r="M248">
        <v>0</v>
      </c>
      <c r="N248" t="str">
        <v>CC1</v>
      </c>
      <c r="O248" t="e">
        <v>#NUM!</v>
      </c>
      <c r="P248">
        <v>10</v>
      </c>
      <c r="Q248" t="str">
        <v>BACHAS, CEREAL &amp; POLVILLO, COMPOST &amp; FERTILIZANTES, DISPOSICIÓN FINAL RESIDUOS LIQUIDOS, DISPOSICIÓN FINAL RESIDUOS SOLIDOS, EXPORTACION, NFU, PILETAS, REACTORES, TIERRAS FILTRANTES</v>
      </c>
      <c r="R248">
        <v>1</v>
      </c>
      <c r="S248">
        <v>-560000</v>
      </c>
      <c r="T248">
        <v>1</v>
      </c>
      <c r="U248" t="str">
        <v>APERTURADO POR EMPRESA</v>
      </c>
      <c r="V248" t="str">
        <v>NFU</v>
      </c>
    </row>
    <row r="249" spans="1:22" x14ac:dyDescent="0.25">
      <c r="A249" vm="4">
        <v>45931</v>
      </c>
      <c r="B249" t="str">
        <v>Berardi, Alberto Jose -</v>
      </c>
      <c r="C249" t="str">
        <v>FA-C 00005-00000184</v>
      </c>
      <c r="D249">
        <v>-560000</v>
      </c>
      <c r="E249" t="str">
        <v xml:space="preserve">OC 0001-00001696: SERVICIOS
Abono mensual </v>
      </c>
      <c r="F249">
        <v>1</v>
      </c>
      <c r="G249">
        <v>560000</v>
      </c>
      <c r="H249" t="str">
        <v>UN</v>
      </c>
      <c r="I249" t="str">
        <v>SERVICIOS</v>
      </c>
      <c r="J249" t="str">
        <v>OPEX</v>
      </c>
      <c r="K249" t="str">
        <v>VARIABLE</v>
      </c>
      <c r="L249" t="str">
        <v>INDIRECTO</v>
      </c>
      <c r="M249">
        <v>0</v>
      </c>
      <c r="N249" t="str">
        <v>CC1</v>
      </c>
      <c r="O249" t="e">
        <v>#NUM!</v>
      </c>
      <c r="P249">
        <v>10</v>
      </c>
      <c r="Q249" t="str">
        <v>BACHAS, CEREAL &amp; POLVILLO, COMPOST &amp; FERTILIZANTES, DISPOSICIÓN FINAL RESIDUOS LIQUIDOS, DISPOSICIÓN FINAL RESIDUOS SOLIDOS, EXPORTACION, NFU, PILETAS, REACTORES, TIERRAS FILTRANTES</v>
      </c>
      <c r="R249">
        <v>1</v>
      </c>
      <c r="S249">
        <v>-560000</v>
      </c>
      <c r="T249">
        <v>1</v>
      </c>
      <c r="U249" t="str">
        <v>APERTURADO POR EMPRESA</v>
      </c>
      <c r="V249" t="str">
        <v>PILETAS</v>
      </c>
    </row>
    <row r="250" spans="1:22" x14ac:dyDescent="0.25">
      <c r="A250" vm="4">
        <v>45931</v>
      </c>
      <c r="B250" t="str">
        <v>Berardi, Alberto Jose -</v>
      </c>
      <c r="C250" t="str">
        <v>FA-C 00005-00000184</v>
      </c>
      <c r="D250">
        <v>-560000</v>
      </c>
      <c r="E250" t="str">
        <v xml:space="preserve">OC 0001-00001696: SERVICIOS
Abono mensual </v>
      </c>
      <c r="F250">
        <v>1</v>
      </c>
      <c r="G250">
        <v>560000</v>
      </c>
      <c r="H250" t="str">
        <v>UN</v>
      </c>
      <c r="I250" t="str">
        <v>SERVICIOS</v>
      </c>
      <c r="J250" t="str">
        <v>OPEX</v>
      </c>
      <c r="K250" t="str">
        <v>VARIABLE</v>
      </c>
      <c r="L250" t="str">
        <v>INDIRECTO</v>
      </c>
      <c r="M250">
        <v>0</v>
      </c>
      <c r="N250" t="str">
        <v>CC1</v>
      </c>
      <c r="O250" t="e">
        <v>#NUM!</v>
      </c>
      <c r="P250">
        <v>10</v>
      </c>
      <c r="Q250" t="str">
        <v>BACHAS, CEREAL &amp; POLVILLO, COMPOST &amp; FERTILIZANTES, DISPOSICIÓN FINAL RESIDUOS LIQUIDOS, DISPOSICIÓN FINAL RESIDUOS SOLIDOS, EXPORTACION, NFU, PILETAS, REACTORES, TIERRAS FILTRANTES</v>
      </c>
      <c r="R250">
        <v>1</v>
      </c>
      <c r="S250">
        <v>-560000</v>
      </c>
      <c r="T250">
        <v>1</v>
      </c>
      <c r="U250" t="str">
        <v>APERTURADO POR EMPRESA</v>
      </c>
      <c r="V250" t="str">
        <v>REACTORES</v>
      </c>
    </row>
    <row r="251" spans="1:22" x14ac:dyDescent="0.25">
      <c r="A251" vm="4">
        <v>45931</v>
      </c>
      <c r="B251" t="str">
        <v>Berardi, Alberto Jose -</v>
      </c>
      <c r="C251" t="str">
        <v>FA-C 00005-00000184</v>
      </c>
      <c r="D251">
        <v>-560000</v>
      </c>
      <c r="E251" t="str">
        <v xml:space="preserve">OC 0001-00001696: SERVICIOS
Abono mensual </v>
      </c>
      <c r="F251">
        <v>1</v>
      </c>
      <c r="G251">
        <v>560000</v>
      </c>
      <c r="H251" t="str">
        <v>UN</v>
      </c>
      <c r="I251" t="str">
        <v>SERVICIOS</v>
      </c>
      <c r="J251" t="str">
        <v>OPEX</v>
      </c>
      <c r="K251" t="str">
        <v>VARIABLE</v>
      </c>
      <c r="L251" t="str">
        <v>INDIRECTO</v>
      </c>
      <c r="M251">
        <v>0</v>
      </c>
      <c r="N251" t="str">
        <v>CC1</v>
      </c>
      <c r="O251" t="e">
        <v>#NUM!</v>
      </c>
      <c r="P251">
        <v>10</v>
      </c>
      <c r="Q251" t="str">
        <v>BACHAS, CEREAL &amp; POLVILLO, COMPOST &amp; FERTILIZANTES, DISPOSICIÓN FINAL RESIDUOS LIQUIDOS, DISPOSICIÓN FINAL RESIDUOS SOLIDOS, EXPORTACION, NFU, PILETAS, REACTORES, TIERRAS FILTRANTES</v>
      </c>
      <c r="R251">
        <v>1</v>
      </c>
      <c r="S251">
        <v>-560000</v>
      </c>
      <c r="T251">
        <v>1</v>
      </c>
      <c r="U251" t="str">
        <v>APERTURADO POR EMPRESA</v>
      </c>
      <c r="V251" t="str">
        <v>TIERRAS FILTRANTES</v>
      </c>
    </row>
    <row r="252" spans="1:22" x14ac:dyDescent="0.25">
      <c r="A252" vm="19">
        <v>45943</v>
      </c>
      <c r="B252" t="str">
        <v>Bollini, Tomas Maria</v>
      </c>
      <c r="C252" t="str">
        <v>OCOM/2025/0461</v>
      </c>
      <c r="D252">
        <v>-114000</v>
      </c>
      <c r="E252" t="str">
        <v>OC 0001-00001835: PERSONAL
CARTA DOCUMENTO</v>
      </c>
      <c r="F252">
        <v>1</v>
      </c>
      <c r="G252">
        <v>114000</v>
      </c>
      <c r="H252" t="str">
        <v>UN</v>
      </c>
      <c r="I252" t="str">
        <v>PERSONAL</v>
      </c>
      <c r="J252" t="str">
        <v>OPEX</v>
      </c>
      <c r="K252" t="str">
        <v>VARIABLE</v>
      </c>
      <c r="L252" t="str">
        <v>INDIRECTO</v>
      </c>
      <c r="M252">
        <v>0</v>
      </c>
      <c r="N252" t="str">
        <v>CC1</v>
      </c>
      <c r="O252" t="e">
        <v>#NUM!</v>
      </c>
      <c r="P252">
        <v>10</v>
      </c>
      <c r="Q252" t="str">
        <v>BACHAS, CEREAL &amp; POLVILLO, COMPOST &amp; FERTILIZANTES, DISPOSICIÓN FINAL RESIDUOS LIQUIDOS, DISPOSICIÓN FINAL RESIDUOS SOLIDOS, EXPORTACION, NFU, PILETAS, REACTORES, TIERRAS FILTRANTES</v>
      </c>
      <c r="R252">
        <v>1</v>
      </c>
      <c r="S252">
        <v>-114000</v>
      </c>
      <c r="T252">
        <v>1</v>
      </c>
      <c r="U252" t="str">
        <v>APERTURADO POR EMPRESA</v>
      </c>
      <c r="V252" t="str">
        <v>BACHAS</v>
      </c>
    </row>
    <row r="253" spans="1:22" x14ac:dyDescent="0.25">
      <c r="A253" vm="19">
        <v>45943</v>
      </c>
      <c r="B253" t="str">
        <v>Bollini, Tomas Maria</v>
      </c>
      <c r="C253" t="str">
        <v>OCOM/2025/0461</v>
      </c>
      <c r="D253">
        <v>-114000</v>
      </c>
      <c r="E253" t="str">
        <v>OC 0001-00001835: PERSONAL
CARTA DOCUMENTO</v>
      </c>
      <c r="F253">
        <v>1</v>
      </c>
      <c r="G253">
        <v>114000</v>
      </c>
      <c r="H253" t="str">
        <v>UN</v>
      </c>
      <c r="I253" t="str">
        <v>PERSONAL</v>
      </c>
      <c r="J253" t="str">
        <v>OPEX</v>
      </c>
      <c r="K253" t="str">
        <v>VARIABLE</v>
      </c>
      <c r="L253" t="str">
        <v>INDIRECTO</v>
      </c>
      <c r="M253">
        <v>0</v>
      </c>
      <c r="N253" t="str">
        <v>CC1</v>
      </c>
      <c r="O253" t="e">
        <v>#NUM!</v>
      </c>
      <c r="P253">
        <v>10</v>
      </c>
      <c r="Q253" t="str">
        <v>BACHAS, CEREAL &amp; POLVILLO, COMPOST &amp; FERTILIZANTES, DISPOSICIÓN FINAL RESIDUOS LIQUIDOS, DISPOSICIÓN FINAL RESIDUOS SOLIDOS, EXPORTACION, NFU, PILETAS, REACTORES, TIERRAS FILTRANTES</v>
      </c>
      <c r="R253">
        <v>1</v>
      </c>
      <c r="S253">
        <v>-114000</v>
      </c>
      <c r="T253">
        <v>1</v>
      </c>
      <c r="U253" t="str">
        <v>APERTURADO POR EMPRESA</v>
      </c>
      <c r="V253" t="str">
        <v>CEREAL &amp; POLVILLO</v>
      </c>
    </row>
    <row r="254" spans="1:22" x14ac:dyDescent="0.25">
      <c r="A254" vm="19">
        <v>45943</v>
      </c>
      <c r="B254" t="str">
        <v>Bollini, Tomas Maria</v>
      </c>
      <c r="C254" t="str">
        <v>OCOM/2025/0461</v>
      </c>
      <c r="D254">
        <v>-114000</v>
      </c>
      <c r="E254" t="str">
        <v>OC 0001-00001835: PERSONAL
CARTA DOCUMENTO</v>
      </c>
      <c r="F254">
        <v>1</v>
      </c>
      <c r="G254">
        <v>114000</v>
      </c>
      <c r="H254" t="str">
        <v>UN</v>
      </c>
      <c r="I254" t="str">
        <v>PERSONAL</v>
      </c>
      <c r="J254" t="str">
        <v>OPEX</v>
      </c>
      <c r="K254" t="str">
        <v>VARIABLE</v>
      </c>
      <c r="L254" t="str">
        <v>INDIRECTO</v>
      </c>
      <c r="M254">
        <v>0</v>
      </c>
      <c r="N254" t="str">
        <v>CC1</v>
      </c>
      <c r="O254" t="e">
        <v>#NUM!</v>
      </c>
      <c r="P254">
        <v>10</v>
      </c>
      <c r="Q254" t="str">
        <v>BACHAS, CEREAL &amp; POLVILLO, COMPOST &amp; FERTILIZANTES, DISPOSICIÓN FINAL RESIDUOS LIQUIDOS, DISPOSICIÓN FINAL RESIDUOS SOLIDOS, EXPORTACION, NFU, PILETAS, REACTORES, TIERRAS FILTRANTES</v>
      </c>
      <c r="R254">
        <v>1</v>
      </c>
      <c r="S254">
        <v>-114000</v>
      </c>
      <c r="T254">
        <v>1</v>
      </c>
      <c r="U254" t="str">
        <v>APERTURADO POR EMPRESA</v>
      </c>
      <c r="V254" t="str">
        <v>COMPOST &amp; FERTILIZANTES</v>
      </c>
    </row>
    <row r="255" spans="1:22" x14ac:dyDescent="0.25">
      <c r="A255" vm="19">
        <v>45943</v>
      </c>
      <c r="B255" t="str">
        <v>Bollini, Tomas Maria</v>
      </c>
      <c r="C255" t="str">
        <v>OCOM/2025/0461</v>
      </c>
      <c r="D255">
        <v>-114000</v>
      </c>
      <c r="E255" t="str">
        <v>OC 0001-00001835: PERSONAL
CARTA DOCUMENTO</v>
      </c>
      <c r="F255">
        <v>1</v>
      </c>
      <c r="G255">
        <v>114000</v>
      </c>
      <c r="H255" t="str">
        <v>UN</v>
      </c>
      <c r="I255" t="str">
        <v>PERSONAL</v>
      </c>
      <c r="J255" t="str">
        <v>OPEX</v>
      </c>
      <c r="K255" t="str">
        <v>VARIABLE</v>
      </c>
      <c r="L255" t="str">
        <v>INDIRECTO</v>
      </c>
      <c r="M255">
        <v>0</v>
      </c>
      <c r="N255" t="str">
        <v>CC1</v>
      </c>
      <c r="O255" t="e">
        <v>#NUM!</v>
      </c>
      <c r="P255">
        <v>10</v>
      </c>
      <c r="Q255" t="str">
        <v>BACHAS, CEREAL &amp; POLVILLO, COMPOST &amp; FERTILIZANTES, DISPOSICIÓN FINAL RESIDUOS LIQUIDOS, DISPOSICIÓN FINAL RESIDUOS SOLIDOS, EXPORTACION, NFU, PILETAS, REACTORES, TIERRAS FILTRANTES</v>
      </c>
      <c r="R255">
        <v>1</v>
      </c>
      <c r="S255">
        <v>-114000</v>
      </c>
      <c r="T255">
        <v>1</v>
      </c>
      <c r="U255" t="str">
        <v>APERTURADO POR EMPRESA</v>
      </c>
      <c r="V255" t="str">
        <v>DISPOSICIÓN FINAL RESIDUOS LIQUIDOS</v>
      </c>
    </row>
    <row r="256" spans="1:22" x14ac:dyDescent="0.25">
      <c r="A256" vm="19">
        <v>45943</v>
      </c>
      <c r="B256" t="str">
        <v>Bollini, Tomas Maria</v>
      </c>
      <c r="C256" t="str">
        <v>OCOM/2025/0461</v>
      </c>
      <c r="D256">
        <v>-114000</v>
      </c>
      <c r="E256" t="str">
        <v>OC 0001-00001835: PERSONAL
CARTA DOCUMENTO</v>
      </c>
      <c r="F256">
        <v>1</v>
      </c>
      <c r="G256">
        <v>114000</v>
      </c>
      <c r="H256" t="str">
        <v>UN</v>
      </c>
      <c r="I256" t="str">
        <v>PERSONAL</v>
      </c>
      <c r="J256" t="str">
        <v>OPEX</v>
      </c>
      <c r="K256" t="str">
        <v>VARIABLE</v>
      </c>
      <c r="L256" t="str">
        <v>INDIRECTO</v>
      </c>
      <c r="M256">
        <v>0</v>
      </c>
      <c r="N256" t="str">
        <v>CC1</v>
      </c>
      <c r="O256" t="e">
        <v>#NUM!</v>
      </c>
      <c r="P256">
        <v>10</v>
      </c>
      <c r="Q256" t="str">
        <v>BACHAS, CEREAL &amp; POLVILLO, COMPOST &amp; FERTILIZANTES, DISPOSICIÓN FINAL RESIDUOS LIQUIDOS, DISPOSICIÓN FINAL RESIDUOS SOLIDOS, EXPORTACION, NFU, PILETAS, REACTORES, TIERRAS FILTRANTES</v>
      </c>
      <c r="R256">
        <v>1</v>
      </c>
      <c r="S256">
        <v>-114000</v>
      </c>
      <c r="T256">
        <v>1</v>
      </c>
      <c r="U256" t="str">
        <v>APERTURADO POR EMPRESA</v>
      </c>
      <c r="V256" t="str">
        <v>DISPOSICIÓN FINAL RESIDUOS SOLIDOS</v>
      </c>
    </row>
    <row r="257" spans="1:22" x14ac:dyDescent="0.25">
      <c r="A257" vm="19">
        <v>45943</v>
      </c>
      <c r="B257" t="str">
        <v>Bollini, Tomas Maria</v>
      </c>
      <c r="C257" t="str">
        <v>OCOM/2025/0461</v>
      </c>
      <c r="D257">
        <v>-114000</v>
      </c>
      <c r="E257" t="str">
        <v>OC 0001-00001835: PERSONAL
CARTA DOCUMENTO</v>
      </c>
      <c r="F257">
        <v>1</v>
      </c>
      <c r="G257">
        <v>114000</v>
      </c>
      <c r="H257" t="str">
        <v>UN</v>
      </c>
      <c r="I257" t="str">
        <v>PERSONAL</v>
      </c>
      <c r="J257" t="str">
        <v>OPEX</v>
      </c>
      <c r="K257" t="str">
        <v>VARIABLE</v>
      </c>
      <c r="L257" t="str">
        <v>INDIRECTO</v>
      </c>
      <c r="M257">
        <v>0</v>
      </c>
      <c r="N257" t="str">
        <v>CC1</v>
      </c>
      <c r="O257" t="e">
        <v>#NUM!</v>
      </c>
      <c r="P257">
        <v>10</v>
      </c>
      <c r="Q257" t="str">
        <v>BACHAS, CEREAL &amp; POLVILLO, COMPOST &amp; FERTILIZANTES, DISPOSICIÓN FINAL RESIDUOS LIQUIDOS, DISPOSICIÓN FINAL RESIDUOS SOLIDOS, EXPORTACION, NFU, PILETAS, REACTORES, TIERRAS FILTRANTES</v>
      </c>
      <c r="R257">
        <v>1</v>
      </c>
      <c r="S257">
        <v>-114000</v>
      </c>
      <c r="T257">
        <v>1</v>
      </c>
      <c r="U257" t="str">
        <v>APERTURADO POR EMPRESA</v>
      </c>
      <c r="V257" t="str">
        <v>EXPORTACION</v>
      </c>
    </row>
    <row r="258" spans="1:22" x14ac:dyDescent="0.25">
      <c r="A258" vm="19">
        <v>45943</v>
      </c>
      <c r="B258" t="str">
        <v>Bollini, Tomas Maria</v>
      </c>
      <c r="C258" t="str">
        <v>OCOM/2025/0461</v>
      </c>
      <c r="D258">
        <v>-114000</v>
      </c>
      <c r="E258" t="str">
        <v>OC 0001-00001835: PERSONAL
CARTA DOCUMENTO</v>
      </c>
      <c r="F258">
        <v>1</v>
      </c>
      <c r="G258">
        <v>114000</v>
      </c>
      <c r="H258" t="str">
        <v>UN</v>
      </c>
      <c r="I258" t="str">
        <v>PERSONAL</v>
      </c>
      <c r="J258" t="str">
        <v>OPEX</v>
      </c>
      <c r="K258" t="str">
        <v>VARIABLE</v>
      </c>
      <c r="L258" t="str">
        <v>INDIRECTO</v>
      </c>
      <c r="M258">
        <v>0</v>
      </c>
      <c r="N258" t="str">
        <v>CC1</v>
      </c>
      <c r="O258" t="e">
        <v>#NUM!</v>
      </c>
      <c r="P258">
        <v>10</v>
      </c>
      <c r="Q258" t="str">
        <v>BACHAS, CEREAL &amp; POLVILLO, COMPOST &amp; FERTILIZANTES, DISPOSICIÓN FINAL RESIDUOS LIQUIDOS, DISPOSICIÓN FINAL RESIDUOS SOLIDOS, EXPORTACION, NFU, PILETAS, REACTORES, TIERRAS FILTRANTES</v>
      </c>
      <c r="R258">
        <v>1</v>
      </c>
      <c r="S258">
        <v>-114000</v>
      </c>
      <c r="T258">
        <v>1</v>
      </c>
      <c r="U258" t="str">
        <v>APERTURADO POR EMPRESA</v>
      </c>
      <c r="V258" t="str">
        <v>NFU</v>
      </c>
    </row>
    <row r="259" spans="1:22" x14ac:dyDescent="0.25">
      <c r="A259" vm="19">
        <v>45943</v>
      </c>
      <c r="B259" t="str">
        <v>Bollini, Tomas Maria</v>
      </c>
      <c r="C259" t="str">
        <v>OCOM/2025/0461</v>
      </c>
      <c r="D259">
        <v>-114000</v>
      </c>
      <c r="E259" t="str">
        <v>OC 0001-00001835: PERSONAL
CARTA DOCUMENTO</v>
      </c>
      <c r="F259">
        <v>1</v>
      </c>
      <c r="G259">
        <v>114000</v>
      </c>
      <c r="H259" t="str">
        <v>UN</v>
      </c>
      <c r="I259" t="str">
        <v>PERSONAL</v>
      </c>
      <c r="J259" t="str">
        <v>OPEX</v>
      </c>
      <c r="K259" t="str">
        <v>VARIABLE</v>
      </c>
      <c r="L259" t="str">
        <v>INDIRECTO</v>
      </c>
      <c r="M259">
        <v>0</v>
      </c>
      <c r="N259" t="str">
        <v>CC1</v>
      </c>
      <c r="O259" t="e">
        <v>#NUM!</v>
      </c>
      <c r="P259">
        <v>10</v>
      </c>
      <c r="Q259" t="str">
        <v>BACHAS, CEREAL &amp; POLVILLO, COMPOST &amp; FERTILIZANTES, DISPOSICIÓN FINAL RESIDUOS LIQUIDOS, DISPOSICIÓN FINAL RESIDUOS SOLIDOS, EXPORTACION, NFU, PILETAS, REACTORES, TIERRAS FILTRANTES</v>
      </c>
      <c r="R259">
        <v>1</v>
      </c>
      <c r="S259">
        <v>-114000</v>
      </c>
      <c r="T259">
        <v>1</v>
      </c>
      <c r="U259" t="str">
        <v>APERTURADO POR EMPRESA</v>
      </c>
      <c r="V259" t="str">
        <v>PILETAS</v>
      </c>
    </row>
    <row r="260" spans="1:22" x14ac:dyDescent="0.25">
      <c r="A260" vm="19">
        <v>45943</v>
      </c>
      <c r="B260" t="str">
        <v>Bollini, Tomas Maria</v>
      </c>
      <c r="C260" t="str">
        <v>OCOM/2025/0461</v>
      </c>
      <c r="D260">
        <v>-114000</v>
      </c>
      <c r="E260" t="str">
        <v>OC 0001-00001835: PERSONAL
CARTA DOCUMENTO</v>
      </c>
      <c r="F260">
        <v>1</v>
      </c>
      <c r="G260">
        <v>114000</v>
      </c>
      <c r="H260" t="str">
        <v>UN</v>
      </c>
      <c r="I260" t="str">
        <v>PERSONAL</v>
      </c>
      <c r="J260" t="str">
        <v>OPEX</v>
      </c>
      <c r="K260" t="str">
        <v>VARIABLE</v>
      </c>
      <c r="L260" t="str">
        <v>INDIRECTO</v>
      </c>
      <c r="M260">
        <v>0</v>
      </c>
      <c r="N260" t="str">
        <v>CC1</v>
      </c>
      <c r="O260" t="e">
        <v>#NUM!</v>
      </c>
      <c r="P260">
        <v>10</v>
      </c>
      <c r="Q260" t="str">
        <v>BACHAS, CEREAL &amp; POLVILLO, COMPOST &amp; FERTILIZANTES, DISPOSICIÓN FINAL RESIDUOS LIQUIDOS, DISPOSICIÓN FINAL RESIDUOS SOLIDOS, EXPORTACION, NFU, PILETAS, REACTORES, TIERRAS FILTRANTES</v>
      </c>
      <c r="R260">
        <v>1</v>
      </c>
      <c r="S260">
        <v>-114000</v>
      </c>
      <c r="T260">
        <v>1</v>
      </c>
      <c r="U260" t="str">
        <v>APERTURADO POR EMPRESA</v>
      </c>
      <c r="V260" t="str">
        <v>REACTORES</v>
      </c>
    </row>
    <row r="261" spans="1:22" x14ac:dyDescent="0.25">
      <c r="A261" vm="19">
        <v>45943</v>
      </c>
      <c r="B261" t="str">
        <v>Bollini, Tomas Maria</v>
      </c>
      <c r="C261" t="str">
        <v>OCOM/2025/0461</v>
      </c>
      <c r="D261">
        <v>-114000</v>
      </c>
      <c r="E261" t="str">
        <v>OC 0001-00001835: PERSONAL
CARTA DOCUMENTO</v>
      </c>
      <c r="F261">
        <v>1</v>
      </c>
      <c r="G261">
        <v>114000</v>
      </c>
      <c r="H261" t="str">
        <v>UN</v>
      </c>
      <c r="I261" t="str">
        <v>PERSONAL</v>
      </c>
      <c r="J261" t="str">
        <v>OPEX</v>
      </c>
      <c r="K261" t="str">
        <v>VARIABLE</v>
      </c>
      <c r="L261" t="str">
        <v>INDIRECTO</v>
      </c>
      <c r="M261">
        <v>0</v>
      </c>
      <c r="N261" t="str">
        <v>CC1</v>
      </c>
      <c r="O261" t="e">
        <v>#NUM!</v>
      </c>
      <c r="P261">
        <v>10</v>
      </c>
      <c r="Q261" t="str">
        <v>BACHAS, CEREAL &amp; POLVILLO, COMPOST &amp; FERTILIZANTES, DISPOSICIÓN FINAL RESIDUOS LIQUIDOS, DISPOSICIÓN FINAL RESIDUOS SOLIDOS, EXPORTACION, NFU, PILETAS, REACTORES, TIERRAS FILTRANTES</v>
      </c>
      <c r="R261">
        <v>1</v>
      </c>
      <c r="S261">
        <v>-114000</v>
      </c>
      <c r="T261">
        <v>1</v>
      </c>
      <c r="U261" t="str">
        <v>APERTURADO POR EMPRESA</v>
      </c>
      <c r="V261" t="str">
        <v>TIERRAS FILTRANTES</v>
      </c>
    </row>
    <row r="262" spans="1:22" x14ac:dyDescent="0.25">
      <c r="A262" vm="22">
        <v>45937</v>
      </c>
      <c r="B262" t="str">
        <v>Castelli, Guillermo Alejandro</v>
      </c>
      <c r="C262" t="str">
        <v>OCOM/2025/0457</v>
      </c>
      <c r="D262">
        <v>-1500000</v>
      </c>
      <c r="E262" t="str">
        <v>OC 0001-00001799: PERSONAL
personal, acuerdo.</v>
      </c>
      <c r="F262">
        <v>1</v>
      </c>
      <c r="G262">
        <v>1500000</v>
      </c>
      <c r="H262" t="str">
        <v>UN</v>
      </c>
      <c r="I262" t="str">
        <v>PERSONAL</v>
      </c>
      <c r="J262" t="str">
        <v>DEUDA</v>
      </c>
      <c r="K262" t="str">
        <v>VARIABLE</v>
      </c>
      <c r="L262" t="str">
        <v>INDIRECTO</v>
      </c>
      <c r="M262">
        <v>0</v>
      </c>
      <c r="N262" t="str">
        <v>CC1</v>
      </c>
      <c r="O262" t="e">
        <v>#NUM!</v>
      </c>
      <c r="P262">
        <v>10</v>
      </c>
      <c r="Q262" t="str">
        <v>BACHAS, CEREAL &amp; POLVILLO, COMPOST &amp; FERTILIZANTES, DISPOSICIÓN FINAL RESIDUOS LIQUIDOS, DISPOSICIÓN FINAL RESIDUOS SOLIDOS, EXPORTACION, NFU, PILETAS, REACTORES, TIERRAS FILTRANTES</v>
      </c>
      <c r="R262">
        <v>1</v>
      </c>
      <c r="S262">
        <v>-1500000</v>
      </c>
      <c r="T262">
        <v>1</v>
      </c>
      <c r="U262" t="str">
        <v>APERTURADO POR EMPRESA</v>
      </c>
      <c r="V262" t="str">
        <v>BACHAS</v>
      </c>
    </row>
    <row r="263" spans="1:22" x14ac:dyDescent="0.25">
      <c r="A263" vm="22">
        <v>45937</v>
      </c>
      <c r="B263" t="str">
        <v>Castelli, Guillermo Alejandro</v>
      </c>
      <c r="C263" t="str">
        <v>OCOM/2025/0457</v>
      </c>
      <c r="D263">
        <v>-1500000</v>
      </c>
      <c r="E263" t="str">
        <v>OC 0001-00001799: PERSONAL
personal, acuerdo.</v>
      </c>
      <c r="F263">
        <v>1</v>
      </c>
      <c r="G263">
        <v>1500000</v>
      </c>
      <c r="H263" t="str">
        <v>UN</v>
      </c>
      <c r="I263" t="str">
        <v>PERSONAL</v>
      </c>
      <c r="J263" t="str">
        <v>DEUDA</v>
      </c>
      <c r="K263" t="str">
        <v>VARIABLE</v>
      </c>
      <c r="L263" t="str">
        <v>INDIRECTO</v>
      </c>
      <c r="M263">
        <v>0</v>
      </c>
      <c r="N263" t="str">
        <v>CC1</v>
      </c>
      <c r="O263" t="e">
        <v>#NUM!</v>
      </c>
      <c r="P263">
        <v>10</v>
      </c>
      <c r="Q263" t="str">
        <v>BACHAS, CEREAL &amp; POLVILLO, COMPOST &amp; FERTILIZANTES, DISPOSICIÓN FINAL RESIDUOS LIQUIDOS, DISPOSICIÓN FINAL RESIDUOS SOLIDOS, EXPORTACION, NFU, PILETAS, REACTORES, TIERRAS FILTRANTES</v>
      </c>
      <c r="R263">
        <v>1</v>
      </c>
      <c r="S263">
        <v>-1500000</v>
      </c>
      <c r="T263">
        <v>1</v>
      </c>
      <c r="U263" t="str">
        <v>APERTURADO POR EMPRESA</v>
      </c>
      <c r="V263" t="str">
        <v>CEREAL &amp; POLVILLO</v>
      </c>
    </row>
    <row r="264" spans="1:22" x14ac:dyDescent="0.25">
      <c r="A264" vm="22">
        <v>45937</v>
      </c>
      <c r="B264" t="str">
        <v>Castelli, Guillermo Alejandro</v>
      </c>
      <c r="C264" t="str">
        <v>OCOM/2025/0457</v>
      </c>
      <c r="D264">
        <v>-1500000</v>
      </c>
      <c r="E264" t="str">
        <v>OC 0001-00001799: PERSONAL
personal, acuerdo.</v>
      </c>
      <c r="F264">
        <v>1</v>
      </c>
      <c r="G264">
        <v>1500000</v>
      </c>
      <c r="H264" t="str">
        <v>UN</v>
      </c>
      <c r="I264" t="str">
        <v>PERSONAL</v>
      </c>
      <c r="J264" t="str">
        <v>DEUDA</v>
      </c>
      <c r="K264" t="str">
        <v>VARIABLE</v>
      </c>
      <c r="L264" t="str">
        <v>INDIRECTO</v>
      </c>
      <c r="M264">
        <v>0</v>
      </c>
      <c r="N264" t="str">
        <v>CC1</v>
      </c>
      <c r="O264" t="e">
        <v>#NUM!</v>
      </c>
      <c r="P264">
        <v>10</v>
      </c>
      <c r="Q264" t="str">
        <v>BACHAS, CEREAL &amp; POLVILLO, COMPOST &amp; FERTILIZANTES, DISPOSICIÓN FINAL RESIDUOS LIQUIDOS, DISPOSICIÓN FINAL RESIDUOS SOLIDOS, EXPORTACION, NFU, PILETAS, REACTORES, TIERRAS FILTRANTES</v>
      </c>
      <c r="R264">
        <v>1</v>
      </c>
      <c r="S264">
        <v>-1500000</v>
      </c>
      <c r="T264">
        <v>1</v>
      </c>
      <c r="U264" t="str">
        <v>APERTURADO POR EMPRESA</v>
      </c>
      <c r="V264" t="str">
        <v>COMPOST &amp; FERTILIZANTES</v>
      </c>
    </row>
    <row r="265" spans="1:22" x14ac:dyDescent="0.25">
      <c r="A265" vm="22">
        <v>45937</v>
      </c>
      <c r="B265" t="str">
        <v>Castelli, Guillermo Alejandro</v>
      </c>
      <c r="C265" t="str">
        <v>OCOM/2025/0457</v>
      </c>
      <c r="D265">
        <v>-1500000</v>
      </c>
      <c r="E265" t="str">
        <v>OC 0001-00001799: PERSONAL
personal, acuerdo.</v>
      </c>
      <c r="F265">
        <v>1</v>
      </c>
      <c r="G265">
        <v>1500000</v>
      </c>
      <c r="H265" t="str">
        <v>UN</v>
      </c>
      <c r="I265" t="str">
        <v>PERSONAL</v>
      </c>
      <c r="J265" t="str">
        <v>DEUDA</v>
      </c>
      <c r="K265" t="str">
        <v>VARIABLE</v>
      </c>
      <c r="L265" t="str">
        <v>INDIRECTO</v>
      </c>
      <c r="M265">
        <v>0</v>
      </c>
      <c r="N265" t="str">
        <v>CC1</v>
      </c>
      <c r="O265" t="e">
        <v>#NUM!</v>
      </c>
      <c r="P265">
        <v>10</v>
      </c>
      <c r="Q265" t="str">
        <v>BACHAS, CEREAL &amp; POLVILLO, COMPOST &amp; FERTILIZANTES, DISPOSICIÓN FINAL RESIDUOS LIQUIDOS, DISPOSICIÓN FINAL RESIDUOS SOLIDOS, EXPORTACION, NFU, PILETAS, REACTORES, TIERRAS FILTRANTES</v>
      </c>
      <c r="R265">
        <v>1</v>
      </c>
      <c r="S265">
        <v>-1500000</v>
      </c>
      <c r="T265">
        <v>1</v>
      </c>
      <c r="U265" t="str">
        <v>APERTURADO POR EMPRESA</v>
      </c>
      <c r="V265" t="str">
        <v>DISPOSICIÓN FINAL RESIDUOS LIQUIDOS</v>
      </c>
    </row>
    <row r="266" spans="1:22" x14ac:dyDescent="0.25">
      <c r="A266" vm="22">
        <v>45937</v>
      </c>
      <c r="B266" t="str">
        <v>Castelli, Guillermo Alejandro</v>
      </c>
      <c r="C266" t="str">
        <v>OCOM/2025/0457</v>
      </c>
      <c r="D266">
        <v>-1500000</v>
      </c>
      <c r="E266" t="str">
        <v>OC 0001-00001799: PERSONAL
personal, acuerdo.</v>
      </c>
      <c r="F266">
        <v>1</v>
      </c>
      <c r="G266">
        <v>1500000</v>
      </c>
      <c r="H266" t="str">
        <v>UN</v>
      </c>
      <c r="I266" t="str">
        <v>PERSONAL</v>
      </c>
      <c r="J266" t="str">
        <v>DEUDA</v>
      </c>
      <c r="K266" t="str">
        <v>VARIABLE</v>
      </c>
      <c r="L266" t="str">
        <v>INDIRECTO</v>
      </c>
      <c r="M266">
        <v>0</v>
      </c>
      <c r="N266" t="str">
        <v>CC1</v>
      </c>
      <c r="O266" t="e">
        <v>#NUM!</v>
      </c>
      <c r="P266">
        <v>10</v>
      </c>
      <c r="Q266" t="str">
        <v>BACHAS, CEREAL &amp; POLVILLO, COMPOST &amp; FERTILIZANTES, DISPOSICIÓN FINAL RESIDUOS LIQUIDOS, DISPOSICIÓN FINAL RESIDUOS SOLIDOS, EXPORTACION, NFU, PILETAS, REACTORES, TIERRAS FILTRANTES</v>
      </c>
      <c r="R266">
        <v>1</v>
      </c>
      <c r="S266">
        <v>-1500000</v>
      </c>
      <c r="T266">
        <v>1</v>
      </c>
      <c r="U266" t="str">
        <v>APERTURADO POR EMPRESA</v>
      </c>
      <c r="V266" t="str">
        <v>DISPOSICIÓN FINAL RESIDUOS SOLIDOS</v>
      </c>
    </row>
    <row r="267" spans="1:22" x14ac:dyDescent="0.25">
      <c r="A267" vm="22">
        <v>45937</v>
      </c>
      <c r="B267" t="str">
        <v>Castelli, Guillermo Alejandro</v>
      </c>
      <c r="C267" t="str">
        <v>OCOM/2025/0457</v>
      </c>
      <c r="D267">
        <v>-1500000</v>
      </c>
      <c r="E267" t="str">
        <v>OC 0001-00001799: PERSONAL
personal, acuerdo.</v>
      </c>
      <c r="F267">
        <v>1</v>
      </c>
      <c r="G267">
        <v>1500000</v>
      </c>
      <c r="H267" t="str">
        <v>UN</v>
      </c>
      <c r="I267" t="str">
        <v>PERSONAL</v>
      </c>
      <c r="J267" t="str">
        <v>DEUDA</v>
      </c>
      <c r="K267" t="str">
        <v>VARIABLE</v>
      </c>
      <c r="L267" t="str">
        <v>INDIRECTO</v>
      </c>
      <c r="M267">
        <v>0</v>
      </c>
      <c r="N267" t="str">
        <v>CC1</v>
      </c>
      <c r="O267" t="e">
        <v>#NUM!</v>
      </c>
      <c r="P267">
        <v>10</v>
      </c>
      <c r="Q267" t="str">
        <v>BACHAS, CEREAL &amp; POLVILLO, COMPOST &amp; FERTILIZANTES, DISPOSICIÓN FINAL RESIDUOS LIQUIDOS, DISPOSICIÓN FINAL RESIDUOS SOLIDOS, EXPORTACION, NFU, PILETAS, REACTORES, TIERRAS FILTRANTES</v>
      </c>
      <c r="R267">
        <v>1</v>
      </c>
      <c r="S267">
        <v>-1500000</v>
      </c>
      <c r="T267">
        <v>1</v>
      </c>
      <c r="U267" t="str">
        <v>APERTURADO POR EMPRESA</v>
      </c>
      <c r="V267" t="str">
        <v>EXPORTACION</v>
      </c>
    </row>
    <row r="268" spans="1:22" x14ac:dyDescent="0.25">
      <c r="A268" vm="22">
        <v>45937</v>
      </c>
      <c r="B268" t="str">
        <v>Castelli, Guillermo Alejandro</v>
      </c>
      <c r="C268" t="str">
        <v>OCOM/2025/0457</v>
      </c>
      <c r="D268">
        <v>-1500000</v>
      </c>
      <c r="E268" t="str">
        <v>OC 0001-00001799: PERSONAL
personal, acuerdo.</v>
      </c>
      <c r="F268">
        <v>1</v>
      </c>
      <c r="G268">
        <v>1500000</v>
      </c>
      <c r="H268" t="str">
        <v>UN</v>
      </c>
      <c r="I268" t="str">
        <v>PERSONAL</v>
      </c>
      <c r="J268" t="str">
        <v>DEUDA</v>
      </c>
      <c r="K268" t="str">
        <v>VARIABLE</v>
      </c>
      <c r="L268" t="str">
        <v>INDIRECTO</v>
      </c>
      <c r="M268">
        <v>0</v>
      </c>
      <c r="N268" t="str">
        <v>CC1</v>
      </c>
      <c r="O268" t="e">
        <v>#NUM!</v>
      </c>
      <c r="P268">
        <v>10</v>
      </c>
      <c r="Q268" t="str">
        <v>BACHAS, CEREAL &amp; POLVILLO, COMPOST &amp; FERTILIZANTES, DISPOSICIÓN FINAL RESIDUOS LIQUIDOS, DISPOSICIÓN FINAL RESIDUOS SOLIDOS, EXPORTACION, NFU, PILETAS, REACTORES, TIERRAS FILTRANTES</v>
      </c>
      <c r="R268">
        <v>1</v>
      </c>
      <c r="S268">
        <v>-1500000</v>
      </c>
      <c r="T268">
        <v>1</v>
      </c>
      <c r="U268" t="str">
        <v>APERTURADO POR EMPRESA</v>
      </c>
      <c r="V268" t="str">
        <v>NFU</v>
      </c>
    </row>
    <row r="269" spans="1:22" x14ac:dyDescent="0.25">
      <c r="A269" vm="22">
        <v>45937</v>
      </c>
      <c r="B269" t="str">
        <v>Castelli, Guillermo Alejandro</v>
      </c>
      <c r="C269" t="str">
        <v>OCOM/2025/0457</v>
      </c>
      <c r="D269">
        <v>-1500000</v>
      </c>
      <c r="E269" t="str">
        <v>OC 0001-00001799: PERSONAL
personal, acuerdo.</v>
      </c>
      <c r="F269">
        <v>1</v>
      </c>
      <c r="G269">
        <v>1500000</v>
      </c>
      <c r="H269" t="str">
        <v>UN</v>
      </c>
      <c r="I269" t="str">
        <v>PERSONAL</v>
      </c>
      <c r="J269" t="str">
        <v>DEUDA</v>
      </c>
      <c r="K269" t="str">
        <v>VARIABLE</v>
      </c>
      <c r="L269" t="str">
        <v>INDIRECTO</v>
      </c>
      <c r="M269">
        <v>0</v>
      </c>
      <c r="N269" t="str">
        <v>CC1</v>
      </c>
      <c r="O269" t="e">
        <v>#NUM!</v>
      </c>
      <c r="P269">
        <v>10</v>
      </c>
      <c r="Q269" t="str">
        <v>BACHAS, CEREAL &amp; POLVILLO, COMPOST &amp; FERTILIZANTES, DISPOSICIÓN FINAL RESIDUOS LIQUIDOS, DISPOSICIÓN FINAL RESIDUOS SOLIDOS, EXPORTACION, NFU, PILETAS, REACTORES, TIERRAS FILTRANTES</v>
      </c>
      <c r="R269">
        <v>1</v>
      </c>
      <c r="S269">
        <v>-1500000</v>
      </c>
      <c r="T269">
        <v>1</v>
      </c>
      <c r="U269" t="str">
        <v>APERTURADO POR EMPRESA</v>
      </c>
      <c r="V269" t="str">
        <v>PILETAS</v>
      </c>
    </row>
    <row r="270" spans="1:22" x14ac:dyDescent="0.25">
      <c r="A270" vm="22">
        <v>45937</v>
      </c>
      <c r="B270" t="str">
        <v>Castelli, Guillermo Alejandro</v>
      </c>
      <c r="C270" t="str">
        <v>OCOM/2025/0457</v>
      </c>
      <c r="D270">
        <v>-1500000</v>
      </c>
      <c r="E270" t="str">
        <v>OC 0001-00001799: PERSONAL
personal, acuerdo.</v>
      </c>
      <c r="F270">
        <v>1</v>
      </c>
      <c r="G270">
        <v>1500000</v>
      </c>
      <c r="H270" t="str">
        <v>UN</v>
      </c>
      <c r="I270" t="str">
        <v>PERSONAL</v>
      </c>
      <c r="J270" t="str">
        <v>DEUDA</v>
      </c>
      <c r="K270" t="str">
        <v>VARIABLE</v>
      </c>
      <c r="L270" t="str">
        <v>INDIRECTO</v>
      </c>
      <c r="M270">
        <v>0</v>
      </c>
      <c r="N270" t="str">
        <v>CC1</v>
      </c>
      <c r="O270" t="e">
        <v>#NUM!</v>
      </c>
      <c r="P270">
        <v>10</v>
      </c>
      <c r="Q270" t="str">
        <v>BACHAS, CEREAL &amp; POLVILLO, COMPOST &amp; FERTILIZANTES, DISPOSICIÓN FINAL RESIDUOS LIQUIDOS, DISPOSICIÓN FINAL RESIDUOS SOLIDOS, EXPORTACION, NFU, PILETAS, REACTORES, TIERRAS FILTRANTES</v>
      </c>
      <c r="R270">
        <v>1</v>
      </c>
      <c r="S270">
        <v>-1500000</v>
      </c>
      <c r="T270">
        <v>1</v>
      </c>
      <c r="U270" t="str">
        <v>APERTURADO POR EMPRESA</v>
      </c>
      <c r="V270" t="str">
        <v>REACTORES</v>
      </c>
    </row>
    <row r="271" spans="1:22" x14ac:dyDescent="0.25">
      <c r="A271" vm="22">
        <v>45937</v>
      </c>
      <c r="B271" t="str">
        <v>Castelli, Guillermo Alejandro</v>
      </c>
      <c r="C271" t="str">
        <v>OCOM/2025/0457</v>
      </c>
      <c r="D271">
        <v>-1500000</v>
      </c>
      <c r="E271" t="str">
        <v>OC 0001-00001799: PERSONAL
personal, acuerdo.</v>
      </c>
      <c r="F271">
        <v>1</v>
      </c>
      <c r="G271">
        <v>1500000</v>
      </c>
      <c r="H271" t="str">
        <v>UN</v>
      </c>
      <c r="I271" t="str">
        <v>PERSONAL</v>
      </c>
      <c r="J271" t="str">
        <v>DEUDA</v>
      </c>
      <c r="K271" t="str">
        <v>VARIABLE</v>
      </c>
      <c r="L271" t="str">
        <v>INDIRECTO</v>
      </c>
      <c r="M271">
        <v>0</v>
      </c>
      <c r="N271" t="str">
        <v>CC1</v>
      </c>
      <c r="O271" t="e">
        <v>#NUM!</v>
      </c>
      <c r="P271">
        <v>10</v>
      </c>
      <c r="Q271" t="str">
        <v>BACHAS, CEREAL &amp; POLVILLO, COMPOST &amp; FERTILIZANTES, DISPOSICIÓN FINAL RESIDUOS LIQUIDOS, DISPOSICIÓN FINAL RESIDUOS SOLIDOS, EXPORTACION, NFU, PILETAS, REACTORES, TIERRAS FILTRANTES</v>
      </c>
      <c r="R271">
        <v>1</v>
      </c>
      <c r="S271">
        <v>-1500000</v>
      </c>
      <c r="T271">
        <v>1</v>
      </c>
      <c r="U271" t="str">
        <v>APERTURADO POR EMPRESA</v>
      </c>
      <c r="V271" t="str">
        <v>TIERRAS FILTRANTES</v>
      </c>
    </row>
    <row r="272" spans="1:22" x14ac:dyDescent="0.25">
      <c r="A272" vm="24">
        <v>45935</v>
      </c>
      <c r="B272" t="str">
        <v>Cina, Angel Ruben</v>
      </c>
      <c r="C272" t="str">
        <v>FA-A 00002-00000449</v>
      </c>
      <c r="D272">
        <v>-822800</v>
      </c>
      <c r="E272" t="str">
        <v xml:space="preserve">OC 0001-00001710: REPARACIONES
freatimetros
2 perforaciones de 4 pulgadas con encamisado superior a 20 metros y limpieza
Para habilitación  </v>
      </c>
      <c r="F272">
        <v>2</v>
      </c>
      <c r="G272">
        <v>340000</v>
      </c>
      <c r="H272" t="str">
        <v>UN</v>
      </c>
      <c r="I272" t="str">
        <v>REPARACIONES</v>
      </c>
      <c r="J272" t="str">
        <v>OPEX</v>
      </c>
      <c r="K272" t="str">
        <v>VARIABLE</v>
      </c>
      <c r="L272" t="str">
        <v>INDIRECTO</v>
      </c>
      <c r="M272">
        <v>0</v>
      </c>
      <c r="N272" t="str">
        <v>CC1</v>
      </c>
      <c r="O272" t="e">
        <v>#NUM!</v>
      </c>
      <c r="P272">
        <v>10</v>
      </c>
      <c r="Q272" t="str">
        <v>BACHAS, CEREAL &amp; POLVILLO, COMPOST &amp; FERTILIZANTES, DISPOSICIÓN FINAL RESIDUOS LIQUIDOS, DISPOSICIÓN FINAL RESIDUOS SOLIDOS, EXPORTACION, NFU, PILETAS, REACTORES, TIERRAS FILTRANTES</v>
      </c>
      <c r="R272">
        <v>1</v>
      </c>
      <c r="S272">
        <v>-822800</v>
      </c>
      <c r="T272">
        <v>2</v>
      </c>
      <c r="U272" t="str">
        <v>APERTURADO POR EMPRESA</v>
      </c>
      <c r="V272" t="str">
        <v>BACHAS</v>
      </c>
    </row>
    <row r="273" spans="1:22" x14ac:dyDescent="0.25">
      <c r="A273" vm="24">
        <v>45935</v>
      </c>
      <c r="B273" t="str">
        <v>Cina, Angel Ruben</v>
      </c>
      <c r="C273" t="str">
        <v>FA-A 00002-00000449</v>
      </c>
      <c r="D273">
        <v>-822800</v>
      </c>
      <c r="E273" t="str">
        <v xml:space="preserve">OC 0001-00001710: REPARACIONES
freatimetros
2 perforaciones de 4 pulgadas con encamisado superior a 20 metros y limpieza
Para habilitación  </v>
      </c>
      <c r="F273">
        <v>2</v>
      </c>
      <c r="G273">
        <v>340000</v>
      </c>
      <c r="H273" t="str">
        <v>UN</v>
      </c>
      <c r="I273" t="str">
        <v>REPARACIONES</v>
      </c>
      <c r="J273" t="str">
        <v>OPEX</v>
      </c>
      <c r="K273" t="str">
        <v>VARIABLE</v>
      </c>
      <c r="L273" t="str">
        <v>INDIRECTO</v>
      </c>
      <c r="M273">
        <v>0</v>
      </c>
      <c r="N273" t="str">
        <v>CC1</v>
      </c>
      <c r="O273" t="e">
        <v>#NUM!</v>
      </c>
      <c r="P273">
        <v>10</v>
      </c>
      <c r="Q273" t="str">
        <v>BACHAS, CEREAL &amp; POLVILLO, COMPOST &amp; FERTILIZANTES, DISPOSICIÓN FINAL RESIDUOS LIQUIDOS, DISPOSICIÓN FINAL RESIDUOS SOLIDOS, EXPORTACION, NFU, PILETAS, REACTORES, TIERRAS FILTRANTES</v>
      </c>
      <c r="R273">
        <v>1</v>
      </c>
      <c r="S273">
        <v>-822800</v>
      </c>
      <c r="T273">
        <v>2</v>
      </c>
      <c r="U273" t="str">
        <v>APERTURADO POR EMPRESA</v>
      </c>
      <c r="V273" t="str">
        <v>CEREAL &amp; POLVILLO</v>
      </c>
    </row>
    <row r="274" spans="1:22" x14ac:dyDescent="0.25">
      <c r="A274" vm="24">
        <v>45935</v>
      </c>
      <c r="B274" t="str">
        <v>Cina, Angel Ruben</v>
      </c>
      <c r="C274" t="str">
        <v>FA-A 00002-00000449</v>
      </c>
      <c r="D274">
        <v>-822800</v>
      </c>
      <c r="E274" t="str">
        <v xml:space="preserve">OC 0001-00001710: REPARACIONES
freatimetros
2 perforaciones de 4 pulgadas con encamisado superior a 20 metros y limpieza
Para habilitación  </v>
      </c>
      <c r="F274">
        <v>2</v>
      </c>
      <c r="G274">
        <v>340000</v>
      </c>
      <c r="H274" t="str">
        <v>UN</v>
      </c>
      <c r="I274" t="str">
        <v>REPARACIONES</v>
      </c>
      <c r="J274" t="str">
        <v>OPEX</v>
      </c>
      <c r="K274" t="str">
        <v>VARIABLE</v>
      </c>
      <c r="L274" t="str">
        <v>INDIRECTO</v>
      </c>
      <c r="M274">
        <v>0</v>
      </c>
      <c r="N274" t="str">
        <v>CC1</v>
      </c>
      <c r="O274" t="e">
        <v>#NUM!</v>
      </c>
      <c r="P274">
        <v>10</v>
      </c>
      <c r="Q274" t="str">
        <v>BACHAS, CEREAL &amp; POLVILLO, COMPOST &amp; FERTILIZANTES, DISPOSICIÓN FINAL RESIDUOS LIQUIDOS, DISPOSICIÓN FINAL RESIDUOS SOLIDOS, EXPORTACION, NFU, PILETAS, REACTORES, TIERRAS FILTRANTES</v>
      </c>
      <c r="R274">
        <v>1</v>
      </c>
      <c r="S274">
        <v>-822800</v>
      </c>
      <c r="T274">
        <v>2</v>
      </c>
      <c r="U274" t="str">
        <v>APERTURADO POR EMPRESA</v>
      </c>
      <c r="V274" t="str">
        <v>COMPOST &amp; FERTILIZANTES</v>
      </c>
    </row>
    <row r="275" spans="1:22" x14ac:dyDescent="0.25">
      <c r="A275" vm="24">
        <v>45935</v>
      </c>
      <c r="B275" t="str">
        <v>Cina, Angel Ruben</v>
      </c>
      <c r="C275" t="str">
        <v>FA-A 00002-00000449</v>
      </c>
      <c r="D275">
        <v>-822800</v>
      </c>
      <c r="E275" t="str">
        <v xml:space="preserve">OC 0001-00001710: REPARACIONES
freatimetros
2 perforaciones de 4 pulgadas con encamisado superior a 20 metros y limpieza
Para habilitación  </v>
      </c>
      <c r="F275">
        <v>2</v>
      </c>
      <c r="G275">
        <v>340000</v>
      </c>
      <c r="H275" t="str">
        <v>UN</v>
      </c>
      <c r="I275" t="str">
        <v>REPARACIONES</v>
      </c>
      <c r="J275" t="str">
        <v>OPEX</v>
      </c>
      <c r="K275" t="str">
        <v>VARIABLE</v>
      </c>
      <c r="L275" t="str">
        <v>INDIRECTO</v>
      </c>
      <c r="M275">
        <v>0</v>
      </c>
      <c r="N275" t="str">
        <v>CC1</v>
      </c>
      <c r="O275" t="e">
        <v>#NUM!</v>
      </c>
      <c r="P275">
        <v>10</v>
      </c>
      <c r="Q275" t="str">
        <v>BACHAS, CEREAL &amp; POLVILLO, COMPOST &amp; FERTILIZANTES, DISPOSICIÓN FINAL RESIDUOS LIQUIDOS, DISPOSICIÓN FINAL RESIDUOS SOLIDOS, EXPORTACION, NFU, PILETAS, REACTORES, TIERRAS FILTRANTES</v>
      </c>
      <c r="R275">
        <v>1</v>
      </c>
      <c r="S275">
        <v>-822800</v>
      </c>
      <c r="T275">
        <v>2</v>
      </c>
      <c r="U275" t="str">
        <v>APERTURADO POR EMPRESA</v>
      </c>
      <c r="V275" t="str">
        <v>DISPOSICIÓN FINAL RESIDUOS LIQUIDOS</v>
      </c>
    </row>
    <row r="276" spans="1:22" x14ac:dyDescent="0.25">
      <c r="A276" vm="24">
        <v>45935</v>
      </c>
      <c r="B276" t="str">
        <v>Cina, Angel Ruben</v>
      </c>
      <c r="C276" t="str">
        <v>FA-A 00002-00000449</v>
      </c>
      <c r="D276">
        <v>-822800</v>
      </c>
      <c r="E276" t="str">
        <v xml:space="preserve">OC 0001-00001710: REPARACIONES
freatimetros
2 perforaciones de 4 pulgadas con encamisado superior a 20 metros y limpieza
Para habilitación  </v>
      </c>
      <c r="F276">
        <v>2</v>
      </c>
      <c r="G276">
        <v>340000</v>
      </c>
      <c r="H276" t="str">
        <v>UN</v>
      </c>
      <c r="I276" t="str">
        <v>REPARACIONES</v>
      </c>
      <c r="J276" t="str">
        <v>OPEX</v>
      </c>
      <c r="K276" t="str">
        <v>VARIABLE</v>
      </c>
      <c r="L276" t="str">
        <v>INDIRECTO</v>
      </c>
      <c r="M276">
        <v>0</v>
      </c>
      <c r="N276" t="str">
        <v>CC1</v>
      </c>
      <c r="O276" t="e">
        <v>#NUM!</v>
      </c>
      <c r="P276">
        <v>10</v>
      </c>
      <c r="Q276" t="str">
        <v>BACHAS, CEREAL &amp; POLVILLO, COMPOST &amp; FERTILIZANTES, DISPOSICIÓN FINAL RESIDUOS LIQUIDOS, DISPOSICIÓN FINAL RESIDUOS SOLIDOS, EXPORTACION, NFU, PILETAS, REACTORES, TIERRAS FILTRANTES</v>
      </c>
      <c r="R276">
        <v>1</v>
      </c>
      <c r="S276">
        <v>-822800</v>
      </c>
      <c r="T276">
        <v>2</v>
      </c>
      <c r="U276" t="str">
        <v>APERTURADO POR EMPRESA</v>
      </c>
      <c r="V276" t="str">
        <v>DISPOSICIÓN FINAL RESIDUOS SOLIDOS</v>
      </c>
    </row>
    <row r="277" spans="1:22" x14ac:dyDescent="0.25">
      <c r="A277" vm="24">
        <v>45935</v>
      </c>
      <c r="B277" t="str">
        <v>Cina, Angel Ruben</v>
      </c>
      <c r="C277" t="str">
        <v>FA-A 00002-00000449</v>
      </c>
      <c r="D277">
        <v>-822800</v>
      </c>
      <c r="E277" t="str">
        <v xml:space="preserve">OC 0001-00001710: REPARACIONES
freatimetros
2 perforaciones de 4 pulgadas con encamisado superior a 20 metros y limpieza
Para habilitación  </v>
      </c>
      <c r="F277">
        <v>2</v>
      </c>
      <c r="G277">
        <v>340000</v>
      </c>
      <c r="H277" t="str">
        <v>UN</v>
      </c>
      <c r="I277" t="str">
        <v>REPARACIONES</v>
      </c>
      <c r="J277" t="str">
        <v>OPEX</v>
      </c>
      <c r="K277" t="str">
        <v>VARIABLE</v>
      </c>
      <c r="L277" t="str">
        <v>INDIRECTO</v>
      </c>
      <c r="M277">
        <v>0</v>
      </c>
      <c r="N277" t="str">
        <v>CC1</v>
      </c>
      <c r="O277" t="e">
        <v>#NUM!</v>
      </c>
      <c r="P277">
        <v>10</v>
      </c>
      <c r="Q277" t="str">
        <v>BACHAS, CEREAL &amp; POLVILLO, COMPOST &amp; FERTILIZANTES, DISPOSICIÓN FINAL RESIDUOS LIQUIDOS, DISPOSICIÓN FINAL RESIDUOS SOLIDOS, EXPORTACION, NFU, PILETAS, REACTORES, TIERRAS FILTRANTES</v>
      </c>
      <c r="R277">
        <v>1</v>
      </c>
      <c r="S277">
        <v>-822800</v>
      </c>
      <c r="T277">
        <v>2</v>
      </c>
      <c r="U277" t="str">
        <v>APERTURADO POR EMPRESA</v>
      </c>
      <c r="V277" t="str">
        <v>EXPORTACION</v>
      </c>
    </row>
    <row r="278" spans="1:22" x14ac:dyDescent="0.25">
      <c r="A278" vm="24">
        <v>45935</v>
      </c>
      <c r="B278" t="str">
        <v>Cina, Angel Ruben</v>
      </c>
      <c r="C278" t="str">
        <v>FA-A 00002-00000449</v>
      </c>
      <c r="D278">
        <v>-822800</v>
      </c>
      <c r="E278" t="str">
        <v xml:space="preserve">OC 0001-00001710: REPARACIONES
freatimetros
2 perforaciones de 4 pulgadas con encamisado superior a 20 metros y limpieza
Para habilitación  </v>
      </c>
      <c r="F278">
        <v>2</v>
      </c>
      <c r="G278">
        <v>340000</v>
      </c>
      <c r="H278" t="str">
        <v>UN</v>
      </c>
      <c r="I278" t="str">
        <v>REPARACIONES</v>
      </c>
      <c r="J278" t="str">
        <v>OPEX</v>
      </c>
      <c r="K278" t="str">
        <v>VARIABLE</v>
      </c>
      <c r="L278" t="str">
        <v>INDIRECTO</v>
      </c>
      <c r="M278">
        <v>0</v>
      </c>
      <c r="N278" t="str">
        <v>CC1</v>
      </c>
      <c r="O278" t="e">
        <v>#NUM!</v>
      </c>
      <c r="P278">
        <v>10</v>
      </c>
      <c r="Q278" t="str">
        <v>BACHAS, CEREAL &amp; POLVILLO, COMPOST &amp; FERTILIZANTES, DISPOSICIÓN FINAL RESIDUOS LIQUIDOS, DISPOSICIÓN FINAL RESIDUOS SOLIDOS, EXPORTACION, NFU, PILETAS, REACTORES, TIERRAS FILTRANTES</v>
      </c>
      <c r="R278">
        <v>1</v>
      </c>
      <c r="S278">
        <v>-822800</v>
      </c>
      <c r="T278">
        <v>2</v>
      </c>
      <c r="U278" t="str">
        <v>APERTURADO POR EMPRESA</v>
      </c>
      <c r="V278" t="str">
        <v>NFU</v>
      </c>
    </row>
    <row r="279" spans="1:22" x14ac:dyDescent="0.25">
      <c r="A279" vm="24">
        <v>45935</v>
      </c>
      <c r="B279" t="str">
        <v>Cina, Angel Ruben</v>
      </c>
      <c r="C279" t="str">
        <v>FA-A 00002-00000449</v>
      </c>
      <c r="D279">
        <v>-822800</v>
      </c>
      <c r="E279" t="str">
        <v xml:space="preserve">OC 0001-00001710: REPARACIONES
freatimetros
2 perforaciones de 4 pulgadas con encamisado superior a 20 metros y limpieza
Para habilitación  </v>
      </c>
      <c r="F279">
        <v>2</v>
      </c>
      <c r="G279">
        <v>340000</v>
      </c>
      <c r="H279" t="str">
        <v>UN</v>
      </c>
      <c r="I279" t="str">
        <v>REPARACIONES</v>
      </c>
      <c r="J279" t="str">
        <v>OPEX</v>
      </c>
      <c r="K279" t="str">
        <v>VARIABLE</v>
      </c>
      <c r="L279" t="str">
        <v>INDIRECTO</v>
      </c>
      <c r="M279">
        <v>0</v>
      </c>
      <c r="N279" t="str">
        <v>CC1</v>
      </c>
      <c r="O279" t="e">
        <v>#NUM!</v>
      </c>
      <c r="P279">
        <v>10</v>
      </c>
      <c r="Q279" t="str">
        <v>BACHAS, CEREAL &amp; POLVILLO, COMPOST &amp; FERTILIZANTES, DISPOSICIÓN FINAL RESIDUOS LIQUIDOS, DISPOSICIÓN FINAL RESIDUOS SOLIDOS, EXPORTACION, NFU, PILETAS, REACTORES, TIERRAS FILTRANTES</v>
      </c>
      <c r="R279">
        <v>1</v>
      </c>
      <c r="S279">
        <v>-822800</v>
      </c>
      <c r="T279">
        <v>2</v>
      </c>
      <c r="U279" t="str">
        <v>APERTURADO POR EMPRESA</v>
      </c>
      <c r="V279" t="str">
        <v>PILETAS</v>
      </c>
    </row>
    <row r="280" spans="1:22" x14ac:dyDescent="0.25">
      <c r="A280" vm="24">
        <v>45935</v>
      </c>
      <c r="B280" t="str">
        <v>Cina, Angel Ruben</v>
      </c>
      <c r="C280" t="str">
        <v>FA-A 00002-00000449</v>
      </c>
      <c r="D280">
        <v>-822800</v>
      </c>
      <c r="E280" t="str">
        <v xml:space="preserve">OC 0001-00001710: REPARACIONES
freatimetros
2 perforaciones de 4 pulgadas con encamisado superior a 20 metros y limpieza
Para habilitación  </v>
      </c>
      <c r="F280">
        <v>2</v>
      </c>
      <c r="G280">
        <v>340000</v>
      </c>
      <c r="H280" t="str">
        <v>UN</v>
      </c>
      <c r="I280" t="str">
        <v>REPARACIONES</v>
      </c>
      <c r="J280" t="str">
        <v>OPEX</v>
      </c>
      <c r="K280" t="str">
        <v>VARIABLE</v>
      </c>
      <c r="L280" t="str">
        <v>INDIRECTO</v>
      </c>
      <c r="M280">
        <v>0</v>
      </c>
      <c r="N280" t="str">
        <v>CC1</v>
      </c>
      <c r="O280" t="e">
        <v>#NUM!</v>
      </c>
      <c r="P280">
        <v>10</v>
      </c>
      <c r="Q280" t="str">
        <v>BACHAS, CEREAL &amp; POLVILLO, COMPOST &amp; FERTILIZANTES, DISPOSICIÓN FINAL RESIDUOS LIQUIDOS, DISPOSICIÓN FINAL RESIDUOS SOLIDOS, EXPORTACION, NFU, PILETAS, REACTORES, TIERRAS FILTRANTES</v>
      </c>
      <c r="R280">
        <v>1</v>
      </c>
      <c r="S280">
        <v>-822800</v>
      </c>
      <c r="T280">
        <v>2</v>
      </c>
      <c r="U280" t="str">
        <v>APERTURADO POR EMPRESA</v>
      </c>
      <c r="V280" t="str">
        <v>REACTORES</v>
      </c>
    </row>
    <row r="281" spans="1:22" x14ac:dyDescent="0.25">
      <c r="A281" vm="24">
        <v>45935</v>
      </c>
      <c r="B281" t="str">
        <v>Cina, Angel Ruben</v>
      </c>
      <c r="C281" t="str">
        <v>FA-A 00002-00000449</v>
      </c>
      <c r="D281">
        <v>-822800</v>
      </c>
      <c r="E281" t="str">
        <v xml:space="preserve">OC 0001-00001710: REPARACIONES
freatimetros
2 perforaciones de 4 pulgadas con encamisado superior a 20 metros y limpieza
Para habilitación  </v>
      </c>
      <c r="F281">
        <v>2</v>
      </c>
      <c r="G281">
        <v>340000</v>
      </c>
      <c r="H281" t="str">
        <v>UN</v>
      </c>
      <c r="I281" t="str">
        <v>REPARACIONES</v>
      </c>
      <c r="J281" t="str">
        <v>OPEX</v>
      </c>
      <c r="K281" t="str">
        <v>VARIABLE</v>
      </c>
      <c r="L281" t="str">
        <v>INDIRECTO</v>
      </c>
      <c r="M281">
        <v>0</v>
      </c>
      <c r="N281" t="str">
        <v>CC1</v>
      </c>
      <c r="O281" t="e">
        <v>#NUM!</v>
      </c>
      <c r="P281">
        <v>10</v>
      </c>
      <c r="Q281" t="str">
        <v>BACHAS, CEREAL &amp; POLVILLO, COMPOST &amp; FERTILIZANTES, DISPOSICIÓN FINAL RESIDUOS LIQUIDOS, DISPOSICIÓN FINAL RESIDUOS SOLIDOS, EXPORTACION, NFU, PILETAS, REACTORES, TIERRAS FILTRANTES</v>
      </c>
      <c r="R281">
        <v>1</v>
      </c>
      <c r="S281">
        <v>-822800</v>
      </c>
      <c r="T281">
        <v>2</v>
      </c>
      <c r="U281" t="str">
        <v>APERTURADO POR EMPRESA</v>
      </c>
      <c r="V281" t="str">
        <v>TIERRAS FILTRANTES</v>
      </c>
    </row>
    <row r="282" spans="1:22" x14ac:dyDescent="0.25">
      <c r="A282" vm="5">
        <v>45947</v>
      </c>
      <c r="B282" t="str">
        <v>Comercial Uritorco S. R. L. (w)</v>
      </c>
      <c r="C282" t="str">
        <v>FA-A 00001-00006937</v>
      </c>
      <c r="D282">
        <v>-62992.87</v>
      </c>
      <c r="E282" t="str">
        <v xml:space="preserve">OC 0001-00001910: REPARACIONES
Pedido ferretería camión chupador </v>
      </c>
      <c r="F282">
        <v>1</v>
      </c>
      <c r="G282">
        <v>52060.22</v>
      </c>
      <c r="H282" t="str">
        <v>UN</v>
      </c>
      <c r="I282" t="str">
        <v>REPARACIONES</v>
      </c>
      <c r="J282" t="str">
        <v>OPEX</v>
      </c>
      <c r="K282" t="str">
        <v>VARIABLE</v>
      </c>
      <c r="L282" t="str">
        <v>INDIRECTO</v>
      </c>
      <c r="M282">
        <v>0</v>
      </c>
      <c r="N282" t="str">
        <v>CC1</v>
      </c>
      <c r="O282" t="e">
        <v>#NUM!</v>
      </c>
      <c r="P282">
        <v>10</v>
      </c>
      <c r="Q282" t="str">
        <v>BACHAS, CEREAL &amp; POLVILLO, COMPOST &amp; FERTILIZANTES, DISPOSICIÓN FINAL RESIDUOS LIQUIDOS, DISPOSICIÓN FINAL RESIDUOS SOLIDOS, EXPORTACION, NFU, PILETAS, REACTORES, TIERRAS FILTRANTES</v>
      </c>
      <c r="R282">
        <v>1</v>
      </c>
      <c r="S282">
        <v>-62992.87</v>
      </c>
      <c r="T282">
        <v>1</v>
      </c>
      <c r="U282" t="str">
        <v>APERTURADO POR EMPRESA</v>
      </c>
      <c r="V282" t="str">
        <v>BACHAS</v>
      </c>
    </row>
    <row r="283" spans="1:22" x14ac:dyDescent="0.25">
      <c r="A283" vm="5">
        <v>45947</v>
      </c>
      <c r="B283" t="str">
        <v>Comercial Uritorco S. R. L. (w)</v>
      </c>
      <c r="C283" t="str">
        <v>FA-A 00001-00006937</v>
      </c>
      <c r="D283">
        <v>-62992.87</v>
      </c>
      <c r="E283" t="str">
        <v xml:space="preserve">OC 0001-00001910: REPARACIONES
Pedido ferretería camión chupador </v>
      </c>
      <c r="F283">
        <v>1</v>
      </c>
      <c r="G283">
        <v>52060.22</v>
      </c>
      <c r="H283" t="str">
        <v>UN</v>
      </c>
      <c r="I283" t="str">
        <v>REPARACIONES</v>
      </c>
      <c r="J283" t="str">
        <v>OPEX</v>
      </c>
      <c r="K283" t="str">
        <v>VARIABLE</v>
      </c>
      <c r="L283" t="str">
        <v>INDIRECTO</v>
      </c>
      <c r="M283">
        <v>0</v>
      </c>
      <c r="N283" t="str">
        <v>CC1</v>
      </c>
      <c r="O283" t="e">
        <v>#NUM!</v>
      </c>
      <c r="P283">
        <v>10</v>
      </c>
      <c r="Q283" t="str">
        <v>BACHAS, CEREAL &amp; POLVILLO, COMPOST &amp; FERTILIZANTES, DISPOSICIÓN FINAL RESIDUOS LIQUIDOS, DISPOSICIÓN FINAL RESIDUOS SOLIDOS, EXPORTACION, NFU, PILETAS, REACTORES, TIERRAS FILTRANTES</v>
      </c>
      <c r="R283">
        <v>1</v>
      </c>
      <c r="S283">
        <v>-62992.87</v>
      </c>
      <c r="T283">
        <v>1</v>
      </c>
      <c r="U283" t="str">
        <v>APERTURADO POR EMPRESA</v>
      </c>
      <c r="V283" t="str">
        <v>CEREAL &amp; POLVILLO</v>
      </c>
    </row>
    <row r="284" spans="1:22" x14ac:dyDescent="0.25">
      <c r="A284" vm="5">
        <v>45947</v>
      </c>
      <c r="B284" t="str">
        <v>Comercial Uritorco S. R. L. (w)</v>
      </c>
      <c r="C284" t="str">
        <v>FA-A 00001-00006937</v>
      </c>
      <c r="D284">
        <v>-62992.87</v>
      </c>
      <c r="E284" t="str">
        <v xml:space="preserve">OC 0001-00001910: REPARACIONES
Pedido ferretería camión chupador </v>
      </c>
      <c r="F284">
        <v>1</v>
      </c>
      <c r="G284">
        <v>52060.22</v>
      </c>
      <c r="H284" t="str">
        <v>UN</v>
      </c>
      <c r="I284" t="str">
        <v>REPARACIONES</v>
      </c>
      <c r="J284" t="str">
        <v>OPEX</v>
      </c>
      <c r="K284" t="str">
        <v>VARIABLE</v>
      </c>
      <c r="L284" t="str">
        <v>INDIRECTO</v>
      </c>
      <c r="M284">
        <v>0</v>
      </c>
      <c r="N284" t="str">
        <v>CC1</v>
      </c>
      <c r="O284" t="e">
        <v>#NUM!</v>
      </c>
      <c r="P284">
        <v>10</v>
      </c>
      <c r="Q284" t="str">
        <v>BACHAS, CEREAL &amp; POLVILLO, COMPOST &amp; FERTILIZANTES, DISPOSICIÓN FINAL RESIDUOS LIQUIDOS, DISPOSICIÓN FINAL RESIDUOS SOLIDOS, EXPORTACION, NFU, PILETAS, REACTORES, TIERRAS FILTRANTES</v>
      </c>
      <c r="R284">
        <v>1</v>
      </c>
      <c r="S284">
        <v>-62992.87</v>
      </c>
      <c r="T284">
        <v>1</v>
      </c>
      <c r="U284" t="str">
        <v>APERTURADO POR EMPRESA</v>
      </c>
      <c r="V284" t="str">
        <v>COMPOST &amp; FERTILIZANTES</v>
      </c>
    </row>
    <row r="285" spans="1:22" x14ac:dyDescent="0.25">
      <c r="A285" vm="5">
        <v>45947</v>
      </c>
      <c r="B285" t="str">
        <v>Comercial Uritorco S. R. L. (w)</v>
      </c>
      <c r="C285" t="str">
        <v>FA-A 00001-00006937</v>
      </c>
      <c r="D285">
        <v>-62992.87</v>
      </c>
      <c r="E285" t="str">
        <v xml:space="preserve">OC 0001-00001910: REPARACIONES
Pedido ferretería camión chupador </v>
      </c>
      <c r="F285">
        <v>1</v>
      </c>
      <c r="G285">
        <v>52060.22</v>
      </c>
      <c r="H285" t="str">
        <v>UN</v>
      </c>
      <c r="I285" t="str">
        <v>REPARACIONES</v>
      </c>
      <c r="J285" t="str">
        <v>OPEX</v>
      </c>
      <c r="K285" t="str">
        <v>VARIABLE</v>
      </c>
      <c r="L285" t="str">
        <v>INDIRECTO</v>
      </c>
      <c r="M285">
        <v>0</v>
      </c>
      <c r="N285" t="str">
        <v>CC1</v>
      </c>
      <c r="O285" t="e">
        <v>#NUM!</v>
      </c>
      <c r="P285">
        <v>10</v>
      </c>
      <c r="Q285" t="str">
        <v>BACHAS, CEREAL &amp; POLVILLO, COMPOST &amp; FERTILIZANTES, DISPOSICIÓN FINAL RESIDUOS LIQUIDOS, DISPOSICIÓN FINAL RESIDUOS SOLIDOS, EXPORTACION, NFU, PILETAS, REACTORES, TIERRAS FILTRANTES</v>
      </c>
      <c r="R285">
        <v>1</v>
      </c>
      <c r="S285">
        <v>-62992.87</v>
      </c>
      <c r="T285">
        <v>1</v>
      </c>
      <c r="U285" t="str">
        <v>APERTURADO POR EMPRESA</v>
      </c>
      <c r="V285" t="str">
        <v>DISPOSICIÓN FINAL RESIDUOS LIQUIDOS</v>
      </c>
    </row>
    <row r="286" spans="1:22" x14ac:dyDescent="0.25">
      <c r="A286" vm="5">
        <v>45947</v>
      </c>
      <c r="B286" t="str">
        <v>Comercial Uritorco S. R. L. (w)</v>
      </c>
      <c r="C286" t="str">
        <v>FA-A 00001-00006937</v>
      </c>
      <c r="D286">
        <v>-62992.87</v>
      </c>
      <c r="E286" t="str">
        <v xml:space="preserve">OC 0001-00001910: REPARACIONES
Pedido ferretería camión chupador </v>
      </c>
      <c r="F286">
        <v>1</v>
      </c>
      <c r="G286">
        <v>52060.22</v>
      </c>
      <c r="H286" t="str">
        <v>UN</v>
      </c>
      <c r="I286" t="str">
        <v>REPARACIONES</v>
      </c>
      <c r="J286" t="str">
        <v>OPEX</v>
      </c>
      <c r="K286" t="str">
        <v>VARIABLE</v>
      </c>
      <c r="L286" t="str">
        <v>INDIRECTO</v>
      </c>
      <c r="M286">
        <v>0</v>
      </c>
      <c r="N286" t="str">
        <v>CC1</v>
      </c>
      <c r="O286" t="e">
        <v>#NUM!</v>
      </c>
      <c r="P286">
        <v>10</v>
      </c>
      <c r="Q286" t="str">
        <v>BACHAS, CEREAL &amp; POLVILLO, COMPOST &amp; FERTILIZANTES, DISPOSICIÓN FINAL RESIDUOS LIQUIDOS, DISPOSICIÓN FINAL RESIDUOS SOLIDOS, EXPORTACION, NFU, PILETAS, REACTORES, TIERRAS FILTRANTES</v>
      </c>
      <c r="R286">
        <v>1</v>
      </c>
      <c r="S286">
        <v>-62992.87</v>
      </c>
      <c r="T286">
        <v>1</v>
      </c>
      <c r="U286" t="str">
        <v>APERTURADO POR EMPRESA</v>
      </c>
      <c r="V286" t="str">
        <v>DISPOSICIÓN FINAL RESIDUOS SOLIDOS</v>
      </c>
    </row>
    <row r="287" spans="1:22" x14ac:dyDescent="0.25">
      <c r="A287" vm="5">
        <v>45947</v>
      </c>
      <c r="B287" t="str">
        <v>Comercial Uritorco S. R. L. (w)</v>
      </c>
      <c r="C287" t="str">
        <v>FA-A 00001-00006937</v>
      </c>
      <c r="D287">
        <v>-62992.87</v>
      </c>
      <c r="E287" t="str">
        <v xml:space="preserve">OC 0001-00001910: REPARACIONES
Pedido ferretería camión chupador </v>
      </c>
      <c r="F287">
        <v>1</v>
      </c>
      <c r="G287">
        <v>52060.22</v>
      </c>
      <c r="H287" t="str">
        <v>UN</v>
      </c>
      <c r="I287" t="str">
        <v>REPARACIONES</v>
      </c>
      <c r="J287" t="str">
        <v>OPEX</v>
      </c>
      <c r="K287" t="str">
        <v>VARIABLE</v>
      </c>
      <c r="L287" t="str">
        <v>INDIRECTO</v>
      </c>
      <c r="M287">
        <v>0</v>
      </c>
      <c r="N287" t="str">
        <v>CC1</v>
      </c>
      <c r="O287" t="e">
        <v>#NUM!</v>
      </c>
      <c r="P287">
        <v>10</v>
      </c>
      <c r="Q287" t="str">
        <v>BACHAS, CEREAL &amp; POLVILLO, COMPOST &amp; FERTILIZANTES, DISPOSICIÓN FINAL RESIDUOS LIQUIDOS, DISPOSICIÓN FINAL RESIDUOS SOLIDOS, EXPORTACION, NFU, PILETAS, REACTORES, TIERRAS FILTRANTES</v>
      </c>
      <c r="R287">
        <v>1</v>
      </c>
      <c r="S287">
        <v>-62992.87</v>
      </c>
      <c r="T287">
        <v>1</v>
      </c>
      <c r="U287" t="str">
        <v>APERTURADO POR EMPRESA</v>
      </c>
      <c r="V287" t="str">
        <v>EXPORTACION</v>
      </c>
    </row>
    <row r="288" spans="1:22" x14ac:dyDescent="0.25">
      <c r="A288" vm="5">
        <v>45947</v>
      </c>
      <c r="B288" t="str">
        <v>Comercial Uritorco S. R. L. (w)</v>
      </c>
      <c r="C288" t="str">
        <v>FA-A 00001-00006937</v>
      </c>
      <c r="D288">
        <v>-62992.87</v>
      </c>
      <c r="E288" t="str">
        <v xml:space="preserve">OC 0001-00001910: REPARACIONES
Pedido ferretería camión chupador </v>
      </c>
      <c r="F288">
        <v>1</v>
      </c>
      <c r="G288">
        <v>52060.22</v>
      </c>
      <c r="H288" t="str">
        <v>UN</v>
      </c>
      <c r="I288" t="str">
        <v>REPARACIONES</v>
      </c>
      <c r="J288" t="str">
        <v>OPEX</v>
      </c>
      <c r="K288" t="str">
        <v>VARIABLE</v>
      </c>
      <c r="L288" t="str">
        <v>INDIRECTO</v>
      </c>
      <c r="M288">
        <v>0</v>
      </c>
      <c r="N288" t="str">
        <v>CC1</v>
      </c>
      <c r="O288" t="e">
        <v>#NUM!</v>
      </c>
      <c r="P288">
        <v>10</v>
      </c>
      <c r="Q288" t="str">
        <v>BACHAS, CEREAL &amp; POLVILLO, COMPOST &amp; FERTILIZANTES, DISPOSICIÓN FINAL RESIDUOS LIQUIDOS, DISPOSICIÓN FINAL RESIDUOS SOLIDOS, EXPORTACION, NFU, PILETAS, REACTORES, TIERRAS FILTRANTES</v>
      </c>
      <c r="R288">
        <v>1</v>
      </c>
      <c r="S288">
        <v>-62992.87</v>
      </c>
      <c r="T288">
        <v>1</v>
      </c>
      <c r="U288" t="str">
        <v>APERTURADO POR EMPRESA</v>
      </c>
      <c r="V288" t="str">
        <v>NFU</v>
      </c>
    </row>
    <row r="289" spans="1:22" x14ac:dyDescent="0.25">
      <c r="A289" vm="5">
        <v>45947</v>
      </c>
      <c r="B289" t="str">
        <v>Comercial Uritorco S. R. L. (w)</v>
      </c>
      <c r="C289" t="str">
        <v>FA-A 00001-00006937</v>
      </c>
      <c r="D289">
        <v>-62992.87</v>
      </c>
      <c r="E289" t="str">
        <v xml:space="preserve">OC 0001-00001910: REPARACIONES
Pedido ferretería camión chupador </v>
      </c>
      <c r="F289">
        <v>1</v>
      </c>
      <c r="G289">
        <v>52060.22</v>
      </c>
      <c r="H289" t="str">
        <v>UN</v>
      </c>
      <c r="I289" t="str">
        <v>REPARACIONES</v>
      </c>
      <c r="J289" t="str">
        <v>OPEX</v>
      </c>
      <c r="K289" t="str">
        <v>VARIABLE</v>
      </c>
      <c r="L289" t="str">
        <v>INDIRECTO</v>
      </c>
      <c r="M289">
        <v>0</v>
      </c>
      <c r="N289" t="str">
        <v>CC1</v>
      </c>
      <c r="O289" t="e">
        <v>#NUM!</v>
      </c>
      <c r="P289">
        <v>10</v>
      </c>
      <c r="Q289" t="str">
        <v>BACHAS, CEREAL &amp; POLVILLO, COMPOST &amp; FERTILIZANTES, DISPOSICIÓN FINAL RESIDUOS LIQUIDOS, DISPOSICIÓN FINAL RESIDUOS SOLIDOS, EXPORTACION, NFU, PILETAS, REACTORES, TIERRAS FILTRANTES</v>
      </c>
      <c r="R289">
        <v>1</v>
      </c>
      <c r="S289">
        <v>-62992.87</v>
      </c>
      <c r="T289">
        <v>1</v>
      </c>
      <c r="U289" t="str">
        <v>APERTURADO POR EMPRESA</v>
      </c>
      <c r="V289" t="str">
        <v>PILETAS</v>
      </c>
    </row>
    <row r="290" spans="1:22" x14ac:dyDescent="0.25">
      <c r="A290" vm="5">
        <v>45947</v>
      </c>
      <c r="B290" t="str">
        <v>Comercial Uritorco S. R. L. (w)</v>
      </c>
      <c r="C290" t="str">
        <v>FA-A 00001-00006937</v>
      </c>
      <c r="D290">
        <v>-62992.87</v>
      </c>
      <c r="E290" t="str">
        <v xml:space="preserve">OC 0001-00001910: REPARACIONES
Pedido ferretería camión chupador </v>
      </c>
      <c r="F290">
        <v>1</v>
      </c>
      <c r="G290">
        <v>52060.22</v>
      </c>
      <c r="H290" t="str">
        <v>UN</v>
      </c>
      <c r="I290" t="str">
        <v>REPARACIONES</v>
      </c>
      <c r="J290" t="str">
        <v>OPEX</v>
      </c>
      <c r="K290" t="str">
        <v>VARIABLE</v>
      </c>
      <c r="L290" t="str">
        <v>INDIRECTO</v>
      </c>
      <c r="M290">
        <v>0</v>
      </c>
      <c r="N290" t="str">
        <v>CC1</v>
      </c>
      <c r="O290" t="e">
        <v>#NUM!</v>
      </c>
      <c r="P290">
        <v>10</v>
      </c>
      <c r="Q290" t="str">
        <v>BACHAS, CEREAL &amp; POLVILLO, COMPOST &amp; FERTILIZANTES, DISPOSICIÓN FINAL RESIDUOS LIQUIDOS, DISPOSICIÓN FINAL RESIDUOS SOLIDOS, EXPORTACION, NFU, PILETAS, REACTORES, TIERRAS FILTRANTES</v>
      </c>
      <c r="R290">
        <v>1</v>
      </c>
      <c r="S290">
        <v>-62992.87</v>
      </c>
      <c r="T290">
        <v>1</v>
      </c>
      <c r="U290" t="str">
        <v>APERTURADO POR EMPRESA</v>
      </c>
      <c r="V290" t="str">
        <v>REACTORES</v>
      </c>
    </row>
    <row r="291" spans="1:22" x14ac:dyDescent="0.25">
      <c r="A291" vm="5">
        <v>45947</v>
      </c>
      <c r="B291" t="str">
        <v>Comercial Uritorco S. R. L. (w)</v>
      </c>
      <c r="C291" t="str">
        <v>FA-A 00001-00006937</v>
      </c>
      <c r="D291">
        <v>-62992.87</v>
      </c>
      <c r="E291" t="str">
        <v xml:space="preserve">OC 0001-00001910: REPARACIONES
Pedido ferretería camión chupador </v>
      </c>
      <c r="F291">
        <v>1</v>
      </c>
      <c r="G291">
        <v>52060.22</v>
      </c>
      <c r="H291" t="str">
        <v>UN</v>
      </c>
      <c r="I291" t="str">
        <v>REPARACIONES</v>
      </c>
      <c r="J291" t="str">
        <v>OPEX</v>
      </c>
      <c r="K291" t="str">
        <v>VARIABLE</v>
      </c>
      <c r="L291" t="str">
        <v>INDIRECTO</v>
      </c>
      <c r="M291">
        <v>0</v>
      </c>
      <c r="N291" t="str">
        <v>CC1</v>
      </c>
      <c r="O291" t="e">
        <v>#NUM!</v>
      </c>
      <c r="P291">
        <v>10</v>
      </c>
      <c r="Q291" t="str">
        <v>BACHAS, CEREAL &amp; POLVILLO, COMPOST &amp; FERTILIZANTES, DISPOSICIÓN FINAL RESIDUOS LIQUIDOS, DISPOSICIÓN FINAL RESIDUOS SOLIDOS, EXPORTACION, NFU, PILETAS, REACTORES, TIERRAS FILTRANTES</v>
      </c>
      <c r="R291">
        <v>1</v>
      </c>
      <c r="S291">
        <v>-62992.87</v>
      </c>
      <c r="T291">
        <v>1</v>
      </c>
      <c r="U291" t="str">
        <v>APERTURADO POR EMPRESA</v>
      </c>
      <c r="V291" t="str">
        <v>TIERRAS FILTRANTES</v>
      </c>
    </row>
    <row r="292" spans="1:22" x14ac:dyDescent="0.25">
      <c r="A292" vm="10">
        <v>45946</v>
      </c>
      <c r="B292" t="str">
        <v>Comercial Uritorco S. R. L. (w)</v>
      </c>
      <c r="C292" t="str">
        <v>FA-A 00001-00006910</v>
      </c>
      <c r="D292">
        <v>-2466.9499999999998</v>
      </c>
      <c r="E292" t="str">
        <v>OC 0001-00001896: REPOSICION</v>
      </c>
      <c r="F292">
        <v>40</v>
      </c>
      <c r="G292">
        <v>50.97</v>
      </c>
      <c r="H292" t="str">
        <v>UN</v>
      </c>
      <c r="I292" t="str">
        <v>REPOSICION</v>
      </c>
      <c r="J292" t="str">
        <v>OPEX</v>
      </c>
      <c r="K292" t="str">
        <v>VARIABLE</v>
      </c>
      <c r="L292" t="str">
        <v>INDIRECTO</v>
      </c>
      <c r="M292">
        <v>0</v>
      </c>
      <c r="N292" t="str">
        <v>CC1</v>
      </c>
      <c r="O292" t="e">
        <v>#NUM!</v>
      </c>
      <c r="P292">
        <v>10</v>
      </c>
      <c r="Q292" t="str">
        <v>BACHAS, CEREAL &amp; POLVILLO, COMPOST &amp; FERTILIZANTES, DISPOSICIÓN FINAL RESIDUOS LIQUIDOS, DISPOSICIÓN FINAL RESIDUOS SOLIDOS, EXPORTACION, NFU, PILETAS, REACTORES, TIERRAS FILTRANTES</v>
      </c>
      <c r="R292">
        <v>1</v>
      </c>
      <c r="S292">
        <v>-2466.9499999999998</v>
      </c>
      <c r="T292">
        <v>40</v>
      </c>
      <c r="U292" t="str">
        <v>APERTURADO POR EMPRESA</v>
      </c>
      <c r="V292" t="str">
        <v>BACHAS</v>
      </c>
    </row>
    <row r="293" spans="1:22" x14ac:dyDescent="0.25">
      <c r="A293" vm="10">
        <v>45946</v>
      </c>
      <c r="B293" t="str">
        <v>Comercial Uritorco S. R. L. (w)</v>
      </c>
      <c r="C293" t="str">
        <v>FA-A 00001-00006910</v>
      </c>
      <c r="D293">
        <v>-2466.9499999999998</v>
      </c>
      <c r="E293" t="str">
        <v>OC 0001-00001896: REPOSICION</v>
      </c>
      <c r="F293">
        <v>40</v>
      </c>
      <c r="G293">
        <v>50.97</v>
      </c>
      <c r="H293" t="str">
        <v>UN</v>
      </c>
      <c r="I293" t="str">
        <v>REPOSICION</v>
      </c>
      <c r="J293" t="str">
        <v>OPEX</v>
      </c>
      <c r="K293" t="str">
        <v>VARIABLE</v>
      </c>
      <c r="L293" t="str">
        <v>INDIRECTO</v>
      </c>
      <c r="M293">
        <v>0</v>
      </c>
      <c r="N293" t="str">
        <v>CC1</v>
      </c>
      <c r="O293" t="e">
        <v>#NUM!</v>
      </c>
      <c r="P293">
        <v>10</v>
      </c>
      <c r="Q293" t="str">
        <v>BACHAS, CEREAL &amp; POLVILLO, COMPOST &amp; FERTILIZANTES, DISPOSICIÓN FINAL RESIDUOS LIQUIDOS, DISPOSICIÓN FINAL RESIDUOS SOLIDOS, EXPORTACION, NFU, PILETAS, REACTORES, TIERRAS FILTRANTES</v>
      </c>
      <c r="R293">
        <v>1</v>
      </c>
      <c r="S293">
        <v>-2466.9499999999998</v>
      </c>
      <c r="T293">
        <v>40</v>
      </c>
      <c r="U293" t="str">
        <v>APERTURADO POR EMPRESA</v>
      </c>
      <c r="V293" t="str">
        <v>CEREAL &amp; POLVILLO</v>
      </c>
    </row>
    <row r="294" spans="1:22" x14ac:dyDescent="0.25">
      <c r="A294" vm="10">
        <v>45946</v>
      </c>
      <c r="B294" t="str">
        <v>Comercial Uritorco S. R. L. (w)</v>
      </c>
      <c r="C294" t="str">
        <v>FA-A 00001-00006910</v>
      </c>
      <c r="D294">
        <v>-2466.9499999999998</v>
      </c>
      <c r="E294" t="str">
        <v>OC 0001-00001896: REPOSICION</v>
      </c>
      <c r="F294">
        <v>40</v>
      </c>
      <c r="G294">
        <v>50.97</v>
      </c>
      <c r="H294" t="str">
        <v>UN</v>
      </c>
      <c r="I294" t="str">
        <v>REPOSICION</v>
      </c>
      <c r="J294" t="str">
        <v>OPEX</v>
      </c>
      <c r="K294" t="str">
        <v>VARIABLE</v>
      </c>
      <c r="L294" t="str">
        <v>INDIRECTO</v>
      </c>
      <c r="M294">
        <v>0</v>
      </c>
      <c r="N294" t="str">
        <v>CC1</v>
      </c>
      <c r="O294" t="e">
        <v>#NUM!</v>
      </c>
      <c r="P294">
        <v>10</v>
      </c>
      <c r="Q294" t="str">
        <v>BACHAS, CEREAL &amp; POLVILLO, COMPOST &amp; FERTILIZANTES, DISPOSICIÓN FINAL RESIDUOS LIQUIDOS, DISPOSICIÓN FINAL RESIDUOS SOLIDOS, EXPORTACION, NFU, PILETAS, REACTORES, TIERRAS FILTRANTES</v>
      </c>
      <c r="R294">
        <v>1</v>
      </c>
      <c r="S294">
        <v>-2466.9499999999998</v>
      </c>
      <c r="T294">
        <v>40</v>
      </c>
      <c r="U294" t="str">
        <v>APERTURADO POR EMPRESA</v>
      </c>
      <c r="V294" t="str">
        <v>COMPOST &amp; FERTILIZANTES</v>
      </c>
    </row>
    <row r="295" spans="1:22" x14ac:dyDescent="0.25">
      <c r="A295" vm="10">
        <v>45946</v>
      </c>
      <c r="B295" t="str">
        <v>Comercial Uritorco S. R. L. (w)</v>
      </c>
      <c r="C295" t="str">
        <v>FA-A 00001-00006910</v>
      </c>
      <c r="D295">
        <v>-2466.9499999999998</v>
      </c>
      <c r="E295" t="str">
        <v>OC 0001-00001896: REPOSICION</v>
      </c>
      <c r="F295">
        <v>40</v>
      </c>
      <c r="G295">
        <v>50.97</v>
      </c>
      <c r="H295" t="str">
        <v>UN</v>
      </c>
      <c r="I295" t="str">
        <v>REPOSICION</v>
      </c>
      <c r="J295" t="str">
        <v>OPEX</v>
      </c>
      <c r="K295" t="str">
        <v>VARIABLE</v>
      </c>
      <c r="L295" t="str">
        <v>INDIRECTO</v>
      </c>
      <c r="M295">
        <v>0</v>
      </c>
      <c r="N295" t="str">
        <v>CC1</v>
      </c>
      <c r="O295" t="e">
        <v>#NUM!</v>
      </c>
      <c r="P295">
        <v>10</v>
      </c>
      <c r="Q295" t="str">
        <v>BACHAS, CEREAL &amp; POLVILLO, COMPOST &amp; FERTILIZANTES, DISPOSICIÓN FINAL RESIDUOS LIQUIDOS, DISPOSICIÓN FINAL RESIDUOS SOLIDOS, EXPORTACION, NFU, PILETAS, REACTORES, TIERRAS FILTRANTES</v>
      </c>
      <c r="R295">
        <v>1</v>
      </c>
      <c r="S295">
        <v>-2466.9499999999998</v>
      </c>
      <c r="T295">
        <v>40</v>
      </c>
      <c r="U295" t="str">
        <v>APERTURADO POR EMPRESA</v>
      </c>
      <c r="V295" t="str">
        <v>DISPOSICIÓN FINAL RESIDUOS LIQUIDOS</v>
      </c>
    </row>
    <row r="296" spans="1:22" x14ac:dyDescent="0.25">
      <c r="A296" vm="10">
        <v>45946</v>
      </c>
      <c r="B296" t="str">
        <v>Comercial Uritorco S. R. L. (w)</v>
      </c>
      <c r="C296" t="str">
        <v>FA-A 00001-00006910</v>
      </c>
      <c r="D296">
        <v>-2466.9499999999998</v>
      </c>
      <c r="E296" t="str">
        <v>OC 0001-00001896: REPOSICION</v>
      </c>
      <c r="F296">
        <v>40</v>
      </c>
      <c r="G296">
        <v>50.97</v>
      </c>
      <c r="H296" t="str">
        <v>UN</v>
      </c>
      <c r="I296" t="str">
        <v>REPOSICION</v>
      </c>
      <c r="J296" t="str">
        <v>OPEX</v>
      </c>
      <c r="K296" t="str">
        <v>VARIABLE</v>
      </c>
      <c r="L296" t="str">
        <v>INDIRECTO</v>
      </c>
      <c r="M296">
        <v>0</v>
      </c>
      <c r="N296" t="str">
        <v>CC1</v>
      </c>
      <c r="O296" t="e">
        <v>#NUM!</v>
      </c>
      <c r="P296">
        <v>10</v>
      </c>
      <c r="Q296" t="str">
        <v>BACHAS, CEREAL &amp; POLVILLO, COMPOST &amp; FERTILIZANTES, DISPOSICIÓN FINAL RESIDUOS LIQUIDOS, DISPOSICIÓN FINAL RESIDUOS SOLIDOS, EXPORTACION, NFU, PILETAS, REACTORES, TIERRAS FILTRANTES</v>
      </c>
      <c r="R296">
        <v>1</v>
      </c>
      <c r="S296">
        <v>-2466.9499999999998</v>
      </c>
      <c r="T296">
        <v>40</v>
      </c>
      <c r="U296" t="str">
        <v>APERTURADO POR EMPRESA</v>
      </c>
      <c r="V296" t="str">
        <v>DISPOSICIÓN FINAL RESIDUOS SOLIDOS</v>
      </c>
    </row>
    <row r="297" spans="1:22" x14ac:dyDescent="0.25">
      <c r="A297" vm="10">
        <v>45946</v>
      </c>
      <c r="B297" t="str">
        <v>Comercial Uritorco S. R. L. (w)</v>
      </c>
      <c r="C297" t="str">
        <v>FA-A 00001-00006910</v>
      </c>
      <c r="D297">
        <v>-2466.9499999999998</v>
      </c>
      <c r="E297" t="str">
        <v>OC 0001-00001896: REPOSICION</v>
      </c>
      <c r="F297">
        <v>40</v>
      </c>
      <c r="G297">
        <v>50.97</v>
      </c>
      <c r="H297" t="str">
        <v>UN</v>
      </c>
      <c r="I297" t="str">
        <v>REPOSICION</v>
      </c>
      <c r="J297" t="str">
        <v>OPEX</v>
      </c>
      <c r="K297" t="str">
        <v>VARIABLE</v>
      </c>
      <c r="L297" t="str">
        <v>INDIRECTO</v>
      </c>
      <c r="M297">
        <v>0</v>
      </c>
      <c r="N297" t="str">
        <v>CC1</v>
      </c>
      <c r="O297" t="e">
        <v>#NUM!</v>
      </c>
      <c r="P297">
        <v>10</v>
      </c>
      <c r="Q297" t="str">
        <v>BACHAS, CEREAL &amp; POLVILLO, COMPOST &amp; FERTILIZANTES, DISPOSICIÓN FINAL RESIDUOS LIQUIDOS, DISPOSICIÓN FINAL RESIDUOS SOLIDOS, EXPORTACION, NFU, PILETAS, REACTORES, TIERRAS FILTRANTES</v>
      </c>
      <c r="R297">
        <v>1</v>
      </c>
      <c r="S297">
        <v>-2466.9499999999998</v>
      </c>
      <c r="T297">
        <v>40</v>
      </c>
      <c r="U297" t="str">
        <v>APERTURADO POR EMPRESA</v>
      </c>
      <c r="V297" t="str">
        <v>EXPORTACION</v>
      </c>
    </row>
    <row r="298" spans="1:22" x14ac:dyDescent="0.25">
      <c r="A298" vm="10">
        <v>45946</v>
      </c>
      <c r="B298" t="str">
        <v>Comercial Uritorco S. R. L. (w)</v>
      </c>
      <c r="C298" t="str">
        <v>FA-A 00001-00006910</v>
      </c>
      <c r="D298">
        <v>-2466.9499999999998</v>
      </c>
      <c r="E298" t="str">
        <v>OC 0001-00001896: REPOSICION</v>
      </c>
      <c r="F298">
        <v>40</v>
      </c>
      <c r="G298">
        <v>50.97</v>
      </c>
      <c r="H298" t="str">
        <v>UN</v>
      </c>
      <c r="I298" t="str">
        <v>REPOSICION</v>
      </c>
      <c r="J298" t="str">
        <v>OPEX</v>
      </c>
      <c r="K298" t="str">
        <v>VARIABLE</v>
      </c>
      <c r="L298" t="str">
        <v>INDIRECTO</v>
      </c>
      <c r="M298">
        <v>0</v>
      </c>
      <c r="N298" t="str">
        <v>CC1</v>
      </c>
      <c r="O298" t="e">
        <v>#NUM!</v>
      </c>
      <c r="P298">
        <v>10</v>
      </c>
      <c r="Q298" t="str">
        <v>BACHAS, CEREAL &amp; POLVILLO, COMPOST &amp; FERTILIZANTES, DISPOSICIÓN FINAL RESIDUOS LIQUIDOS, DISPOSICIÓN FINAL RESIDUOS SOLIDOS, EXPORTACION, NFU, PILETAS, REACTORES, TIERRAS FILTRANTES</v>
      </c>
      <c r="R298">
        <v>1</v>
      </c>
      <c r="S298">
        <v>-2466.9499999999998</v>
      </c>
      <c r="T298">
        <v>40</v>
      </c>
      <c r="U298" t="str">
        <v>APERTURADO POR EMPRESA</v>
      </c>
      <c r="V298" t="str">
        <v>NFU</v>
      </c>
    </row>
    <row r="299" spans="1:22" x14ac:dyDescent="0.25">
      <c r="A299" vm="10">
        <v>45946</v>
      </c>
      <c r="B299" t="str">
        <v>Comercial Uritorco S. R. L. (w)</v>
      </c>
      <c r="C299" t="str">
        <v>FA-A 00001-00006910</v>
      </c>
      <c r="D299">
        <v>-2466.9499999999998</v>
      </c>
      <c r="E299" t="str">
        <v>OC 0001-00001896: REPOSICION</v>
      </c>
      <c r="F299">
        <v>40</v>
      </c>
      <c r="G299">
        <v>50.97</v>
      </c>
      <c r="H299" t="str">
        <v>UN</v>
      </c>
      <c r="I299" t="str">
        <v>REPOSICION</v>
      </c>
      <c r="J299" t="str">
        <v>OPEX</v>
      </c>
      <c r="K299" t="str">
        <v>VARIABLE</v>
      </c>
      <c r="L299" t="str">
        <v>INDIRECTO</v>
      </c>
      <c r="M299">
        <v>0</v>
      </c>
      <c r="N299" t="str">
        <v>CC1</v>
      </c>
      <c r="O299" t="e">
        <v>#NUM!</v>
      </c>
      <c r="P299">
        <v>10</v>
      </c>
      <c r="Q299" t="str">
        <v>BACHAS, CEREAL &amp; POLVILLO, COMPOST &amp; FERTILIZANTES, DISPOSICIÓN FINAL RESIDUOS LIQUIDOS, DISPOSICIÓN FINAL RESIDUOS SOLIDOS, EXPORTACION, NFU, PILETAS, REACTORES, TIERRAS FILTRANTES</v>
      </c>
      <c r="R299">
        <v>1</v>
      </c>
      <c r="S299">
        <v>-2466.9499999999998</v>
      </c>
      <c r="T299">
        <v>40</v>
      </c>
      <c r="U299" t="str">
        <v>APERTURADO POR EMPRESA</v>
      </c>
      <c r="V299" t="str">
        <v>PILETAS</v>
      </c>
    </row>
    <row r="300" spans="1:22" x14ac:dyDescent="0.25">
      <c r="A300" vm="10">
        <v>45946</v>
      </c>
      <c r="B300" t="str">
        <v>Comercial Uritorco S. R. L. (w)</v>
      </c>
      <c r="C300" t="str">
        <v>FA-A 00001-00006910</v>
      </c>
      <c r="D300">
        <v>-2466.9499999999998</v>
      </c>
      <c r="E300" t="str">
        <v>OC 0001-00001896: REPOSICION</v>
      </c>
      <c r="F300">
        <v>40</v>
      </c>
      <c r="G300">
        <v>50.97</v>
      </c>
      <c r="H300" t="str">
        <v>UN</v>
      </c>
      <c r="I300" t="str">
        <v>REPOSICION</v>
      </c>
      <c r="J300" t="str">
        <v>OPEX</v>
      </c>
      <c r="K300" t="str">
        <v>VARIABLE</v>
      </c>
      <c r="L300" t="str">
        <v>INDIRECTO</v>
      </c>
      <c r="M300">
        <v>0</v>
      </c>
      <c r="N300" t="str">
        <v>CC1</v>
      </c>
      <c r="O300" t="e">
        <v>#NUM!</v>
      </c>
      <c r="P300">
        <v>10</v>
      </c>
      <c r="Q300" t="str">
        <v>BACHAS, CEREAL &amp; POLVILLO, COMPOST &amp; FERTILIZANTES, DISPOSICIÓN FINAL RESIDUOS LIQUIDOS, DISPOSICIÓN FINAL RESIDUOS SOLIDOS, EXPORTACION, NFU, PILETAS, REACTORES, TIERRAS FILTRANTES</v>
      </c>
      <c r="R300">
        <v>1</v>
      </c>
      <c r="S300">
        <v>-2466.9499999999998</v>
      </c>
      <c r="T300">
        <v>40</v>
      </c>
      <c r="U300" t="str">
        <v>APERTURADO POR EMPRESA</v>
      </c>
      <c r="V300" t="str">
        <v>REACTORES</v>
      </c>
    </row>
    <row r="301" spans="1:22" x14ac:dyDescent="0.25">
      <c r="A301" vm="10">
        <v>45946</v>
      </c>
      <c r="B301" t="str">
        <v>Comercial Uritorco S. R. L. (w)</v>
      </c>
      <c r="C301" t="str">
        <v>FA-A 00001-00006910</v>
      </c>
      <c r="D301">
        <v>-2466.9499999999998</v>
      </c>
      <c r="E301" t="str">
        <v>OC 0001-00001896: REPOSICION</v>
      </c>
      <c r="F301">
        <v>40</v>
      </c>
      <c r="G301">
        <v>50.97</v>
      </c>
      <c r="H301" t="str">
        <v>UN</v>
      </c>
      <c r="I301" t="str">
        <v>REPOSICION</v>
      </c>
      <c r="J301" t="str">
        <v>OPEX</v>
      </c>
      <c r="K301" t="str">
        <v>VARIABLE</v>
      </c>
      <c r="L301" t="str">
        <v>INDIRECTO</v>
      </c>
      <c r="M301">
        <v>0</v>
      </c>
      <c r="N301" t="str">
        <v>CC1</v>
      </c>
      <c r="O301" t="e">
        <v>#NUM!</v>
      </c>
      <c r="P301">
        <v>10</v>
      </c>
      <c r="Q301" t="str">
        <v>BACHAS, CEREAL &amp; POLVILLO, COMPOST &amp; FERTILIZANTES, DISPOSICIÓN FINAL RESIDUOS LIQUIDOS, DISPOSICIÓN FINAL RESIDUOS SOLIDOS, EXPORTACION, NFU, PILETAS, REACTORES, TIERRAS FILTRANTES</v>
      </c>
      <c r="R301">
        <v>1</v>
      </c>
      <c r="S301">
        <v>-2466.9499999999998</v>
      </c>
      <c r="T301">
        <v>40</v>
      </c>
      <c r="U301" t="str">
        <v>APERTURADO POR EMPRESA</v>
      </c>
      <c r="V301" t="str">
        <v>TIERRAS FILTRANTES</v>
      </c>
    </row>
    <row r="302" spans="1:22" x14ac:dyDescent="0.25">
      <c r="A302" vm="22">
        <v>45937</v>
      </c>
      <c r="B302" t="str">
        <v>Coroso, Hugo Ezequiel</v>
      </c>
      <c r="C302" t="str">
        <v>FA-A 00002-00000194</v>
      </c>
      <c r="D302">
        <v>-363000</v>
      </c>
      <c r="E302" t="str">
        <v xml:space="preserve">OC 0001-00001793: LOGISTICA
Viaje coronel bogado a arroyo seco traslado auto elevador
Taurus </v>
      </c>
      <c r="F302">
        <v>1</v>
      </c>
      <c r="G302">
        <v>300000</v>
      </c>
      <c r="H302" t="str">
        <v>UN</v>
      </c>
      <c r="I302" t="str">
        <v>LOGISTICA</v>
      </c>
      <c r="J302" t="str">
        <v>OPEX</v>
      </c>
      <c r="K302" t="str">
        <v>VARIABLE</v>
      </c>
      <c r="L302" t="str">
        <v>INDIRECTO</v>
      </c>
      <c r="M302">
        <v>0</v>
      </c>
      <c r="N302" t="str">
        <v>CC1</v>
      </c>
      <c r="O302" t="e">
        <v>#NUM!</v>
      </c>
      <c r="P302">
        <v>10</v>
      </c>
      <c r="Q302" t="str">
        <v>BACHAS, CEREAL &amp; POLVILLO, COMPOST &amp; FERTILIZANTES, DISPOSICIÓN FINAL RESIDUOS LIQUIDOS, DISPOSICIÓN FINAL RESIDUOS SOLIDOS, EXPORTACION, NFU, PILETAS, REACTORES, TIERRAS FILTRANTES</v>
      </c>
      <c r="R302">
        <v>1</v>
      </c>
      <c r="S302">
        <v>-363000</v>
      </c>
      <c r="T302">
        <v>1</v>
      </c>
      <c r="U302" t="str">
        <v>APERTURADO POR EMPRESA</v>
      </c>
      <c r="V302" t="str">
        <v>BACHAS</v>
      </c>
    </row>
    <row r="303" spans="1:22" x14ac:dyDescent="0.25">
      <c r="A303" vm="22">
        <v>45937</v>
      </c>
      <c r="B303" t="str">
        <v>Coroso, Hugo Ezequiel</v>
      </c>
      <c r="C303" t="str">
        <v>FA-A 00002-00000194</v>
      </c>
      <c r="D303">
        <v>-363000</v>
      </c>
      <c r="E303" t="str">
        <v xml:space="preserve">OC 0001-00001793: LOGISTICA
Viaje coronel bogado a arroyo seco traslado auto elevador
Taurus </v>
      </c>
      <c r="F303">
        <v>1</v>
      </c>
      <c r="G303">
        <v>300000</v>
      </c>
      <c r="H303" t="str">
        <v>UN</v>
      </c>
      <c r="I303" t="str">
        <v>LOGISTICA</v>
      </c>
      <c r="J303" t="str">
        <v>OPEX</v>
      </c>
      <c r="K303" t="str">
        <v>VARIABLE</v>
      </c>
      <c r="L303" t="str">
        <v>INDIRECTO</v>
      </c>
      <c r="M303">
        <v>0</v>
      </c>
      <c r="N303" t="str">
        <v>CC1</v>
      </c>
      <c r="O303" t="e">
        <v>#NUM!</v>
      </c>
      <c r="P303">
        <v>10</v>
      </c>
      <c r="Q303" t="str">
        <v>BACHAS, CEREAL &amp; POLVILLO, COMPOST &amp; FERTILIZANTES, DISPOSICIÓN FINAL RESIDUOS LIQUIDOS, DISPOSICIÓN FINAL RESIDUOS SOLIDOS, EXPORTACION, NFU, PILETAS, REACTORES, TIERRAS FILTRANTES</v>
      </c>
      <c r="R303">
        <v>1</v>
      </c>
      <c r="S303">
        <v>-363000</v>
      </c>
      <c r="T303">
        <v>1</v>
      </c>
      <c r="U303" t="str">
        <v>APERTURADO POR EMPRESA</v>
      </c>
      <c r="V303" t="str">
        <v>CEREAL &amp; POLVILLO</v>
      </c>
    </row>
    <row r="304" spans="1:22" x14ac:dyDescent="0.25">
      <c r="A304" vm="22">
        <v>45937</v>
      </c>
      <c r="B304" t="str">
        <v>Coroso, Hugo Ezequiel</v>
      </c>
      <c r="C304" t="str">
        <v>FA-A 00002-00000194</v>
      </c>
      <c r="D304">
        <v>-363000</v>
      </c>
      <c r="E304" t="str">
        <v xml:space="preserve">OC 0001-00001793: LOGISTICA
Viaje coronel bogado a arroyo seco traslado auto elevador
Taurus </v>
      </c>
      <c r="F304">
        <v>1</v>
      </c>
      <c r="G304">
        <v>300000</v>
      </c>
      <c r="H304" t="str">
        <v>UN</v>
      </c>
      <c r="I304" t="str">
        <v>LOGISTICA</v>
      </c>
      <c r="J304" t="str">
        <v>OPEX</v>
      </c>
      <c r="K304" t="str">
        <v>VARIABLE</v>
      </c>
      <c r="L304" t="str">
        <v>INDIRECTO</v>
      </c>
      <c r="M304">
        <v>0</v>
      </c>
      <c r="N304" t="str">
        <v>CC1</v>
      </c>
      <c r="O304" t="e">
        <v>#NUM!</v>
      </c>
      <c r="P304">
        <v>10</v>
      </c>
      <c r="Q304" t="str">
        <v>BACHAS, CEREAL &amp; POLVILLO, COMPOST &amp; FERTILIZANTES, DISPOSICIÓN FINAL RESIDUOS LIQUIDOS, DISPOSICIÓN FINAL RESIDUOS SOLIDOS, EXPORTACION, NFU, PILETAS, REACTORES, TIERRAS FILTRANTES</v>
      </c>
      <c r="R304">
        <v>1</v>
      </c>
      <c r="S304">
        <v>-363000</v>
      </c>
      <c r="T304">
        <v>1</v>
      </c>
      <c r="U304" t="str">
        <v>APERTURADO POR EMPRESA</v>
      </c>
      <c r="V304" t="str">
        <v>COMPOST &amp; FERTILIZANTES</v>
      </c>
    </row>
    <row r="305" spans="1:22" x14ac:dyDescent="0.25">
      <c r="A305" vm="22">
        <v>45937</v>
      </c>
      <c r="B305" t="str">
        <v>Coroso, Hugo Ezequiel</v>
      </c>
      <c r="C305" t="str">
        <v>FA-A 00002-00000194</v>
      </c>
      <c r="D305">
        <v>-363000</v>
      </c>
      <c r="E305" t="str">
        <v xml:space="preserve">OC 0001-00001793: LOGISTICA
Viaje coronel bogado a arroyo seco traslado auto elevador
Taurus </v>
      </c>
      <c r="F305">
        <v>1</v>
      </c>
      <c r="G305">
        <v>300000</v>
      </c>
      <c r="H305" t="str">
        <v>UN</v>
      </c>
      <c r="I305" t="str">
        <v>LOGISTICA</v>
      </c>
      <c r="J305" t="str">
        <v>OPEX</v>
      </c>
      <c r="K305" t="str">
        <v>VARIABLE</v>
      </c>
      <c r="L305" t="str">
        <v>INDIRECTO</v>
      </c>
      <c r="M305">
        <v>0</v>
      </c>
      <c r="N305" t="str">
        <v>CC1</v>
      </c>
      <c r="O305" t="e">
        <v>#NUM!</v>
      </c>
      <c r="P305">
        <v>10</v>
      </c>
      <c r="Q305" t="str">
        <v>BACHAS, CEREAL &amp; POLVILLO, COMPOST &amp; FERTILIZANTES, DISPOSICIÓN FINAL RESIDUOS LIQUIDOS, DISPOSICIÓN FINAL RESIDUOS SOLIDOS, EXPORTACION, NFU, PILETAS, REACTORES, TIERRAS FILTRANTES</v>
      </c>
      <c r="R305">
        <v>1</v>
      </c>
      <c r="S305">
        <v>-363000</v>
      </c>
      <c r="T305">
        <v>1</v>
      </c>
      <c r="U305" t="str">
        <v>APERTURADO POR EMPRESA</v>
      </c>
      <c r="V305" t="str">
        <v>DISPOSICIÓN FINAL RESIDUOS LIQUIDOS</v>
      </c>
    </row>
    <row r="306" spans="1:22" x14ac:dyDescent="0.25">
      <c r="A306" vm="22">
        <v>45937</v>
      </c>
      <c r="B306" t="str">
        <v>Coroso, Hugo Ezequiel</v>
      </c>
      <c r="C306" t="str">
        <v>FA-A 00002-00000194</v>
      </c>
      <c r="D306">
        <v>-363000</v>
      </c>
      <c r="E306" t="str">
        <v xml:space="preserve">OC 0001-00001793: LOGISTICA
Viaje coronel bogado a arroyo seco traslado auto elevador
Taurus </v>
      </c>
      <c r="F306">
        <v>1</v>
      </c>
      <c r="G306">
        <v>300000</v>
      </c>
      <c r="H306" t="str">
        <v>UN</v>
      </c>
      <c r="I306" t="str">
        <v>LOGISTICA</v>
      </c>
      <c r="J306" t="str">
        <v>OPEX</v>
      </c>
      <c r="K306" t="str">
        <v>VARIABLE</v>
      </c>
      <c r="L306" t="str">
        <v>INDIRECTO</v>
      </c>
      <c r="M306">
        <v>0</v>
      </c>
      <c r="N306" t="str">
        <v>CC1</v>
      </c>
      <c r="O306" t="e">
        <v>#NUM!</v>
      </c>
      <c r="P306">
        <v>10</v>
      </c>
      <c r="Q306" t="str">
        <v>BACHAS, CEREAL &amp; POLVILLO, COMPOST &amp; FERTILIZANTES, DISPOSICIÓN FINAL RESIDUOS LIQUIDOS, DISPOSICIÓN FINAL RESIDUOS SOLIDOS, EXPORTACION, NFU, PILETAS, REACTORES, TIERRAS FILTRANTES</v>
      </c>
      <c r="R306">
        <v>1</v>
      </c>
      <c r="S306">
        <v>-363000</v>
      </c>
      <c r="T306">
        <v>1</v>
      </c>
      <c r="U306" t="str">
        <v>APERTURADO POR EMPRESA</v>
      </c>
      <c r="V306" t="str">
        <v>DISPOSICIÓN FINAL RESIDUOS SOLIDOS</v>
      </c>
    </row>
    <row r="307" spans="1:22" x14ac:dyDescent="0.25">
      <c r="A307" vm="22">
        <v>45937</v>
      </c>
      <c r="B307" t="str">
        <v>Coroso, Hugo Ezequiel</v>
      </c>
      <c r="C307" t="str">
        <v>FA-A 00002-00000194</v>
      </c>
      <c r="D307">
        <v>-363000</v>
      </c>
      <c r="E307" t="str">
        <v xml:space="preserve">OC 0001-00001793: LOGISTICA
Viaje coronel bogado a arroyo seco traslado auto elevador
Taurus </v>
      </c>
      <c r="F307">
        <v>1</v>
      </c>
      <c r="G307">
        <v>300000</v>
      </c>
      <c r="H307" t="str">
        <v>UN</v>
      </c>
      <c r="I307" t="str">
        <v>LOGISTICA</v>
      </c>
      <c r="J307" t="str">
        <v>OPEX</v>
      </c>
      <c r="K307" t="str">
        <v>VARIABLE</v>
      </c>
      <c r="L307" t="str">
        <v>INDIRECTO</v>
      </c>
      <c r="M307">
        <v>0</v>
      </c>
      <c r="N307" t="str">
        <v>CC1</v>
      </c>
      <c r="O307" t="e">
        <v>#NUM!</v>
      </c>
      <c r="P307">
        <v>10</v>
      </c>
      <c r="Q307" t="str">
        <v>BACHAS, CEREAL &amp; POLVILLO, COMPOST &amp; FERTILIZANTES, DISPOSICIÓN FINAL RESIDUOS LIQUIDOS, DISPOSICIÓN FINAL RESIDUOS SOLIDOS, EXPORTACION, NFU, PILETAS, REACTORES, TIERRAS FILTRANTES</v>
      </c>
      <c r="R307">
        <v>1</v>
      </c>
      <c r="S307">
        <v>-363000</v>
      </c>
      <c r="T307">
        <v>1</v>
      </c>
      <c r="U307" t="str">
        <v>APERTURADO POR EMPRESA</v>
      </c>
      <c r="V307" t="str">
        <v>EXPORTACION</v>
      </c>
    </row>
    <row r="308" spans="1:22" x14ac:dyDescent="0.25">
      <c r="A308" vm="22">
        <v>45937</v>
      </c>
      <c r="B308" t="str">
        <v>Coroso, Hugo Ezequiel</v>
      </c>
      <c r="C308" t="str">
        <v>FA-A 00002-00000194</v>
      </c>
      <c r="D308">
        <v>-363000</v>
      </c>
      <c r="E308" t="str">
        <v xml:space="preserve">OC 0001-00001793: LOGISTICA
Viaje coronel bogado a arroyo seco traslado auto elevador
Taurus </v>
      </c>
      <c r="F308">
        <v>1</v>
      </c>
      <c r="G308">
        <v>300000</v>
      </c>
      <c r="H308" t="str">
        <v>UN</v>
      </c>
      <c r="I308" t="str">
        <v>LOGISTICA</v>
      </c>
      <c r="J308" t="str">
        <v>OPEX</v>
      </c>
      <c r="K308" t="str">
        <v>VARIABLE</v>
      </c>
      <c r="L308" t="str">
        <v>INDIRECTO</v>
      </c>
      <c r="M308">
        <v>0</v>
      </c>
      <c r="N308" t="str">
        <v>CC1</v>
      </c>
      <c r="O308" t="e">
        <v>#NUM!</v>
      </c>
      <c r="P308">
        <v>10</v>
      </c>
      <c r="Q308" t="str">
        <v>BACHAS, CEREAL &amp; POLVILLO, COMPOST &amp; FERTILIZANTES, DISPOSICIÓN FINAL RESIDUOS LIQUIDOS, DISPOSICIÓN FINAL RESIDUOS SOLIDOS, EXPORTACION, NFU, PILETAS, REACTORES, TIERRAS FILTRANTES</v>
      </c>
      <c r="R308">
        <v>1</v>
      </c>
      <c r="S308">
        <v>-363000</v>
      </c>
      <c r="T308">
        <v>1</v>
      </c>
      <c r="U308" t="str">
        <v>APERTURADO POR EMPRESA</v>
      </c>
      <c r="V308" t="str">
        <v>NFU</v>
      </c>
    </row>
    <row r="309" spans="1:22" x14ac:dyDescent="0.25">
      <c r="A309" vm="22">
        <v>45937</v>
      </c>
      <c r="B309" t="str">
        <v>Coroso, Hugo Ezequiel</v>
      </c>
      <c r="C309" t="str">
        <v>FA-A 00002-00000194</v>
      </c>
      <c r="D309">
        <v>-363000</v>
      </c>
      <c r="E309" t="str">
        <v xml:space="preserve">OC 0001-00001793: LOGISTICA
Viaje coronel bogado a arroyo seco traslado auto elevador
Taurus </v>
      </c>
      <c r="F309">
        <v>1</v>
      </c>
      <c r="G309">
        <v>300000</v>
      </c>
      <c r="H309" t="str">
        <v>UN</v>
      </c>
      <c r="I309" t="str">
        <v>LOGISTICA</v>
      </c>
      <c r="J309" t="str">
        <v>OPEX</v>
      </c>
      <c r="K309" t="str">
        <v>VARIABLE</v>
      </c>
      <c r="L309" t="str">
        <v>INDIRECTO</v>
      </c>
      <c r="M309">
        <v>0</v>
      </c>
      <c r="N309" t="str">
        <v>CC1</v>
      </c>
      <c r="O309" t="e">
        <v>#NUM!</v>
      </c>
      <c r="P309">
        <v>10</v>
      </c>
      <c r="Q309" t="str">
        <v>BACHAS, CEREAL &amp; POLVILLO, COMPOST &amp; FERTILIZANTES, DISPOSICIÓN FINAL RESIDUOS LIQUIDOS, DISPOSICIÓN FINAL RESIDUOS SOLIDOS, EXPORTACION, NFU, PILETAS, REACTORES, TIERRAS FILTRANTES</v>
      </c>
      <c r="R309">
        <v>1</v>
      </c>
      <c r="S309">
        <v>-363000</v>
      </c>
      <c r="T309">
        <v>1</v>
      </c>
      <c r="U309" t="str">
        <v>APERTURADO POR EMPRESA</v>
      </c>
      <c r="V309" t="str">
        <v>PILETAS</v>
      </c>
    </row>
    <row r="310" spans="1:22" x14ac:dyDescent="0.25">
      <c r="A310" vm="22">
        <v>45937</v>
      </c>
      <c r="B310" t="str">
        <v>Coroso, Hugo Ezequiel</v>
      </c>
      <c r="C310" t="str">
        <v>FA-A 00002-00000194</v>
      </c>
      <c r="D310">
        <v>-363000</v>
      </c>
      <c r="E310" t="str">
        <v xml:space="preserve">OC 0001-00001793: LOGISTICA
Viaje coronel bogado a arroyo seco traslado auto elevador
Taurus </v>
      </c>
      <c r="F310">
        <v>1</v>
      </c>
      <c r="G310">
        <v>300000</v>
      </c>
      <c r="H310" t="str">
        <v>UN</v>
      </c>
      <c r="I310" t="str">
        <v>LOGISTICA</v>
      </c>
      <c r="J310" t="str">
        <v>OPEX</v>
      </c>
      <c r="K310" t="str">
        <v>VARIABLE</v>
      </c>
      <c r="L310" t="str">
        <v>INDIRECTO</v>
      </c>
      <c r="M310">
        <v>0</v>
      </c>
      <c r="N310" t="str">
        <v>CC1</v>
      </c>
      <c r="O310" t="e">
        <v>#NUM!</v>
      </c>
      <c r="P310">
        <v>10</v>
      </c>
      <c r="Q310" t="str">
        <v>BACHAS, CEREAL &amp; POLVILLO, COMPOST &amp; FERTILIZANTES, DISPOSICIÓN FINAL RESIDUOS LIQUIDOS, DISPOSICIÓN FINAL RESIDUOS SOLIDOS, EXPORTACION, NFU, PILETAS, REACTORES, TIERRAS FILTRANTES</v>
      </c>
      <c r="R310">
        <v>1</v>
      </c>
      <c r="S310">
        <v>-363000</v>
      </c>
      <c r="T310">
        <v>1</v>
      </c>
      <c r="U310" t="str">
        <v>APERTURADO POR EMPRESA</v>
      </c>
      <c r="V310" t="str">
        <v>REACTORES</v>
      </c>
    </row>
    <row r="311" spans="1:22" x14ac:dyDescent="0.25">
      <c r="A311" vm="22">
        <v>45937</v>
      </c>
      <c r="B311" t="str">
        <v>Coroso, Hugo Ezequiel</v>
      </c>
      <c r="C311" t="str">
        <v>FA-A 00002-00000194</v>
      </c>
      <c r="D311">
        <v>-363000</v>
      </c>
      <c r="E311" t="str">
        <v xml:space="preserve">OC 0001-00001793: LOGISTICA
Viaje coronel bogado a arroyo seco traslado auto elevador
Taurus </v>
      </c>
      <c r="F311">
        <v>1</v>
      </c>
      <c r="G311">
        <v>300000</v>
      </c>
      <c r="H311" t="str">
        <v>UN</v>
      </c>
      <c r="I311" t="str">
        <v>LOGISTICA</v>
      </c>
      <c r="J311" t="str">
        <v>OPEX</v>
      </c>
      <c r="K311" t="str">
        <v>VARIABLE</v>
      </c>
      <c r="L311" t="str">
        <v>INDIRECTO</v>
      </c>
      <c r="M311">
        <v>0</v>
      </c>
      <c r="N311" t="str">
        <v>CC1</v>
      </c>
      <c r="O311" t="e">
        <v>#NUM!</v>
      </c>
      <c r="P311">
        <v>10</v>
      </c>
      <c r="Q311" t="str">
        <v>BACHAS, CEREAL &amp; POLVILLO, COMPOST &amp; FERTILIZANTES, DISPOSICIÓN FINAL RESIDUOS LIQUIDOS, DISPOSICIÓN FINAL RESIDUOS SOLIDOS, EXPORTACION, NFU, PILETAS, REACTORES, TIERRAS FILTRANTES</v>
      </c>
      <c r="R311">
        <v>1</v>
      </c>
      <c r="S311">
        <v>-363000</v>
      </c>
      <c r="T311">
        <v>1</v>
      </c>
      <c r="U311" t="str">
        <v>APERTURADO POR EMPRESA</v>
      </c>
      <c r="V311" t="str">
        <v>TIERRAS FILTRANTES</v>
      </c>
    </row>
    <row r="312" spans="1:22" x14ac:dyDescent="0.25">
      <c r="A312" vm="15">
        <v>45951</v>
      </c>
      <c r="B312" t="str">
        <v>Desmedt, Sebastian Emilio</v>
      </c>
      <c r="C312" t="str">
        <v>OCOM/2025/0478</v>
      </c>
      <c r="D312">
        <v>-245000</v>
      </c>
      <c r="E312" t="str">
        <v>OC 0001-00002033: LOGISTICA</v>
      </c>
      <c r="F312">
        <v>1</v>
      </c>
      <c r="G312">
        <v>245000</v>
      </c>
      <c r="H312" t="str">
        <v>UN</v>
      </c>
      <c r="I312" t="str">
        <v>LOGISTICA</v>
      </c>
      <c r="J312" t="str">
        <v>OPEX</v>
      </c>
      <c r="K312" t="str">
        <v>VARIABLE</v>
      </c>
      <c r="L312" t="str">
        <v>INDIRECTO</v>
      </c>
      <c r="M312">
        <v>0</v>
      </c>
      <c r="N312" t="str">
        <v>CC1</v>
      </c>
      <c r="O312" t="e">
        <v>#NUM!</v>
      </c>
      <c r="P312">
        <v>10</v>
      </c>
      <c r="Q312" t="str">
        <v>BACHAS, CEREAL &amp; POLVILLO, COMPOST &amp; FERTILIZANTES, DISPOSICIÓN FINAL RESIDUOS LIQUIDOS, DISPOSICIÓN FINAL RESIDUOS SOLIDOS, EXPORTACION, NFU, PILETAS, REACTORES, TIERRAS FILTRANTES</v>
      </c>
      <c r="R312">
        <v>1</v>
      </c>
      <c r="S312">
        <v>-245000</v>
      </c>
      <c r="T312">
        <v>1</v>
      </c>
      <c r="U312" t="str">
        <v>APERTURADO POR EMPRESA</v>
      </c>
      <c r="V312" t="str">
        <v>BACHAS</v>
      </c>
    </row>
    <row r="313" spans="1:22" x14ac:dyDescent="0.25">
      <c r="A313" vm="15">
        <v>45951</v>
      </c>
      <c r="B313" t="str">
        <v>Desmedt, Sebastian Emilio</v>
      </c>
      <c r="C313" t="str">
        <v>OCOM/2025/0478</v>
      </c>
      <c r="D313">
        <v>-245000</v>
      </c>
      <c r="E313" t="str">
        <v>OC 0001-00002033: LOGISTICA</v>
      </c>
      <c r="F313">
        <v>1</v>
      </c>
      <c r="G313">
        <v>245000</v>
      </c>
      <c r="H313" t="str">
        <v>UN</v>
      </c>
      <c r="I313" t="str">
        <v>LOGISTICA</v>
      </c>
      <c r="J313" t="str">
        <v>OPEX</v>
      </c>
      <c r="K313" t="str">
        <v>VARIABLE</v>
      </c>
      <c r="L313" t="str">
        <v>INDIRECTO</v>
      </c>
      <c r="M313">
        <v>0</v>
      </c>
      <c r="N313" t="str">
        <v>CC1</v>
      </c>
      <c r="O313" t="e">
        <v>#NUM!</v>
      </c>
      <c r="P313">
        <v>10</v>
      </c>
      <c r="Q313" t="str">
        <v>BACHAS, CEREAL &amp; POLVILLO, COMPOST &amp; FERTILIZANTES, DISPOSICIÓN FINAL RESIDUOS LIQUIDOS, DISPOSICIÓN FINAL RESIDUOS SOLIDOS, EXPORTACION, NFU, PILETAS, REACTORES, TIERRAS FILTRANTES</v>
      </c>
      <c r="R313">
        <v>1</v>
      </c>
      <c r="S313">
        <v>-245000</v>
      </c>
      <c r="T313">
        <v>1</v>
      </c>
      <c r="U313" t="str">
        <v>APERTURADO POR EMPRESA</v>
      </c>
      <c r="V313" t="str">
        <v>CEREAL &amp; POLVILLO</v>
      </c>
    </row>
    <row r="314" spans="1:22" x14ac:dyDescent="0.25">
      <c r="A314" vm="15">
        <v>45951</v>
      </c>
      <c r="B314" t="str">
        <v>Desmedt, Sebastian Emilio</v>
      </c>
      <c r="C314" t="str">
        <v>OCOM/2025/0478</v>
      </c>
      <c r="D314">
        <v>-245000</v>
      </c>
      <c r="E314" t="str">
        <v>OC 0001-00002033: LOGISTICA</v>
      </c>
      <c r="F314">
        <v>1</v>
      </c>
      <c r="G314">
        <v>245000</v>
      </c>
      <c r="H314" t="str">
        <v>UN</v>
      </c>
      <c r="I314" t="str">
        <v>LOGISTICA</v>
      </c>
      <c r="J314" t="str">
        <v>OPEX</v>
      </c>
      <c r="K314" t="str">
        <v>VARIABLE</v>
      </c>
      <c r="L314" t="str">
        <v>INDIRECTO</v>
      </c>
      <c r="M314">
        <v>0</v>
      </c>
      <c r="N314" t="str">
        <v>CC1</v>
      </c>
      <c r="O314" t="e">
        <v>#NUM!</v>
      </c>
      <c r="P314">
        <v>10</v>
      </c>
      <c r="Q314" t="str">
        <v>BACHAS, CEREAL &amp; POLVILLO, COMPOST &amp; FERTILIZANTES, DISPOSICIÓN FINAL RESIDUOS LIQUIDOS, DISPOSICIÓN FINAL RESIDUOS SOLIDOS, EXPORTACION, NFU, PILETAS, REACTORES, TIERRAS FILTRANTES</v>
      </c>
      <c r="R314">
        <v>1</v>
      </c>
      <c r="S314">
        <v>-245000</v>
      </c>
      <c r="T314">
        <v>1</v>
      </c>
      <c r="U314" t="str">
        <v>APERTURADO POR EMPRESA</v>
      </c>
      <c r="V314" t="str">
        <v>COMPOST &amp; FERTILIZANTES</v>
      </c>
    </row>
    <row r="315" spans="1:22" x14ac:dyDescent="0.25">
      <c r="A315" vm="15">
        <v>45951</v>
      </c>
      <c r="B315" t="str">
        <v>Desmedt, Sebastian Emilio</v>
      </c>
      <c r="C315" t="str">
        <v>OCOM/2025/0478</v>
      </c>
      <c r="D315">
        <v>-245000</v>
      </c>
      <c r="E315" t="str">
        <v>OC 0001-00002033: LOGISTICA</v>
      </c>
      <c r="F315">
        <v>1</v>
      </c>
      <c r="G315">
        <v>245000</v>
      </c>
      <c r="H315" t="str">
        <v>UN</v>
      </c>
      <c r="I315" t="str">
        <v>LOGISTICA</v>
      </c>
      <c r="J315" t="str">
        <v>OPEX</v>
      </c>
      <c r="K315" t="str">
        <v>VARIABLE</v>
      </c>
      <c r="L315" t="str">
        <v>INDIRECTO</v>
      </c>
      <c r="M315">
        <v>0</v>
      </c>
      <c r="N315" t="str">
        <v>CC1</v>
      </c>
      <c r="O315" t="e">
        <v>#NUM!</v>
      </c>
      <c r="P315">
        <v>10</v>
      </c>
      <c r="Q315" t="str">
        <v>BACHAS, CEREAL &amp; POLVILLO, COMPOST &amp; FERTILIZANTES, DISPOSICIÓN FINAL RESIDUOS LIQUIDOS, DISPOSICIÓN FINAL RESIDUOS SOLIDOS, EXPORTACION, NFU, PILETAS, REACTORES, TIERRAS FILTRANTES</v>
      </c>
      <c r="R315">
        <v>1</v>
      </c>
      <c r="S315">
        <v>-245000</v>
      </c>
      <c r="T315">
        <v>1</v>
      </c>
      <c r="U315" t="str">
        <v>APERTURADO POR EMPRESA</v>
      </c>
      <c r="V315" t="str">
        <v>DISPOSICIÓN FINAL RESIDUOS LIQUIDOS</v>
      </c>
    </row>
    <row r="316" spans="1:22" x14ac:dyDescent="0.25">
      <c r="A316" vm="15">
        <v>45951</v>
      </c>
      <c r="B316" t="str">
        <v>Desmedt, Sebastian Emilio</v>
      </c>
      <c r="C316" t="str">
        <v>OCOM/2025/0478</v>
      </c>
      <c r="D316">
        <v>-245000</v>
      </c>
      <c r="E316" t="str">
        <v>OC 0001-00002033: LOGISTICA</v>
      </c>
      <c r="F316">
        <v>1</v>
      </c>
      <c r="G316">
        <v>245000</v>
      </c>
      <c r="H316" t="str">
        <v>UN</v>
      </c>
      <c r="I316" t="str">
        <v>LOGISTICA</v>
      </c>
      <c r="J316" t="str">
        <v>OPEX</v>
      </c>
      <c r="K316" t="str">
        <v>VARIABLE</v>
      </c>
      <c r="L316" t="str">
        <v>INDIRECTO</v>
      </c>
      <c r="M316">
        <v>0</v>
      </c>
      <c r="N316" t="str">
        <v>CC1</v>
      </c>
      <c r="O316" t="e">
        <v>#NUM!</v>
      </c>
      <c r="P316">
        <v>10</v>
      </c>
      <c r="Q316" t="str">
        <v>BACHAS, CEREAL &amp; POLVILLO, COMPOST &amp; FERTILIZANTES, DISPOSICIÓN FINAL RESIDUOS LIQUIDOS, DISPOSICIÓN FINAL RESIDUOS SOLIDOS, EXPORTACION, NFU, PILETAS, REACTORES, TIERRAS FILTRANTES</v>
      </c>
      <c r="R316">
        <v>1</v>
      </c>
      <c r="S316">
        <v>-245000</v>
      </c>
      <c r="T316">
        <v>1</v>
      </c>
      <c r="U316" t="str">
        <v>APERTURADO POR EMPRESA</v>
      </c>
      <c r="V316" t="str">
        <v>DISPOSICIÓN FINAL RESIDUOS SOLIDOS</v>
      </c>
    </row>
    <row r="317" spans="1:22" x14ac:dyDescent="0.25">
      <c r="A317" vm="15">
        <v>45951</v>
      </c>
      <c r="B317" t="str">
        <v>Desmedt, Sebastian Emilio</v>
      </c>
      <c r="C317" t="str">
        <v>OCOM/2025/0478</v>
      </c>
      <c r="D317">
        <v>-245000</v>
      </c>
      <c r="E317" t="str">
        <v>OC 0001-00002033: LOGISTICA</v>
      </c>
      <c r="F317">
        <v>1</v>
      </c>
      <c r="G317">
        <v>245000</v>
      </c>
      <c r="H317" t="str">
        <v>UN</v>
      </c>
      <c r="I317" t="str">
        <v>LOGISTICA</v>
      </c>
      <c r="J317" t="str">
        <v>OPEX</v>
      </c>
      <c r="K317" t="str">
        <v>VARIABLE</v>
      </c>
      <c r="L317" t="str">
        <v>INDIRECTO</v>
      </c>
      <c r="M317">
        <v>0</v>
      </c>
      <c r="N317" t="str">
        <v>CC1</v>
      </c>
      <c r="O317" t="e">
        <v>#NUM!</v>
      </c>
      <c r="P317">
        <v>10</v>
      </c>
      <c r="Q317" t="str">
        <v>BACHAS, CEREAL &amp; POLVILLO, COMPOST &amp; FERTILIZANTES, DISPOSICIÓN FINAL RESIDUOS LIQUIDOS, DISPOSICIÓN FINAL RESIDUOS SOLIDOS, EXPORTACION, NFU, PILETAS, REACTORES, TIERRAS FILTRANTES</v>
      </c>
      <c r="R317">
        <v>1</v>
      </c>
      <c r="S317">
        <v>-245000</v>
      </c>
      <c r="T317">
        <v>1</v>
      </c>
      <c r="U317" t="str">
        <v>APERTURADO POR EMPRESA</v>
      </c>
      <c r="V317" t="str">
        <v>EXPORTACION</v>
      </c>
    </row>
    <row r="318" spans="1:22" x14ac:dyDescent="0.25">
      <c r="A318" vm="15">
        <v>45951</v>
      </c>
      <c r="B318" t="str">
        <v>Desmedt, Sebastian Emilio</v>
      </c>
      <c r="C318" t="str">
        <v>OCOM/2025/0478</v>
      </c>
      <c r="D318">
        <v>-245000</v>
      </c>
      <c r="E318" t="str">
        <v>OC 0001-00002033: LOGISTICA</v>
      </c>
      <c r="F318">
        <v>1</v>
      </c>
      <c r="G318">
        <v>245000</v>
      </c>
      <c r="H318" t="str">
        <v>UN</v>
      </c>
      <c r="I318" t="str">
        <v>LOGISTICA</v>
      </c>
      <c r="J318" t="str">
        <v>OPEX</v>
      </c>
      <c r="K318" t="str">
        <v>VARIABLE</v>
      </c>
      <c r="L318" t="str">
        <v>INDIRECTO</v>
      </c>
      <c r="M318">
        <v>0</v>
      </c>
      <c r="N318" t="str">
        <v>CC1</v>
      </c>
      <c r="O318" t="e">
        <v>#NUM!</v>
      </c>
      <c r="P318">
        <v>10</v>
      </c>
      <c r="Q318" t="str">
        <v>BACHAS, CEREAL &amp; POLVILLO, COMPOST &amp; FERTILIZANTES, DISPOSICIÓN FINAL RESIDUOS LIQUIDOS, DISPOSICIÓN FINAL RESIDUOS SOLIDOS, EXPORTACION, NFU, PILETAS, REACTORES, TIERRAS FILTRANTES</v>
      </c>
      <c r="R318">
        <v>1</v>
      </c>
      <c r="S318">
        <v>-245000</v>
      </c>
      <c r="T318">
        <v>1</v>
      </c>
      <c r="U318" t="str">
        <v>APERTURADO POR EMPRESA</v>
      </c>
      <c r="V318" t="str">
        <v>NFU</v>
      </c>
    </row>
    <row r="319" spans="1:22" x14ac:dyDescent="0.25">
      <c r="A319" vm="15">
        <v>45951</v>
      </c>
      <c r="B319" t="str">
        <v>Desmedt, Sebastian Emilio</v>
      </c>
      <c r="C319" t="str">
        <v>OCOM/2025/0478</v>
      </c>
      <c r="D319">
        <v>-245000</v>
      </c>
      <c r="E319" t="str">
        <v>OC 0001-00002033: LOGISTICA</v>
      </c>
      <c r="F319">
        <v>1</v>
      </c>
      <c r="G319">
        <v>245000</v>
      </c>
      <c r="H319" t="str">
        <v>UN</v>
      </c>
      <c r="I319" t="str">
        <v>LOGISTICA</v>
      </c>
      <c r="J319" t="str">
        <v>OPEX</v>
      </c>
      <c r="K319" t="str">
        <v>VARIABLE</v>
      </c>
      <c r="L319" t="str">
        <v>INDIRECTO</v>
      </c>
      <c r="M319">
        <v>0</v>
      </c>
      <c r="N319" t="str">
        <v>CC1</v>
      </c>
      <c r="O319" t="e">
        <v>#NUM!</v>
      </c>
      <c r="P319">
        <v>10</v>
      </c>
      <c r="Q319" t="str">
        <v>BACHAS, CEREAL &amp; POLVILLO, COMPOST &amp; FERTILIZANTES, DISPOSICIÓN FINAL RESIDUOS LIQUIDOS, DISPOSICIÓN FINAL RESIDUOS SOLIDOS, EXPORTACION, NFU, PILETAS, REACTORES, TIERRAS FILTRANTES</v>
      </c>
      <c r="R319">
        <v>1</v>
      </c>
      <c r="S319">
        <v>-245000</v>
      </c>
      <c r="T319">
        <v>1</v>
      </c>
      <c r="U319" t="str">
        <v>APERTURADO POR EMPRESA</v>
      </c>
      <c r="V319" t="str">
        <v>PILETAS</v>
      </c>
    </row>
    <row r="320" spans="1:22" x14ac:dyDescent="0.25">
      <c r="A320" vm="15">
        <v>45951</v>
      </c>
      <c r="B320" t="str">
        <v>Desmedt, Sebastian Emilio</v>
      </c>
      <c r="C320" t="str">
        <v>OCOM/2025/0478</v>
      </c>
      <c r="D320">
        <v>-245000</v>
      </c>
      <c r="E320" t="str">
        <v>OC 0001-00002033: LOGISTICA</v>
      </c>
      <c r="F320">
        <v>1</v>
      </c>
      <c r="G320">
        <v>245000</v>
      </c>
      <c r="H320" t="str">
        <v>UN</v>
      </c>
      <c r="I320" t="str">
        <v>LOGISTICA</v>
      </c>
      <c r="J320" t="str">
        <v>OPEX</v>
      </c>
      <c r="K320" t="str">
        <v>VARIABLE</v>
      </c>
      <c r="L320" t="str">
        <v>INDIRECTO</v>
      </c>
      <c r="M320">
        <v>0</v>
      </c>
      <c r="N320" t="str">
        <v>CC1</v>
      </c>
      <c r="O320" t="e">
        <v>#NUM!</v>
      </c>
      <c r="P320">
        <v>10</v>
      </c>
      <c r="Q320" t="str">
        <v>BACHAS, CEREAL &amp; POLVILLO, COMPOST &amp; FERTILIZANTES, DISPOSICIÓN FINAL RESIDUOS LIQUIDOS, DISPOSICIÓN FINAL RESIDUOS SOLIDOS, EXPORTACION, NFU, PILETAS, REACTORES, TIERRAS FILTRANTES</v>
      </c>
      <c r="R320">
        <v>1</v>
      </c>
      <c r="S320">
        <v>-245000</v>
      </c>
      <c r="T320">
        <v>1</v>
      </c>
      <c r="U320" t="str">
        <v>APERTURADO POR EMPRESA</v>
      </c>
      <c r="V320" t="str">
        <v>REACTORES</v>
      </c>
    </row>
    <row r="321" spans="1:22" x14ac:dyDescent="0.25">
      <c r="A321" vm="15">
        <v>45951</v>
      </c>
      <c r="B321" t="str">
        <v>Desmedt, Sebastian Emilio</v>
      </c>
      <c r="C321" t="str">
        <v>OCOM/2025/0478</v>
      </c>
      <c r="D321">
        <v>-245000</v>
      </c>
      <c r="E321" t="str">
        <v>OC 0001-00002033: LOGISTICA</v>
      </c>
      <c r="F321">
        <v>1</v>
      </c>
      <c r="G321">
        <v>245000</v>
      </c>
      <c r="H321" t="str">
        <v>UN</v>
      </c>
      <c r="I321" t="str">
        <v>LOGISTICA</v>
      </c>
      <c r="J321" t="str">
        <v>OPEX</v>
      </c>
      <c r="K321" t="str">
        <v>VARIABLE</v>
      </c>
      <c r="L321" t="str">
        <v>INDIRECTO</v>
      </c>
      <c r="M321">
        <v>0</v>
      </c>
      <c r="N321" t="str">
        <v>CC1</v>
      </c>
      <c r="O321" t="e">
        <v>#NUM!</v>
      </c>
      <c r="P321">
        <v>10</v>
      </c>
      <c r="Q321" t="str">
        <v>BACHAS, CEREAL &amp; POLVILLO, COMPOST &amp; FERTILIZANTES, DISPOSICIÓN FINAL RESIDUOS LIQUIDOS, DISPOSICIÓN FINAL RESIDUOS SOLIDOS, EXPORTACION, NFU, PILETAS, REACTORES, TIERRAS FILTRANTES</v>
      </c>
      <c r="R321">
        <v>1</v>
      </c>
      <c r="S321">
        <v>-245000</v>
      </c>
      <c r="T321">
        <v>1</v>
      </c>
      <c r="U321" t="str">
        <v>APERTURADO POR EMPRESA</v>
      </c>
      <c r="V321" t="str">
        <v>TIERRAS FILTRANTES</v>
      </c>
    </row>
    <row r="322" spans="1:22" x14ac:dyDescent="0.25">
      <c r="A322" vm="12">
        <v>45957</v>
      </c>
      <c r="B322" t="str">
        <v>Dhl Express (Argentina) S.A.</v>
      </c>
      <c r="C322" t="str">
        <v>FA-A 00700-00852713</v>
      </c>
      <c r="D322">
        <v>-107246.85</v>
      </c>
      <c r="E322" t="str">
        <v>OC 0001-00002257: SERVICIOS
Servicio de transporte</v>
      </c>
      <c r="F322">
        <v>1</v>
      </c>
      <c r="G322">
        <v>10605</v>
      </c>
      <c r="H322" t="str">
        <v>UN</v>
      </c>
      <c r="I322" t="str">
        <v>SERVICIOS</v>
      </c>
      <c r="J322" t="str">
        <v>OPEX</v>
      </c>
      <c r="K322" t="str">
        <v>VARIABLE</v>
      </c>
      <c r="L322" t="str">
        <v>INDIRECTO</v>
      </c>
      <c r="M322">
        <v>0</v>
      </c>
      <c r="N322" t="str">
        <v>CC1</v>
      </c>
      <c r="O322" t="e">
        <v>#NUM!</v>
      </c>
      <c r="P322">
        <v>10</v>
      </c>
      <c r="Q322" t="str">
        <v>BACHAS, CEREAL &amp; POLVILLO, COMPOST &amp; FERTILIZANTES, DISPOSICIÓN FINAL RESIDUOS LIQUIDOS, DISPOSICIÓN FINAL RESIDUOS SOLIDOS, EXPORTACION, NFU, PILETAS, REACTORES, TIERRAS FILTRANTES</v>
      </c>
      <c r="R322">
        <v>1</v>
      </c>
      <c r="S322">
        <v>-107246.85</v>
      </c>
      <c r="T322">
        <v>1</v>
      </c>
      <c r="U322" t="str">
        <v>APERTURADO POR EMPRESA</v>
      </c>
      <c r="V322" t="str">
        <v>BACHAS</v>
      </c>
    </row>
    <row r="323" spans="1:22" x14ac:dyDescent="0.25">
      <c r="A323" vm="12">
        <v>45957</v>
      </c>
      <c r="B323" t="str">
        <v>Dhl Express (Argentina) S.A.</v>
      </c>
      <c r="C323" t="str">
        <v>FA-A 00700-00852713</v>
      </c>
      <c r="D323">
        <v>-107246.85</v>
      </c>
      <c r="E323" t="str">
        <v>OC 0001-00002257: SERVICIOS
Servicio de transporte</v>
      </c>
      <c r="F323">
        <v>1</v>
      </c>
      <c r="G323">
        <v>10605</v>
      </c>
      <c r="H323" t="str">
        <v>UN</v>
      </c>
      <c r="I323" t="str">
        <v>SERVICIOS</v>
      </c>
      <c r="J323" t="str">
        <v>OPEX</v>
      </c>
      <c r="K323" t="str">
        <v>VARIABLE</v>
      </c>
      <c r="L323" t="str">
        <v>INDIRECTO</v>
      </c>
      <c r="M323">
        <v>0</v>
      </c>
      <c r="N323" t="str">
        <v>CC1</v>
      </c>
      <c r="O323" t="e">
        <v>#NUM!</v>
      </c>
      <c r="P323">
        <v>10</v>
      </c>
      <c r="Q323" t="str">
        <v>BACHAS, CEREAL &amp; POLVILLO, COMPOST &amp; FERTILIZANTES, DISPOSICIÓN FINAL RESIDUOS LIQUIDOS, DISPOSICIÓN FINAL RESIDUOS SOLIDOS, EXPORTACION, NFU, PILETAS, REACTORES, TIERRAS FILTRANTES</v>
      </c>
      <c r="R323">
        <v>1</v>
      </c>
      <c r="S323">
        <v>-107246.85</v>
      </c>
      <c r="T323">
        <v>1</v>
      </c>
      <c r="U323" t="str">
        <v>APERTURADO POR EMPRESA</v>
      </c>
      <c r="V323" t="str">
        <v>CEREAL &amp; POLVILLO</v>
      </c>
    </row>
    <row r="324" spans="1:22" x14ac:dyDescent="0.25">
      <c r="A324" vm="12">
        <v>45957</v>
      </c>
      <c r="B324" t="str">
        <v>Dhl Express (Argentina) S.A.</v>
      </c>
      <c r="C324" t="str">
        <v>FA-A 00700-00852713</v>
      </c>
      <c r="D324">
        <v>-107246.85</v>
      </c>
      <c r="E324" t="str">
        <v>OC 0001-00002257: SERVICIOS
Servicio de transporte</v>
      </c>
      <c r="F324">
        <v>1</v>
      </c>
      <c r="G324">
        <v>10605</v>
      </c>
      <c r="H324" t="str">
        <v>UN</v>
      </c>
      <c r="I324" t="str">
        <v>SERVICIOS</v>
      </c>
      <c r="J324" t="str">
        <v>OPEX</v>
      </c>
      <c r="K324" t="str">
        <v>VARIABLE</v>
      </c>
      <c r="L324" t="str">
        <v>INDIRECTO</v>
      </c>
      <c r="M324">
        <v>0</v>
      </c>
      <c r="N324" t="str">
        <v>CC1</v>
      </c>
      <c r="O324" t="e">
        <v>#NUM!</v>
      </c>
      <c r="P324">
        <v>10</v>
      </c>
      <c r="Q324" t="str">
        <v>BACHAS, CEREAL &amp; POLVILLO, COMPOST &amp; FERTILIZANTES, DISPOSICIÓN FINAL RESIDUOS LIQUIDOS, DISPOSICIÓN FINAL RESIDUOS SOLIDOS, EXPORTACION, NFU, PILETAS, REACTORES, TIERRAS FILTRANTES</v>
      </c>
      <c r="R324">
        <v>1</v>
      </c>
      <c r="S324">
        <v>-107246.85</v>
      </c>
      <c r="T324">
        <v>1</v>
      </c>
      <c r="U324" t="str">
        <v>APERTURADO POR EMPRESA</v>
      </c>
      <c r="V324" t="str">
        <v>COMPOST &amp; FERTILIZANTES</v>
      </c>
    </row>
    <row r="325" spans="1:22" x14ac:dyDescent="0.25">
      <c r="A325" vm="12">
        <v>45957</v>
      </c>
      <c r="B325" t="str">
        <v>Dhl Express (Argentina) S.A.</v>
      </c>
      <c r="C325" t="str">
        <v>FA-A 00700-00852713</v>
      </c>
      <c r="D325">
        <v>-107246.85</v>
      </c>
      <c r="E325" t="str">
        <v>OC 0001-00002257: SERVICIOS
Servicio de transporte</v>
      </c>
      <c r="F325">
        <v>1</v>
      </c>
      <c r="G325">
        <v>10605</v>
      </c>
      <c r="H325" t="str">
        <v>UN</v>
      </c>
      <c r="I325" t="str">
        <v>SERVICIOS</v>
      </c>
      <c r="J325" t="str">
        <v>OPEX</v>
      </c>
      <c r="K325" t="str">
        <v>VARIABLE</v>
      </c>
      <c r="L325" t="str">
        <v>INDIRECTO</v>
      </c>
      <c r="M325">
        <v>0</v>
      </c>
      <c r="N325" t="str">
        <v>CC1</v>
      </c>
      <c r="O325" t="e">
        <v>#NUM!</v>
      </c>
      <c r="P325">
        <v>10</v>
      </c>
      <c r="Q325" t="str">
        <v>BACHAS, CEREAL &amp; POLVILLO, COMPOST &amp; FERTILIZANTES, DISPOSICIÓN FINAL RESIDUOS LIQUIDOS, DISPOSICIÓN FINAL RESIDUOS SOLIDOS, EXPORTACION, NFU, PILETAS, REACTORES, TIERRAS FILTRANTES</v>
      </c>
      <c r="R325">
        <v>1</v>
      </c>
      <c r="S325">
        <v>-107246.85</v>
      </c>
      <c r="T325">
        <v>1</v>
      </c>
      <c r="U325" t="str">
        <v>APERTURADO POR EMPRESA</v>
      </c>
      <c r="V325" t="str">
        <v>DISPOSICIÓN FINAL RESIDUOS LIQUIDOS</v>
      </c>
    </row>
    <row r="326" spans="1:22" x14ac:dyDescent="0.25">
      <c r="A326" vm="12">
        <v>45957</v>
      </c>
      <c r="B326" t="str">
        <v>Dhl Express (Argentina) S.A.</v>
      </c>
      <c r="C326" t="str">
        <v>FA-A 00700-00852713</v>
      </c>
      <c r="D326">
        <v>-107246.85</v>
      </c>
      <c r="E326" t="str">
        <v>OC 0001-00002257: SERVICIOS
Servicio de transporte</v>
      </c>
      <c r="F326">
        <v>1</v>
      </c>
      <c r="G326">
        <v>10605</v>
      </c>
      <c r="H326" t="str">
        <v>UN</v>
      </c>
      <c r="I326" t="str">
        <v>SERVICIOS</v>
      </c>
      <c r="J326" t="str">
        <v>OPEX</v>
      </c>
      <c r="K326" t="str">
        <v>VARIABLE</v>
      </c>
      <c r="L326" t="str">
        <v>INDIRECTO</v>
      </c>
      <c r="M326">
        <v>0</v>
      </c>
      <c r="N326" t="str">
        <v>CC1</v>
      </c>
      <c r="O326" t="e">
        <v>#NUM!</v>
      </c>
      <c r="P326">
        <v>10</v>
      </c>
      <c r="Q326" t="str">
        <v>BACHAS, CEREAL &amp; POLVILLO, COMPOST &amp; FERTILIZANTES, DISPOSICIÓN FINAL RESIDUOS LIQUIDOS, DISPOSICIÓN FINAL RESIDUOS SOLIDOS, EXPORTACION, NFU, PILETAS, REACTORES, TIERRAS FILTRANTES</v>
      </c>
      <c r="R326">
        <v>1</v>
      </c>
      <c r="S326">
        <v>-107246.85</v>
      </c>
      <c r="T326">
        <v>1</v>
      </c>
      <c r="U326" t="str">
        <v>APERTURADO POR EMPRESA</v>
      </c>
      <c r="V326" t="str">
        <v>DISPOSICIÓN FINAL RESIDUOS SOLIDOS</v>
      </c>
    </row>
    <row r="327" spans="1:22" x14ac:dyDescent="0.25">
      <c r="A327" vm="12">
        <v>45957</v>
      </c>
      <c r="B327" t="str">
        <v>Dhl Express (Argentina) S.A.</v>
      </c>
      <c r="C327" t="str">
        <v>FA-A 00700-00852713</v>
      </c>
      <c r="D327">
        <v>-107246.85</v>
      </c>
      <c r="E327" t="str">
        <v>OC 0001-00002257: SERVICIOS
Servicio de transporte</v>
      </c>
      <c r="F327">
        <v>1</v>
      </c>
      <c r="G327">
        <v>10605</v>
      </c>
      <c r="H327" t="str">
        <v>UN</v>
      </c>
      <c r="I327" t="str">
        <v>SERVICIOS</v>
      </c>
      <c r="J327" t="str">
        <v>OPEX</v>
      </c>
      <c r="K327" t="str">
        <v>VARIABLE</v>
      </c>
      <c r="L327" t="str">
        <v>INDIRECTO</v>
      </c>
      <c r="M327">
        <v>0</v>
      </c>
      <c r="N327" t="str">
        <v>CC1</v>
      </c>
      <c r="O327" t="e">
        <v>#NUM!</v>
      </c>
      <c r="P327">
        <v>10</v>
      </c>
      <c r="Q327" t="str">
        <v>BACHAS, CEREAL &amp; POLVILLO, COMPOST &amp; FERTILIZANTES, DISPOSICIÓN FINAL RESIDUOS LIQUIDOS, DISPOSICIÓN FINAL RESIDUOS SOLIDOS, EXPORTACION, NFU, PILETAS, REACTORES, TIERRAS FILTRANTES</v>
      </c>
      <c r="R327">
        <v>1</v>
      </c>
      <c r="S327">
        <v>-107246.85</v>
      </c>
      <c r="T327">
        <v>1</v>
      </c>
      <c r="U327" t="str">
        <v>APERTURADO POR EMPRESA</v>
      </c>
      <c r="V327" t="str">
        <v>EXPORTACION</v>
      </c>
    </row>
    <row r="328" spans="1:22" x14ac:dyDescent="0.25">
      <c r="A328" vm="12">
        <v>45957</v>
      </c>
      <c r="B328" t="str">
        <v>Dhl Express (Argentina) S.A.</v>
      </c>
      <c r="C328" t="str">
        <v>FA-A 00700-00852713</v>
      </c>
      <c r="D328">
        <v>-107246.85</v>
      </c>
      <c r="E328" t="str">
        <v>OC 0001-00002257: SERVICIOS
Servicio de transporte</v>
      </c>
      <c r="F328">
        <v>1</v>
      </c>
      <c r="G328">
        <v>10605</v>
      </c>
      <c r="H328" t="str">
        <v>UN</v>
      </c>
      <c r="I328" t="str">
        <v>SERVICIOS</v>
      </c>
      <c r="J328" t="str">
        <v>OPEX</v>
      </c>
      <c r="K328" t="str">
        <v>VARIABLE</v>
      </c>
      <c r="L328" t="str">
        <v>INDIRECTO</v>
      </c>
      <c r="M328">
        <v>0</v>
      </c>
      <c r="N328" t="str">
        <v>CC1</v>
      </c>
      <c r="O328" t="e">
        <v>#NUM!</v>
      </c>
      <c r="P328">
        <v>10</v>
      </c>
      <c r="Q328" t="str">
        <v>BACHAS, CEREAL &amp; POLVILLO, COMPOST &amp; FERTILIZANTES, DISPOSICIÓN FINAL RESIDUOS LIQUIDOS, DISPOSICIÓN FINAL RESIDUOS SOLIDOS, EXPORTACION, NFU, PILETAS, REACTORES, TIERRAS FILTRANTES</v>
      </c>
      <c r="R328">
        <v>1</v>
      </c>
      <c r="S328">
        <v>-107246.85</v>
      </c>
      <c r="T328">
        <v>1</v>
      </c>
      <c r="U328" t="str">
        <v>APERTURADO POR EMPRESA</v>
      </c>
      <c r="V328" t="str">
        <v>NFU</v>
      </c>
    </row>
    <row r="329" spans="1:22" x14ac:dyDescent="0.25">
      <c r="A329" vm="12">
        <v>45957</v>
      </c>
      <c r="B329" t="str">
        <v>Dhl Express (Argentina) S.A.</v>
      </c>
      <c r="C329" t="str">
        <v>FA-A 00700-00852713</v>
      </c>
      <c r="D329">
        <v>-107246.85</v>
      </c>
      <c r="E329" t="str">
        <v>OC 0001-00002257: SERVICIOS
Servicio de transporte</v>
      </c>
      <c r="F329">
        <v>1</v>
      </c>
      <c r="G329">
        <v>10605</v>
      </c>
      <c r="H329" t="str">
        <v>UN</v>
      </c>
      <c r="I329" t="str">
        <v>SERVICIOS</v>
      </c>
      <c r="J329" t="str">
        <v>OPEX</v>
      </c>
      <c r="K329" t="str">
        <v>VARIABLE</v>
      </c>
      <c r="L329" t="str">
        <v>INDIRECTO</v>
      </c>
      <c r="M329">
        <v>0</v>
      </c>
      <c r="N329" t="str">
        <v>CC1</v>
      </c>
      <c r="O329" t="e">
        <v>#NUM!</v>
      </c>
      <c r="P329">
        <v>10</v>
      </c>
      <c r="Q329" t="str">
        <v>BACHAS, CEREAL &amp; POLVILLO, COMPOST &amp; FERTILIZANTES, DISPOSICIÓN FINAL RESIDUOS LIQUIDOS, DISPOSICIÓN FINAL RESIDUOS SOLIDOS, EXPORTACION, NFU, PILETAS, REACTORES, TIERRAS FILTRANTES</v>
      </c>
      <c r="R329">
        <v>1</v>
      </c>
      <c r="S329">
        <v>-107246.85</v>
      </c>
      <c r="T329">
        <v>1</v>
      </c>
      <c r="U329" t="str">
        <v>APERTURADO POR EMPRESA</v>
      </c>
      <c r="V329" t="str">
        <v>PILETAS</v>
      </c>
    </row>
    <row r="330" spans="1:22" x14ac:dyDescent="0.25">
      <c r="A330" vm="12">
        <v>45957</v>
      </c>
      <c r="B330" t="str">
        <v>Dhl Express (Argentina) S.A.</v>
      </c>
      <c r="C330" t="str">
        <v>FA-A 00700-00852713</v>
      </c>
      <c r="D330">
        <v>-107246.85</v>
      </c>
      <c r="E330" t="str">
        <v>OC 0001-00002257: SERVICIOS
Servicio de transporte</v>
      </c>
      <c r="F330">
        <v>1</v>
      </c>
      <c r="G330">
        <v>10605</v>
      </c>
      <c r="H330" t="str">
        <v>UN</v>
      </c>
      <c r="I330" t="str">
        <v>SERVICIOS</v>
      </c>
      <c r="J330" t="str">
        <v>OPEX</v>
      </c>
      <c r="K330" t="str">
        <v>VARIABLE</v>
      </c>
      <c r="L330" t="str">
        <v>INDIRECTO</v>
      </c>
      <c r="M330">
        <v>0</v>
      </c>
      <c r="N330" t="str">
        <v>CC1</v>
      </c>
      <c r="O330" t="e">
        <v>#NUM!</v>
      </c>
      <c r="P330">
        <v>10</v>
      </c>
      <c r="Q330" t="str">
        <v>BACHAS, CEREAL &amp; POLVILLO, COMPOST &amp; FERTILIZANTES, DISPOSICIÓN FINAL RESIDUOS LIQUIDOS, DISPOSICIÓN FINAL RESIDUOS SOLIDOS, EXPORTACION, NFU, PILETAS, REACTORES, TIERRAS FILTRANTES</v>
      </c>
      <c r="R330">
        <v>1</v>
      </c>
      <c r="S330">
        <v>-107246.85</v>
      </c>
      <c r="T330">
        <v>1</v>
      </c>
      <c r="U330" t="str">
        <v>APERTURADO POR EMPRESA</v>
      </c>
      <c r="V330" t="str">
        <v>REACTORES</v>
      </c>
    </row>
    <row r="331" spans="1:22" x14ac:dyDescent="0.25">
      <c r="A331" vm="12">
        <v>45957</v>
      </c>
      <c r="B331" t="str">
        <v>Dhl Express (Argentina) S.A.</v>
      </c>
      <c r="C331" t="str">
        <v>FA-A 00700-00852713</v>
      </c>
      <c r="D331">
        <v>-107246.85</v>
      </c>
      <c r="E331" t="str">
        <v>OC 0001-00002257: SERVICIOS
Servicio de transporte</v>
      </c>
      <c r="F331">
        <v>1</v>
      </c>
      <c r="G331">
        <v>10605</v>
      </c>
      <c r="H331" t="str">
        <v>UN</v>
      </c>
      <c r="I331" t="str">
        <v>SERVICIOS</v>
      </c>
      <c r="J331" t="str">
        <v>OPEX</v>
      </c>
      <c r="K331" t="str">
        <v>VARIABLE</v>
      </c>
      <c r="L331" t="str">
        <v>INDIRECTO</v>
      </c>
      <c r="M331">
        <v>0</v>
      </c>
      <c r="N331" t="str">
        <v>CC1</v>
      </c>
      <c r="O331" t="e">
        <v>#NUM!</v>
      </c>
      <c r="P331">
        <v>10</v>
      </c>
      <c r="Q331" t="str">
        <v>BACHAS, CEREAL &amp; POLVILLO, COMPOST &amp; FERTILIZANTES, DISPOSICIÓN FINAL RESIDUOS LIQUIDOS, DISPOSICIÓN FINAL RESIDUOS SOLIDOS, EXPORTACION, NFU, PILETAS, REACTORES, TIERRAS FILTRANTES</v>
      </c>
      <c r="R331">
        <v>1</v>
      </c>
      <c r="S331">
        <v>-107246.85</v>
      </c>
      <c r="T331">
        <v>1</v>
      </c>
      <c r="U331" t="str">
        <v>APERTURADO POR EMPRESA</v>
      </c>
      <c r="V331" t="str">
        <v>TIERRAS FILTRANTES</v>
      </c>
    </row>
    <row r="332" spans="1:22" x14ac:dyDescent="0.25">
      <c r="A332" vm="7">
        <v>45950</v>
      </c>
      <c r="B332" t="str">
        <v>Dhl Express (Argentina) S.A.</v>
      </c>
      <c r="C332" t="str">
        <v>FA-A 00700-00850360</v>
      </c>
      <c r="D332">
        <v>-301608</v>
      </c>
      <c r="E332" t="str">
        <v xml:space="preserve">OC 0001-00002041: SERVICIOS
Servicio de transporte </v>
      </c>
      <c r="F332">
        <v>1</v>
      </c>
      <c r="G332">
        <v>269217</v>
      </c>
      <c r="H332" t="str">
        <v>UN</v>
      </c>
      <c r="I332" t="str">
        <v>SERVICIOS</v>
      </c>
      <c r="J332" t="str">
        <v>OPEX</v>
      </c>
      <c r="K332" t="str">
        <v>VARIABLE</v>
      </c>
      <c r="L332" t="str">
        <v>INDIRECTO</v>
      </c>
      <c r="M332">
        <v>0</v>
      </c>
      <c r="N332" t="str">
        <v>CC1</v>
      </c>
      <c r="O332" t="e">
        <v>#NUM!</v>
      </c>
      <c r="P332">
        <v>10</v>
      </c>
      <c r="Q332" t="str">
        <v>BACHAS, CEREAL &amp; POLVILLO, COMPOST &amp; FERTILIZANTES, DISPOSICIÓN FINAL RESIDUOS LIQUIDOS, DISPOSICIÓN FINAL RESIDUOS SOLIDOS, EXPORTACION, NFU, PILETAS, REACTORES, TIERRAS FILTRANTES</v>
      </c>
      <c r="R332">
        <v>1</v>
      </c>
      <c r="S332">
        <v>-301608</v>
      </c>
      <c r="T332">
        <v>1</v>
      </c>
      <c r="U332" t="str">
        <v>APERTURADO POR EMPRESA</v>
      </c>
      <c r="V332" t="str">
        <v>BACHAS</v>
      </c>
    </row>
    <row r="333" spans="1:22" x14ac:dyDescent="0.25">
      <c r="A333" vm="7">
        <v>45950</v>
      </c>
      <c r="B333" t="str">
        <v>Dhl Express (Argentina) S.A.</v>
      </c>
      <c r="C333" t="str">
        <v>FA-A 00700-00850360</v>
      </c>
      <c r="D333">
        <v>-301608</v>
      </c>
      <c r="E333" t="str">
        <v xml:space="preserve">OC 0001-00002041: SERVICIOS
Servicio de transporte </v>
      </c>
      <c r="F333">
        <v>1</v>
      </c>
      <c r="G333">
        <v>269217</v>
      </c>
      <c r="H333" t="str">
        <v>UN</v>
      </c>
      <c r="I333" t="str">
        <v>SERVICIOS</v>
      </c>
      <c r="J333" t="str">
        <v>OPEX</v>
      </c>
      <c r="K333" t="str">
        <v>VARIABLE</v>
      </c>
      <c r="L333" t="str">
        <v>INDIRECTO</v>
      </c>
      <c r="M333">
        <v>0</v>
      </c>
      <c r="N333" t="str">
        <v>CC1</v>
      </c>
      <c r="O333" t="e">
        <v>#NUM!</v>
      </c>
      <c r="P333">
        <v>10</v>
      </c>
      <c r="Q333" t="str">
        <v>BACHAS, CEREAL &amp; POLVILLO, COMPOST &amp; FERTILIZANTES, DISPOSICIÓN FINAL RESIDUOS LIQUIDOS, DISPOSICIÓN FINAL RESIDUOS SOLIDOS, EXPORTACION, NFU, PILETAS, REACTORES, TIERRAS FILTRANTES</v>
      </c>
      <c r="R333">
        <v>1</v>
      </c>
      <c r="S333">
        <v>-301608</v>
      </c>
      <c r="T333">
        <v>1</v>
      </c>
      <c r="U333" t="str">
        <v>APERTURADO POR EMPRESA</v>
      </c>
      <c r="V333" t="str">
        <v>CEREAL &amp; POLVILLO</v>
      </c>
    </row>
    <row r="334" spans="1:22" x14ac:dyDescent="0.25">
      <c r="A334" vm="7">
        <v>45950</v>
      </c>
      <c r="B334" t="str">
        <v>Dhl Express (Argentina) S.A.</v>
      </c>
      <c r="C334" t="str">
        <v>FA-A 00700-00850360</v>
      </c>
      <c r="D334">
        <v>-301608</v>
      </c>
      <c r="E334" t="str">
        <v xml:space="preserve">OC 0001-00002041: SERVICIOS
Servicio de transporte </v>
      </c>
      <c r="F334">
        <v>1</v>
      </c>
      <c r="G334">
        <v>269217</v>
      </c>
      <c r="H334" t="str">
        <v>UN</v>
      </c>
      <c r="I334" t="str">
        <v>SERVICIOS</v>
      </c>
      <c r="J334" t="str">
        <v>OPEX</v>
      </c>
      <c r="K334" t="str">
        <v>VARIABLE</v>
      </c>
      <c r="L334" t="str">
        <v>INDIRECTO</v>
      </c>
      <c r="M334">
        <v>0</v>
      </c>
      <c r="N334" t="str">
        <v>CC1</v>
      </c>
      <c r="O334" t="e">
        <v>#NUM!</v>
      </c>
      <c r="P334">
        <v>10</v>
      </c>
      <c r="Q334" t="str">
        <v>BACHAS, CEREAL &amp; POLVILLO, COMPOST &amp; FERTILIZANTES, DISPOSICIÓN FINAL RESIDUOS LIQUIDOS, DISPOSICIÓN FINAL RESIDUOS SOLIDOS, EXPORTACION, NFU, PILETAS, REACTORES, TIERRAS FILTRANTES</v>
      </c>
      <c r="R334">
        <v>1</v>
      </c>
      <c r="S334">
        <v>-301608</v>
      </c>
      <c r="T334">
        <v>1</v>
      </c>
      <c r="U334" t="str">
        <v>APERTURADO POR EMPRESA</v>
      </c>
      <c r="V334" t="str">
        <v>COMPOST &amp; FERTILIZANTES</v>
      </c>
    </row>
    <row r="335" spans="1:22" x14ac:dyDescent="0.25">
      <c r="A335" vm="7">
        <v>45950</v>
      </c>
      <c r="B335" t="str">
        <v>Dhl Express (Argentina) S.A.</v>
      </c>
      <c r="C335" t="str">
        <v>FA-A 00700-00850360</v>
      </c>
      <c r="D335">
        <v>-301608</v>
      </c>
      <c r="E335" t="str">
        <v xml:space="preserve">OC 0001-00002041: SERVICIOS
Servicio de transporte </v>
      </c>
      <c r="F335">
        <v>1</v>
      </c>
      <c r="G335">
        <v>269217</v>
      </c>
      <c r="H335" t="str">
        <v>UN</v>
      </c>
      <c r="I335" t="str">
        <v>SERVICIOS</v>
      </c>
      <c r="J335" t="str">
        <v>OPEX</v>
      </c>
      <c r="K335" t="str">
        <v>VARIABLE</v>
      </c>
      <c r="L335" t="str">
        <v>INDIRECTO</v>
      </c>
      <c r="M335">
        <v>0</v>
      </c>
      <c r="N335" t="str">
        <v>CC1</v>
      </c>
      <c r="O335" t="e">
        <v>#NUM!</v>
      </c>
      <c r="P335">
        <v>10</v>
      </c>
      <c r="Q335" t="str">
        <v>BACHAS, CEREAL &amp; POLVILLO, COMPOST &amp; FERTILIZANTES, DISPOSICIÓN FINAL RESIDUOS LIQUIDOS, DISPOSICIÓN FINAL RESIDUOS SOLIDOS, EXPORTACION, NFU, PILETAS, REACTORES, TIERRAS FILTRANTES</v>
      </c>
      <c r="R335">
        <v>1</v>
      </c>
      <c r="S335">
        <v>-301608</v>
      </c>
      <c r="T335">
        <v>1</v>
      </c>
      <c r="U335" t="str">
        <v>APERTURADO POR EMPRESA</v>
      </c>
      <c r="V335" t="str">
        <v>DISPOSICIÓN FINAL RESIDUOS LIQUIDOS</v>
      </c>
    </row>
    <row r="336" spans="1:22" x14ac:dyDescent="0.25">
      <c r="A336" vm="7">
        <v>45950</v>
      </c>
      <c r="B336" t="str">
        <v>Dhl Express (Argentina) S.A.</v>
      </c>
      <c r="C336" t="str">
        <v>FA-A 00700-00850360</v>
      </c>
      <c r="D336">
        <v>-301608</v>
      </c>
      <c r="E336" t="str">
        <v xml:space="preserve">OC 0001-00002041: SERVICIOS
Servicio de transporte </v>
      </c>
      <c r="F336">
        <v>1</v>
      </c>
      <c r="G336">
        <v>269217</v>
      </c>
      <c r="H336" t="str">
        <v>UN</v>
      </c>
      <c r="I336" t="str">
        <v>SERVICIOS</v>
      </c>
      <c r="J336" t="str">
        <v>OPEX</v>
      </c>
      <c r="K336" t="str">
        <v>VARIABLE</v>
      </c>
      <c r="L336" t="str">
        <v>INDIRECTO</v>
      </c>
      <c r="M336">
        <v>0</v>
      </c>
      <c r="N336" t="str">
        <v>CC1</v>
      </c>
      <c r="O336" t="e">
        <v>#NUM!</v>
      </c>
      <c r="P336">
        <v>10</v>
      </c>
      <c r="Q336" t="str">
        <v>BACHAS, CEREAL &amp; POLVILLO, COMPOST &amp; FERTILIZANTES, DISPOSICIÓN FINAL RESIDUOS LIQUIDOS, DISPOSICIÓN FINAL RESIDUOS SOLIDOS, EXPORTACION, NFU, PILETAS, REACTORES, TIERRAS FILTRANTES</v>
      </c>
      <c r="R336">
        <v>1</v>
      </c>
      <c r="S336">
        <v>-301608</v>
      </c>
      <c r="T336">
        <v>1</v>
      </c>
      <c r="U336" t="str">
        <v>APERTURADO POR EMPRESA</v>
      </c>
      <c r="V336" t="str">
        <v>DISPOSICIÓN FINAL RESIDUOS SOLIDOS</v>
      </c>
    </row>
    <row r="337" spans="1:22" x14ac:dyDescent="0.25">
      <c r="A337" vm="7">
        <v>45950</v>
      </c>
      <c r="B337" t="str">
        <v>Dhl Express (Argentina) S.A.</v>
      </c>
      <c r="C337" t="str">
        <v>FA-A 00700-00850360</v>
      </c>
      <c r="D337">
        <v>-301608</v>
      </c>
      <c r="E337" t="str">
        <v xml:space="preserve">OC 0001-00002041: SERVICIOS
Servicio de transporte </v>
      </c>
      <c r="F337">
        <v>1</v>
      </c>
      <c r="G337">
        <v>269217</v>
      </c>
      <c r="H337" t="str">
        <v>UN</v>
      </c>
      <c r="I337" t="str">
        <v>SERVICIOS</v>
      </c>
      <c r="J337" t="str">
        <v>OPEX</v>
      </c>
      <c r="K337" t="str">
        <v>VARIABLE</v>
      </c>
      <c r="L337" t="str">
        <v>INDIRECTO</v>
      </c>
      <c r="M337">
        <v>0</v>
      </c>
      <c r="N337" t="str">
        <v>CC1</v>
      </c>
      <c r="O337" t="e">
        <v>#NUM!</v>
      </c>
      <c r="P337">
        <v>10</v>
      </c>
      <c r="Q337" t="str">
        <v>BACHAS, CEREAL &amp; POLVILLO, COMPOST &amp; FERTILIZANTES, DISPOSICIÓN FINAL RESIDUOS LIQUIDOS, DISPOSICIÓN FINAL RESIDUOS SOLIDOS, EXPORTACION, NFU, PILETAS, REACTORES, TIERRAS FILTRANTES</v>
      </c>
      <c r="R337">
        <v>1</v>
      </c>
      <c r="S337">
        <v>-301608</v>
      </c>
      <c r="T337">
        <v>1</v>
      </c>
      <c r="U337" t="str">
        <v>APERTURADO POR EMPRESA</v>
      </c>
      <c r="V337" t="str">
        <v>EXPORTACION</v>
      </c>
    </row>
    <row r="338" spans="1:22" x14ac:dyDescent="0.25">
      <c r="A338" vm="7">
        <v>45950</v>
      </c>
      <c r="B338" t="str">
        <v>Dhl Express (Argentina) S.A.</v>
      </c>
      <c r="C338" t="str">
        <v>FA-A 00700-00850360</v>
      </c>
      <c r="D338">
        <v>-301608</v>
      </c>
      <c r="E338" t="str">
        <v xml:space="preserve">OC 0001-00002041: SERVICIOS
Servicio de transporte </v>
      </c>
      <c r="F338">
        <v>1</v>
      </c>
      <c r="G338">
        <v>269217</v>
      </c>
      <c r="H338" t="str">
        <v>UN</v>
      </c>
      <c r="I338" t="str">
        <v>SERVICIOS</v>
      </c>
      <c r="J338" t="str">
        <v>OPEX</v>
      </c>
      <c r="K338" t="str">
        <v>VARIABLE</v>
      </c>
      <c r="L338" t="str">
        <v>INDIRECTO</v>
      </c>
      <c r="M338">
        <v>0</v>
      </c>
      <c r="N338" t="str">
        <v>CC1</v>
      </c>
      <c r="O338" t="e">
        <v>#NUM!</v>
      </c>
      <c r="P338">
        <v>10</v>
      </c>
      <c r="Q338" t="str">
        <v>BACHAS, CEREAL &amp; POLVILLO, COMPOST &amp; FERTILIZANTES, DISPOSICIÓN FINAL RESIDUOS LIQUIDOS, DISPOSICIÓN FINAL RESIDUOS SOLIDOS, EXPORTACION, NFU, PILETAS, REACTORES, TIERRAS FILTRANTES</v>
      </c>
      <c r="R338">
        <v>1</v>
      </c>
      <c r="S338">
        <v>-301608</v>
      </c>
      <c r="T338">
        <v>1</v>
      </c>
      <c r="U338" t="str">
        <v>APERTURADO POR EMPRESA</v>
      </c>
      <c r="V338" t="str">
        <v>NFU</v>
      </c>
    </row>
    <row r="339" spans="1:22" x14ac:dyDescent="0.25">
      <c r="A339" vm="7">
        <v>45950</v>
      </c>
      <c r="B339" t="str">
        <v>Dhl Express (Argentina) S.A.</v>
      </c>
      <c r="C339" t="str">
        <v>FA-A 00700-00850360</v>
      </c>
      <c r="D339">
        <v>-301608</v>
      </c>
      <c r="E339" t="str">
        <v xml:space="preserve">OC 0001-00002041: SERVICIOS
Servicio de transporte </v>
      </c>
      <c r="F339">
        <v>1</v>
      </c>
      <c r="G339">
        <v>269217</v>
      </c>
      <c r="H339" t="str">
        <v>UN</v>
      </c>
      <c r="I339" t="str">
        <v>SERVICIOS</v>
      </c>
      <c r="J339" t="str">
        <v>OPEX</v>
      </c>
      <c r="K339" t="str">
        <v>VARIABLE</v>
      </c>
      <c r="L339" t="str">
        <v>INDIRECTO</v>
      </c>
      <c r="M339">
        <v>0</v>
      </c>
      <c r="N339" t="str">
        <v>CC1</v>
      </c>
      <c r="O339" t="e">
        <v>#NUM!</v>
      </c>
      <c r="P339">
        <v>10</v>
      </c>
      <c r="Q339" t="str">
        <v>BACHAS, CEREAL &amp; POLVILLO, COMPOST &amp; FERTILIZANTES, DISPOSICIÓN FINAL RESIDUOS LIQUIDOS, DISPOSICIÓN FINAL RESIDUOS SOLIDOS, EXPORTACION, NFU, PILETAS, REACTORES, TIERRAS FILTRANTES</v>
      </c>
      <c r="R339">
        <v>1</v>
      </c>
      <c r="S339">
        <v>-301608</v>
      </c>
      <c r="T339">
        <v>1</v>
      </c>
      <c r="U339" t="str">
        <v>APERTURADO POR EMPRESA</v>
      </c>
      <c r="V339" t="str">
        <v>PILETAS</v>
      </c>
    </row>
    <row r="340" spans="1:22" x14ac:dyDescent="0.25">
      <c r="A340" vm="7">
        <v>45950</v>
      </c>
      <c r="B340" t="str">
        <v>Dhl Express (Argentina) S.A.</v>
      </c>
      <c r="C340" t="str">
        <v>FA-A 00700-00850360</v>
      </c>
      <c r="D340">
        <v>-301608</v>
      </c>
      <c r="E340" t="str">
        <v xml:space="preserve">OC 0001-00002041: SERVICIOS
Servicio de transporte </v>
      </c>
      <c r="F340">
        <v>1</v>
      </c>
      <c r="G340">
        <v>269217</v>
      </c>
      <c r="H340" t="str">
        <v>UN</v>
      </c>
      <c r="I340" t="str">
        <v>SERVICIOS</v>
      </c>
      <c r="J340" t="str">
        <v>OPEX</v>
      </c>
      <c r="K340" t="str">
        <v>VARIABLE</v>
      </c>
      <c r="L340" t="str">
        <v>INDIRECTO</v>
      </c>
      <c r="M340">
        <v>0</v>
      </c>
      <c r="N340" t="str">
        <v>CC1</v>
      </c>
      <c r="O340" t="e">
        <v>#NUM!</v>
      </c>
      <c r="P340">
        <v>10</v>
      </c>
      <c r="Q340" t="str">
        <v>BACHAS, CEREAL &amp; POLVILLO, COMPOST &amp; FERTILIZANTES, DISPOSICIÓN FINAL RESIDUOS LIQUIDOS, DISPOSICIÓN FINAL RESIDUOS SOLIDOS, EXPORTACION, NFU, PILETAS, REACTORES, TIERRAS FILTRANTES</v>
      </c>
      <c r="R340">
        <v>1</v>
      </c>
      <c r="S340">
        <v>-301608</v>
      </c>
      <c r="T340">
        <v>1</v>
      </c>
      <c r="U340" t="str">
        <v>APERTURADO POR EMPRESA</v>
      </c>
      <c r="V340" t="str">
        <v>REACTORES</v>
      </c>
    </row>
    <row r="341" spans="1:22" x14ac:dyDescent="0.25">
      <c r="A341" vm="7">
        <v>45950</v>
      </c>
      <c r="B341" t="str">
        <v>Dhl Express (Argentina) S.A.</v>
      </c>
      <c r="C341" t="str">
        <v>FA-A 00700-00850360</v>
      </c>
      <c r="D341">
        <v>-301608</v>
      </c>
      <c r="E341" t="str">
        <v xml:space="preserve">OC 0001-00002041: SERVICIOS
Servicio de transporte </v>
      </c>
      <c r="F341">
        <v>1</v>
      </c>
      <c r="G341">
        <v>269217</v>
      </c>
      <c r="H341" t="str">
        <v>UN</v>
      </c>
      <c r="I341" t="str">
        <v>SERVICIOS</v>
      </c>
      <c r="J341" t="str">
        <v>OPEX</v>
      </c>
      <c r="K341" t="str">
        <v>VARIABLE</v>
      </c>
      <c r="L341" t="str">
        <v>INDIRECTO</v>
      </c>
      <c r="M341">
        <v>0</v>
      </c>
      <c r="N341" t="str">
        <v>CC1</v>
      </c>
      <c r="O341" t="e">
        <v>#NUM!</v>
      </c>
      <c r="P341">
        <v>10</v>
      </c>
      <c r="Q341" t="str">
        <v>BACHAS, CEREAL &amp; POLVILLO, COMPOST &amp; FERTILIZANTES, DISPOSICIÓN FINAL RESIDUOS LIQUIDOS, DISPOSICIÓN FINAL RESIDUOS SOLIDOS, EXPORTACION, NFU, PILETAS, REACTORES, TIERRAS FILTRANTES</v>
      </c>
      <c r="R341">
        <v>1</v>
      </c>
      <c r="S341">
        <v>-301608</v>
      </c>
      <c r="T341">
        <v>1</v>
      </c>
      <c r="U341" t="str">
        <v>APERTURADO POR EMPRESA</v>
      </c>
      <c r="V341" t="str">
        <v>TIERRAS FILTRANTES</v>
      </c>
    </row>
    <row r="342" spans="1:22" x14ac:dyDescent="0.25">
      <c r="A342" vm="16">
        <v>45954</v>
      </c>
      <c r="B342" t="str">
        <v>Di Paolo, Mariano</v>
      </c>
      <c r="C342" t="str">
        <v>OCOM/2025/0499</v>
      </c>
      <c r="D342">
        <v>-670000</v>
      </c>
      <c r="E342" t="str">
        <v xml:space="preserve">OC 0001-00002104: REPARACIONES TORNERO
</v>
      </c>
      <c r="F342">
        <v>1</v>
      </c>
      <c r="G342">
        <v>670000</v>
      </c>
      <c r="H342" t="str">
        <v>UN</v>
      </c>
      <c r="I342" t="str">
        <v>REPARACIONES</v>
      </c>
      <c r="J342" t="str">
        <v>OPEX</v>
      </c>
      <c r="K342" t="str">
        <v>VARIABLE</v>
      </c>
      <c r="L342" t="str">
        <v>INDIRECTO</v>
      </c>
      <c r="M342">
        <v>0</v>
      </c>
      <c r="N342" t="str">
        <v>CC1</v>
      </c>
      <c r="O342" t="e">
        <v>#NUM!</v>
      </c>
      <c r="P342">
        <v>10</v>
      </c>
      <c r="Q342" t="str">
        <v>BACHAS, CEREAL &amp; POLVILLO, COMPOST &amp; FERTILIZANTES, DISPOSICIÓN FINAL RESIDUOS LIQUIDOS, DISPOSICIÓN FINAL RESIDUOS SOLIDOS, EXPORTACION, NFU, PILETAS, REACTORES, TIERRAS FILTRANTES</v>
      </c>
      <c r="R342">
        <v>1</v>
      </c>
      <c r="S342">
        <v>-670000</v>
      </c>
      <c r="T342">
        <v>1</v>
      </c>
      <c r="U342" t="str">
        <v>APERTURADO POR EMPRESA</v>
      </c>
      <c r="V342" t="str">
        <v>BACHAS</v>
      </c>
    </row>
    <row r="343" spans="1:22" x14ac:dyDescent="0.25">
      <c r="A343" vm="16">
        <v>45954</v>
      </c>
      <c r="B343" t="str">
        <v>Di Paolo, Mariano</v>
      </c>
      <c r="C343" t="str">
        <v>OCOM/2025/0499</v>
      </c>
      <c r="D343">
        <v>-670000</v>
      </c>
      <c r="E343" t="str">
        <v xml:space="preserve">OC 0001-00002104: REPARACIONES TORNERO
</v>
      </c>
      <c r="F343">
        <v>1</v>
      </c>
      <c r="G343">
        <v>670000</v>
      </c>
      <c r="H343" t="str">
        <v>UN</v>
      </c>
      <c r="I343" t="str">
        <v>REPARACIONES</v>
      </c>
      <c r="J343" t="str">
        <v>OPEX</v>
      </c>
      <c r="K343" t="str">
        <v>VARIABLE</v>
      </c>
      <c r="L343" t="str">
        <v>INDIRECTO</v>
      </c>
      <c r="M343">
        <v>0</v>
      </c>
      <c r="N343" t="str">
        <v>CC1</v>
      </c>
      <c r="O343" t="e">
        <v>#NUM!</v>
      </c>
      <c r="P343">
        <v>10</v>
      </c>
      <c r="Q343" t="str">
        <v>BACHAS, CEREAL &amp; POLVILLO, COMPOST &amp; FERTILIZANTES, DISPOSICIÓN FINAL RESIDUOS LIQUIDOS, DISPOSICIÓN FINAL RESIDUOS SOLIDOS, EXPORTACION, NFU, PILETAS, REACTORES, TIERRAS FILTRANTES</v>
      </c>
      <c r="R343">
        <v>1</v>
      </c>
      <c r="S343">
        <v>-670000</v>
      </c>
      <c r="T343">
        <v>1</v>
      </c>
      <c r="U343" t="str">
        <v>APERTURADO POR EMPRESA</v>
      </c>
      <c r="V343" t="str">
        <v>CEREAL &amp; POLVILLO</v>
      </c>
    </row>
    <row r="344" spans="1:22" x14ac:dyDescent="0.25">
      <c r="A344" vm="16">
        <v>45954</v>
      </c>
      <c r="B344" t="str">
        <v>Di Paolo, Mariano</v>
      </c>
      <c r="C344" t="str">
        <v>OCOM/2025/0499</v>
      </c>
      <c r="D344">
        <v>-670000</v>
      </c>
      <c r="E344" t="str">
        <v xml:space="preserve">OC 0001-00002104: REPARACIONES TORNERO
</v>
      </c>
      <c r="F344">
        <v>1</v>
      </c>
      <c r="G344">
        <v>670000</v>
      </c>
      <c r="H344" t="str">
        <v>UN</v>
      </c>
      <c r="I344" t="str">
        <v>REPARACIONES</v>
      </c>
      <c r="J344" t="str">
        <v>OPEX</v>
      </c>
      <c r="K344" t="str">
        <v>VARIABLE</v>
      </c>
      <c r="L344" t="str">
        <v>INDIRECTO</v>
      </c>
      <c r="M344">
        <v>0</v>
      </c>
      <c r="N344" t="str">
        <v>CC1</v>
      </c>
      <c r="O344" t="e">
        <v>#NUM!</v>
      </c>
      <c r="P344">
        <v>10</v>
      </c>
      <c r="Q344" t="str">
        <v>BACHAS, CEREAL &amp; POLVILLO, COMPOST &amp; FERTILIZANTES, DISPOSICIÓN FINAL RESIDUOS LIQUIDOS, DISPOSICIÓN FINAL RESIDUOS SOLIDOS, EXPORTACION, NFU, PILETAS, REACTORES, TIERRAS FILTRANTES</v>
      </c>
      <c r="R344">
        <v>1</v>
      </c>
      <c r="S344">
        <v>-670000</v>
      </c>
      <c r="T344">
        <v>1</v>
      </c>
      <c r="U344" t="str">
        <v>APERTURADO POR EMPRESA</v>
      </c>
      <c r="V344" t="str">
        <v>COMPOST &amp; FERTILIZANTES</v>
      </c>
    </row>
    <row r="345" spans="1:22" x14ac:dyDescent="0.25">
      <c r="A345" vm="16">
        <v>45954</v>
      </c>
      <c r="B345" t="str">
        <v>Di Paolo, Mariano</v>
      </c>
      <c r="C345" t="str">
        <v>OCOM/2025/0499</v>
      </c>
      <c r="D345">
        <v>-670000</v>
      </c>
      <c r="E345" t="str">
        <v xml:space="preserve">OC 0001-00002104: REPARACIONES TORNERO
</v>
      </c>
      <c r="F345">
        <v>1</v>
      </c>
      <c r="G345">
        <v>670000</v>
      </c>
      <c r="H345" t="str">
        <v>UN</v>
      </c>
      <c r="I345" t="str">
        <v>REPARACIONES</v>
      </c>
      <c r="J345" t="str">
        <v>OPEX</v>
      </c>
      <c r="K345" t="str">
        <v>VARIABLE</v>
      </c>
      <c r="L345" t="str">
        <v>INDIRECTO</v>
      </c>
      <c r="M345">
        <v>0</v>
      </c>
      <c r="N345" t="str">
        <v>CC1</v>
      </c>
      <c r="O345" t="e">
        <v>#NUM!</v>
      </c>
      <c r="P345">
        <v>10</v>
      </c>
      <c r="Q345" t="str">
        <v>BACHAS, CEREAL &amp; POLVILLO, COMPOST &amp; FERTILIZANTES, DISPOSICIÓN FINAL RESIDUOS LIQUIDOS, DISPOSICIÓN FINAL RESIDUOS SOLIDOS, EXPORTACION, NFU, PILETAS, REACTORES, TIERRAS FILTRANTES</v>
      </c>
      <c r="R345">
        <v>1</v>
      </c>
      <c r="S345">
        <v>-670000</v>
      </c>
      <c r="T345">
        <v>1</v>
      </c>
      <c r="U345" t="str">
        <v>APERTURADO POR EMPRESA</v>
      </c>
      <c r="V345" t="str">
        <v>DISPOSICIÓN FINAL RESIDUOS LIQUIDOS</v>
      </c>
    </row>
    <row r="346" spans="1:22" x14ac:dyDescent="0.25">
      <c r="A346" vm="16">
        <v>45954</v>
      </c>
      <c r="B346" t="str">
        <v>Di Paolo, Mariano</v>
      </c>
      <c r="C346" t="str">
        <v>OCOM/2025/0499</v>
      </c>
      <c r="D346">
        <v>-670000</v>
      </c>
      <c r="E346" t="str">
        <v xml:space="preserve">OC 0001-00002104: REPARACIONES TORNERO
</v>
      </c>
      <c r="F346">
        <v>1</v>
      </c>
      <c r="G346">
        <v>670000</v>
      </c>
      <c r="H346" t="str">
        <v>UN</v>
      </c>
      <c r="I346" t="str">
        <v>REPARACIONES</v>
      </c>
      <c r="J346" t="str">
        <v>OPEX</v>
      </c>
      <c r="K346" t="str">
        <v>VARIABLE</v>
      </c>
      <c r="L346" t="str">
        <v>INDIRECTO</v>
      </c>
      <c r="M346">
        <v>0</v>
      </c>
      <c r="N346" t="str">
        <v>CC1</v>
      </c>
      <c r="O346" t="e">
        <v>#NUM!</v>
      </c>
      <c r="P346">
        <v>10</v>
      </c>
      <c r="Q346" t="str">
        <v>BACHAS, CEREAL &amp; POLVILLO, COMPOST &amp; FERTILIZANTES, DISPOSICIÓN FINAL RESIDUOS LIQUIDOS, DISPOSICIÓN FINAL RESIDUOS SOLIDOS, EXPORTACION, NFU, PILETAS, REACTORES, TIERRAS FILTRANTES</v>
      </c>
      <c r="R346">
        <v>1</v>
      </c>
      <c r="S346">
        <v>-670000</v>
      </c>
      <c r="T346">
        <v>1</v>
      </c>
      <c r="U346" t="str">
        <v>APERTURADO POR EMPRESA</v>
      </c>
      <c r="V346" t="str">
        <v>DISPOSICIÓN FINAL RESIDUOS SOLIDOS</v>
      </c>
    </row>
    <row r="347" spans="1:22" x14ac:dyDescent="0.25">
      <c r="A347" vm="16">
        <v>45954</v>
      </c>
      <c r="B347" t="str">
        <v>Di Paolo, Mariano</v>
      </c>
      <c r="C347" t="str">
        <v>OCOM/2025/0499</v>
      </c>
      <c r="D347">
        <v>-670000</v>
      </c>
      <c r="E347" t="str">
        <v xml:space="preserve">OC 0001-00002104: REPARACIONES TORNERO
</v>
      </c>
      <c r="F347">
        <v>1</v>
      </c>
      <c r="G347">
        <v>670000</v>
      </c>
      <c r="H347" t="str">
        <v>UN</v>
      </c>
      <c r="I347" t="str">
        <v>REPARACIONES</v>
      </c>
      <c r="J347" t="str">
        <v>OPEX</v>
      </c>
      <c r="K347" t="str">
        <v>VARIABLE</v>
      </c>
      <c r="L347" t="str">
        <v>INDIRECTO</v>
      </c>
      <c r="M347">
        <v>0</v>
      </c>
      <c r="N347" t="str">
        <v>CC1</v>
      </c>
      <c r="O347" t="e">
        <v>#NUM!</v>
      </c>
      <c r="P347">
        <v>10</v>
      </c>
      <c r="Q347" t="str">
        <v>BACHAS, CEREAL &amp; POLVILLO, COMPOST &amp; FERTILIZANTES, DISPOSICIÓN FINAL RESIDUOS LIQUIDOS, DISPOSICIÓN FINAL RESIDUOS SOLIDOS, EXPORTACION, NFU, PILETAS, REACTORES, TIERRAS FILTRANTES</v>
      </c>
      <c r="R347">
        <v>1</v>
      </c>
      <c r="S347">
        <v>-670000</v>
      </c>
      <c r="T347">
        <v>1</v>
      </c>
      <c r="U347" t="str">
        <v>APERTURADO POR EMPRESA</v>
      </c>
      <c r="V347" t="str">
        <v>EXPORTACION</v>
      </c>
    </row>
    <row r="348" spans="1:22" x14ac:dyDescent="0.25">
      <c r="A348" vm="16">
        <v>45954</v>
      </c>
      <c r="B348" t="str">
        <v>Di Paolo, Mariano</v>
      </c>
      <c r="C348" t="str">
        <v>OCOM/2025/0499</v>
      </c>
      <c r="D348">
        <v>-670000</v>
      </c>
      <c r="E348" t="str">
        <v xml:space="preserve">OC 0001-00002104: REPARACIONES TORNERO
</v>
      </c>
      <c r="F348">
        <v>1</v>
      </c>
      <c r="G348">
        <v>670000</v>
      </c>
      <c r="H348" t="str">
        <v>UN</v>
      </c>
      <c r="I348" t="str">
        <v>REPARACIONES</v>
      </c>
      <c r="J348" t="str">
        <v>OPEX</v>
      </c>
      <c r="K348" t="str">
        <v>VARIABLE</v>
      </c>
      <c r="L348" t="str">
        <v>INDIRECTO</v>
      </c>
      <c r="M348">
        <v>0</v>
      </c>
      <c r="N348" t="str">
        <v>CC1</v>
      </c>
      <c r="O348" t="e">
        <v>#NUM!</v>
      </c>
      <c r="P348">
        <v>10</v>
      </c>
      <c r="Q348" t="str">
        <v>BACHAS, CEREAL &amp; POLVILLO, COMPOST &amp; FERTILIZANTES, DISPOSICIÓN FINAL RESIDUOS LIQUIDOS, DISPOSICIÓN FINAL RESIDUOS SOLIDOS, EXPORTACION, NFU, PILETAS, REACTORES, TIERRAS FILTRANTES</v>
      </c>
      <c r="R348">
        <v>1</v>
      </c>
      <c r="S348">
        <v>-670000</v>
      </c>
      <c r="T348">
        <v>1</v>
      </c>
      <c r="U348" t="str">
        <v>APERTURADO POR EMPRESA</v>
      </c>
      <c r="V348" t="str">
        <v>NFU</v>
      </c>
    </row>
    <row r="349" spans="1:22" x14ac:dyDescent="0.25">
      <c r="A349" vm="16">
        <v>45954</v>
      </c>
      <c r="B349" t="str">
        <v>Di Paolo, Mariano</v>
      </c>
      <c r="C349" t="str">
        <v>OCOM/2025/0499</v>
      </c>
      <c r="D349">
        <v>-670000</v>
      </c>
      <c r="E349" t="str">
        <v xml:space="preserve">OC 0001-00002104: REPARACIONES TORNERO
</v>
      </c>
      <c r="F349">
        <v>1</v>
      </c>
      <c r="G349">
        <v>670000</v>
      </c>
      <c r="H349" t="str">
        <v>UN</v>
      </c>
      <c r="I349" t="str">
        <v>REPARACIONES</v>
      </c>
      <c r="J349" t="str">
        <v>OPEX</v>
      </c>
      <c r="K349" t="str">
        <v>VARIABLE</v>
      </c>
      <c r="L349" t="str">
        <v>INDIRECTO</v>
      </c>
      <c r="M349">
        <v>0</v>
      </c>
      <c r="N349" t="str">
        <v>CC1</v>
      </c>
      <c r="O349" t="e">
        <v>#NUM!</v>
      </c>
      <c r="P349">
        <v>10</v>
      </c>
      <c r="Q349" t="str">
        <v>BACHAS, CEREAL &amp; POLVILLO, COMPOST &amp; FERTILIZANTES, DISPOSICIÓN FINAL RESIDUOS LIQUIDOS, DISPOSICIÓN FINAL RESIDUOS SOLIDOS, EXPORTACION, NFU, PILETAS, REACTORES, TIERRAS FILTRANTES</v>
      </c>
      <c r="R349">
        <v>1</v>
      </c>
      <c r="S349">
        <v>-670000</v>
      </c>
      <c r="T349">
        <v>1</v>
      </c>
      <c r="U349" t="str">
        <v>APERTURADO POR EMPRESA</v>
      </c>
      <c r="V349" t="str">
        <v>PILETAS</v>
      </c>
    </row>
    <row r="350" spans="1:22" x14ac:dyDescent="0.25">
      <c r="A350" vm="16">
        <v>45954</v>
      </c>
      <c r="B350" t="str">
        <v>Di Paolo, Mariano</v>
      </c>
      <c r="C350" t="str">
        <v>OCOM/2025/0499</v>
      </c>
      <c r="D350">
        <v>-670000</v>
      </c>
      <c r="E350" t="str">
        <v xml:space="preserve">OC 0001-00002104: REPARACIONES TORNERO
</v>
      </c>
      <c r="F350">
        <v>1</v>
      </c>
      <c r="G350">
        <v>670000</v>
      </c>
      <c r="H350" t="str">
        <v>UN</v>
      </c>
      <c r="I350" t="str">
        <v>REPARACIONES</v>
      </c>
      <c r="J350" t="str">
        <v>OPEX</v>
      </c>
      <c r="K350" t="str">
        <v>VARIABLE</v>
      </c>
      <c r="L350" t="str">
        <v>INDIRECTO</v>
      </c>
      <c r="M350">
        <v>0</v>
      </c>
      <c r="N350" t="str">
        <v>CC1</v>
      </c>
      <c r="O350" t="e">
        <v>#NUM!</v>
      </c>
      <c r="P350">
        <v>10</v>
      </c>
      <c r="Q350" t="str">
        <v>BACHAS, CEREAL &amp; POLVILLO, COMPOST &amp; FERTILIZANTES, DISPOSICIÓN FINAL RESIDUOS LIQUIDOS, DISPOSICIÓN FINAL RESIDUOS SOLIDOS, EXPORTACION, NFU, PILETAS, REACTORES, TIERRAS FILTRANTES</v>
      </c>
      <c r="R350">
        <v>1</v>
      </c>
      <c r="S350">
        <v>-670000</v>
      </c>
      <c r="T350">
        <v>1</v>
      </c>
      <c r="U350" t="str">
        <v>APERTURADO POR EMPRESA</v>
      </c>
      <c r="V350" t="str">
        <v>REACTORES</v>
      </c>
    </row>
    <row r="351" spans="1:22" x14ac:dyDescent="0.25">
      <c r="A351" vm="16">
        <v>45954</v>
      </c>
      <c r="B351" t="str">
        <v>Di Paolo, Mariano</v>
      </c>
      <c r="C351" t="str">
        <v>OCOM/2025/0499</v>
      </c>
      <c r="D351">
        <v>-670000</v>
      </c>
      <c r="E351" t="str">
        <v xml:space="preserve">OC 0001-00002104: REPARACIONES TORNERO
</v>
      </c>
      <c r="F351">
        <v>1</v>
      </c>
      <c r="G351">
        <v>670000</v>
      </c>
      <c r="H351" t="str">
        <v>UN</v>
      </c>
      <c r="I351" t="str">
        <v>REPARACIONES</v>
      </c>
      <c r="J351" t="str">
        <v>OPEX</v>
      </c>
      <c r="K351" t="str">
        <v>VARIABLE</v>
      </c>
      <c r="L351" t="str">
        <v>INDIRECTO</v>
      </c>
      <c r="M351">
        <v>0</v>
      </c>
      <c r="N351" t="str">
        <v>CC1</v>
      </c>
      <c r="O351" t="e">
        <v>#NUM!</v>
      </c>
      <c r="P351">
        <v>10</v>
      </c>
      <c r="Q351" t="str">
        <v>BACHAS, CEREAL &amp; POLVILLO, COMPOST &amp; FERTILIZANTES, DISPOSICIÓN FINAL RESIDUOS LIQUIDOS, DISPOSICIÓN FINAL RESIDUOS SOLIDOS, EXPORTACION, NFU, PILETAS, REACTORES, TIERRAS FILTRANTES</v>
      </c>
      <c r="R351">
        <v>1</v>
      </c>
      <c r="S351">
        <v>-670000</v>
      </c>
      <c r="T351">
        <v>1</v>
      </c>
      <c r="U351" t="str">
        <v>APERTURADO POR EMPRESA</v>
      </c>
      <c r="V351" t="str">
        <v>TIERRAS FILTRANTES</v>
      </c>
    </row>
    <row r="352" spans="1:22" x14ac:dyDescent="0.25">
      <c r="A352" vm="17">
        <v>45953</v>
      </c>
      <c r="B352" t="str">
        <v>Donati, Facundo Uriel</v>
      </c>
      <c r="C352" t="str">
        <v>OCOM/2025/0489</v>
      </c>
      <c r="D352">
        <v>-1056754</v>
      </c>
      <c r="E352" t="str">
        <v>OC 0001-00002078: PERSONAL
acuerdo</v>
      </c>
      <c r="F352">
        <v>1</v>
      </c>
      <c r="G352">
        <v>1056754</v>
      </c>
      <c r="H352" t="str">
        <v>UN</v>
      </c>
      <c r="I352" t="str">
        <v>PERSONAL</v>
      </c>
      <c r="J352" t="str">
        <v>DEUDA</v>
      </c>
      <c r="K352" t="str">
        <v>VARIABLE</v>
      </c>
      <c r="L352" t="str">
        <v>INDIRECTO</v>
      </c>
      <c r="M352">
        <v>0</v>
      </c>
      <c r="N352" t="str">
        <v>CC1</v>
      </c>
      <c r="O352" t="e">
        <v>#NUM!</v>
      </c>
      <c r="P352">
        <v>10</v>
      </c>
      <c r="Q352" t="str">
        <v>BACHAS, CEREAL &amp; POLVILLO, COMPOST &amp; FERTILIZANTES, DISPOSICIÓN FINAL RESIDUOS LIQUIDOS, DISPOSICIÓN FINAL RESIDUOS SOLIDOS, EXPORTACION, NFU, PILETAS, REACTORES, TIERRAS FILTRANTES</v>
      </c>
      <c r="R352">
        <v>1</v>
      </c>
      <c r="S352">
        <v>-1056754</v>
      </c>
      <c r="T352">
        <v>1</v>
      </c>
      <c r="U352" t="str">
        <v>APERTURADO POR EMPRESA</v>
      </c>
      <c r="V352" t="str">
        <v>BACHAS</v>
      </c>
    </row>
    <row r="353" spans="1:22" x14ac:dyDescent="0.25">
      <c r="A353" vm="17">
        <v>45953</v>
      </c>
      <c r="B353" t="str">
        <v>Donati, Facundo Uriel</v>
      </c>
      <c r="C353" t="str">
        <v>OCOM/2025/0489</v>
      </c>
      <c r="D353">
        <v>-1056754</v>
      </c>
      <c r="E353" t="str">
        <v>OC 0001-00002078: PERSONAL
acuerdo</v>
      </c>
      <c r="F353">
        <v>1</v>
      </c>
      <c r="G353">
        <v>1056754</v>
      </c>
      <c r="H353" t="str">
        <v>UN</v>
      </c>
      <c r="I353" t="str">
        <v>PERSONAL</v>
      </c>
      <c r="J353" t="str">
        <v>DEUDA</v>
      </c>
      <c r="K353" t="str">
        <v>VARIABLE</v>
      </c>
      <c r="L353" t="str">
        <v>INDIRECTO</v>
      </c>
      <c r="M353">
        <v>0</v>
      </c>
      <c r="N353" t="str">
        <v>CC1</v>
      </c>
      <c r="O353" t="e">
        <v>#NUM!</v>
      </c>
      <c r="P353">
        <v>10</v>
      </c>
      <c r="Q353" t="str">
        <v>BACHAS, CEREAL &amp; POLVILLO, COMPOST &amp; FERTILIZANTES, DISPOSICIÓN FINAL RESIDUOS LIQUIDOS, DISPOSICIÓN FINAL RESIDUOS SOLIDOS, EXPORTACION, NFU, PILETAS, REACTORES, TIERRAS FILTRANTES</v>
      </c>
      <c r="R353">
        <v>1</v>
      </c>
      <c r="S353">
        <v>-1056754</v>
      </c>
      <c r="T353">
        <v>1</v>
      </c>
      <c r="U353" t="str">
        <v>APERTURADO POR EMPRESA</v>
      </c>
      <c r="V353" t="str">
        <v>CEREAL &amp; POLVILLO</v>
      </c>
    </row>
    <row r="354" spans="1:22" x14ac:dyDescent="0.25">
      <c r="A354" vm="17">
        <v>45953</v>
      </c>
      <c r="B354" t="str">
        <v>Donati, Facundo Uriel</v>
      </c>
      <c r="C354" t="str">
        <v>OCOM/2025/0489</v>
      </c>
      <c r="D354">
        <v>-1056754</v>
      </c>
      <c r="E354" t="str">
        <v>OC 0001-00002078: PERSONAL
acuerdo</v>
      </c>
      <c r="F354">
        <v>1</v>
      </c>
      <c r="G354">
        <v>1056754</v>
      </c>
      <c r="H354" t="str">
        <v>UN</v>
      </c>
      <c r="I354" t="str">
        <v>PERSONAL</v>
      </c>
      <c r="J354" t="str">
        <v>DEUDA</v>
      </c>
      <c r="K354" t="str">
        <v>VARIABLE</v>
      </c>
      <c r="L354" t="str">
        <v>INDIRECTO</v>
      </c>
      <c r="M354">
        <v>0</v>
      </c>
      <c r="N354" t="str">
        <v>CC1</v>
      </c>
      <c r="O354" t="e">
        <v>#NUM!</v>
      </c>
      <c r="P354">
        <v>10</v>
      </c>
      <c r="Q354" t="str">
        <v>BACHAS, CEREAL &amp; POLVILLO, COMPOST &amp; FERTILIZANTES, DISPOSICIÓN FINAL RESIDUOS LIQUIDOS, DISPOSICIÓN FINAL RESIDUOS SOLIDOS, EXPORTACION, NFU, PILETAS, REACTORES, TIERRAS FILTRANTES</v>
      </c>
      <c r="R354">
        <v>1</v>
      </c>
      <c r="S354">
        <v>-1056754</v>
      </c>
      <c r="T354">
        <v>1</v>
      </c>
      <c r="U354" t="str">
        <v>APERTURADO POR EMPRESA</v>
      </c>
      <c r="V354" t="str">
        <v>COMPOST &amp; FERTILIZANTES</v>
      </c>
    </row>
    <row r="355" spans="1:22" x14ac:dyDescent="0.25">
      <c r="A355" vm="17">
        <v>45953</v>
      </c>
      <c r="B355" t="str">
        <v>Donati, Facundo Uriel</v>
      </c>
      <c r="C355" t="str">
        <v>OCOM/2025/0489</v>
      </c>
      <c r="D355">
        <v>-1056754</v>
      </c>
      <c r="E355" t="str">
        <v>OC 0001-00002078: PERSONAL
acuerdo</v>
      </c>
      <c r="F355">
        <v>1</v>
      </c>
      <c r="G355">
        <v>1056754</v>
      </c>
      <c r="H355" t="str">
        <v>UN</v>
      </c>
      <c r="I355" t="str">
        <v>PERSONAL</v>
      </c>
      <c r="J355" t="str">
        <v>DEUDA</v>
      </c>
      <c r="K355" t="str">
        <v>VARIABLE</v>
      </c>
      <c r="L355" t="str">
        <v>INDIRECTO</v>
      </c>
      <c r="M355">
        <v>0</v>
      </c>
      <c r="N355" t="str">
        <v>CC1</v>
      </c>
      <c r="O355" t="e">
        <v>#NUM!</v>
      </c>
      <c r="P355">
        <v>10</v>
      </c>
      <c r="Q355" t="str">
        <v>BACHAS, CEREAL &amp; POLVILLO, COMPOST &amp; FERTILIZANTES, DISPOSICIÓN FINAL RESIDUOS LIQUIDOS, DISPOSICIÓN FINAL RESIDUOS SOLIDOS, EXPORTACION, NFU, PILETAS, REACTORES, TIERRAS FILTRANTES</v>
      </c>
      <c r="R355">
        <v>1</v>
      </c>
      <c r="S355">
        <v>-1056754</v>
      </c>
      <c r="T355">
        <v>1</v>
      </c>
      <c r="U355" t="str">
        <v>APERTURADO POR EMPRESA</v>
      </c>
      <c r="V355" t="str">
        <v>DISPOSICIÓN FINAL RESIDUOS LIQUIDOS</v>
      </c>
    </row>
    <row r="356" spans="1:22" x14ac:dyDescent="0.25">
      <c r="A356" vm="17">
        <v>45953</v>
      </c>
      <c r="B356" t="str">
        <v>Donati, Facundo Uriel</v>
      </c>
      <c r="C356" t="str">
        <v>OCOM/2025/0489</v>
      </c>
      <c r="D356">
        <v>-1056754</v>
      </c>
      <c r="E356" t="str">
        <v>OC 0001-00002078: PERSONAL
acuerdo</v>
      </c>
      <c r="F356">
        <v>1</v>
      </c>
      <c r="G356">
        <v>1056754</v>
      </c>
      <c r="H356" t="str">
        <v>UN</v>
      </c>
      <c r="I356" t="str">
        <v>PERSONAL</v>
      </c>
      <c r="J356" t="str">
        <v>DEUDA</v>
      </c>
      <c r="K356" t="str">
        <v>VARIABLE</v>
      </c>
      <c r="L356" t="str">
        <v>INDIRECTO</v>
      </c>
      <c r="M356">
        <v>0</v>
      </c>
      <c r="N356" t="str">
        <v>CC1</v>
      </c>
      <c r="O356" t="e">
        <v>#NUM!</v>
      </c>
      <c r="P356">
        <v>10</v>
      </c>
      <c r="Q356" t="str">
        <v>BACHAS, CEREAL &amp; POLVILLO, COMPOST &amp; FERTILIZANTES, DISPOSICIÓN FINAL RESIDUOS LIQUIDOS, DISPOSICIÓN FINAL RESIDUOS SOLIDOS, EXPORTACION, NFU, PILETAS, REACTORES, TIERRAS FILTRANTES</v>
      </c>
      <c r="R356">
        <v>1</v>
      </c>
      <c r="S356">
        <v>-1056754</v>
      </c>
      <c r="T356">
        <v>1</v>
      </c>
      <c r="U356" t="str">
        <v>APERTURADO POR EMPRESA</v>
      </c>
      <c r="V356" t="str">
        <v>DISPOSICIÓN FINAL RESIDUOS SOLIDOS</v>
      </c>
    </row>
    <row r="357" spans="1:22" x14ac:dyDescent="0.25">
      <c r="A357" vm="17">
        <v>45953</v>
      </c>
      <c r="B357" t="str">
        <v>Donati, Facundo Uriel</v>
      </c>
      <c r="C357" t="str">
        <v>OCOM/2025/0489</v>
      </c>
      <c r="D357">
        <v>-1056754</v>
      </c>
      <c r="E357" t="str">
        <v>OC 0001-00002078: PERSONAL
acuerdo</v>
      </c>
      <c r="F357">
        <v>1</v>
      </c>
      <c r="G357">
        <v>1056754</v>
      </c>
      <c r="H357" t="str">
        <v>UN</v>
      </c>
      <c r="I357" t="str">
        <v>PERSONAL</v>
      </c>
      <c r="J357" t="str">
        <v>DEUDA</v>
      </c>
      <c r="K357" t="str">
        <v>VARIABLE</v>
      </c>
      <c r="L357" t="str">
        <v>INDIRECTO</v>
      </c>
      <c r="M357">
        <v>0</v>
      </c>
      <c r="N357" t="str">
        <v>CC1</v>
      </c>
      <c r="O357" t="e">
        <v>#NUM!</v>
      </c>
      <c r="P357">
        <v>10</v>
      </c>
      <c r="Q357" t="str">
        <v>BACHAS, CEREAL &amp; POLVILLO, COMPOST &amp; FERTILIZANTES, DISPOSICIÓN FINAL RESIDUOS LIQUIDOS, DISPOSICIÓN FINAL RESIDUOS SOLIDOS, EXPORTACION, NFU, PILETAS, REACTORES, TIERRAS FILTRANTES</v>
      </c>
      <c r="R357">
        <v>1</v>
      </c>
      <c r="S357">
        <v>-1056754</v>
      </c>
      <c r="T357">
        <v>1</v>
      </c>
      <c r="U357" t="str">
        <v>APERTURADO POR EMPRESA</v>
      </c>
      <c r="V357" t="str">
        <v>EXPORTACION</v>
      </c>
    </row>
    <row r="358" spans="1:22" x14ac:dyDescent="0.25">
      <c r="A358" vm="17">
        <v>45953</v>
      </c>
      <c r="B358" t="str">
        <v>Donati, Facundo Uriel</v>
      </c>
      <c r="C358" t="str">
        <v>OCOM/2025/0489</v>
      </c>
      <c r="D358">
        <v>-1056754</v>
      </c>
      <c r="E358" t="str">
        <v>OC 0001-00002078: PERSONAL
acuerdo</v>
      </c>
      <c r="F358">
        <v>1</v>
      </c>
      <c r="G358">
        <v>1056754</v>
      </c>
      <c r="H358" t="str">
        <v>UN</v>
      </c>
      <c r="I358" t="str">
        <v>PERSONAL</v>
      </c>
      <c r="J358" t="str">
        <v>DEUDA</v>
      </c>
      <c r="K358" t="str">
        <v>VARIABLE</v>
      </c>
      <c r="L358" t="str">
        <v>INDIRECTO</v>
      </c>
      <c r="M358">
        <v>0</v>
      </c>
      <c r="N358" t="str">
        <v>CC1</v>
      </c>
      <c r="O358" t="e">
        <v>#NUM!</v>
      </c>
      <c r="P358">
        <v>10</v>
      </c>
      <c r="Q358" t="str">
        <v>BACHAS, CEREAL &amp; POLVILLO, COMPOST &amp; FERTILIZANTES, DISPOSICIÓN FINAL RESIDUOS LIQUIDOS, DISPOSICIÓN FINAL RESIDUOS SOLIDOS, EXPORTACION, NFU, PILETAS, REACTORES, TIERRAS FILTRANTES</v>
      </c>
      <c r="R358">
        <v>1</v>
      </c>
      <c r="S358">
        <v>-1056754</v>
      </c>
      <c r="T358">
        <v>1</v>
      </c>
      <c r="U358" t="str">
        <v>APERTURADO POR EMPRESA</v>
      </c>
      <c r="V358" t="str">
        <v>NFU</v>
      </c>
    </row>
    <row r="359" spans="1:22" x14ac:dyDescent="0.25">
      <c r="A359" vm="17">
        <v>45953</v>
      </c>
      <c r="B359" t="str">
        <v>Donati, Facundo Uriel</v>
      </c>
      <c r="C359" t="str">
        <v>OCOM/2025/0489</v>
      </c>
      <c r="D359">
        <v>-1056754</v>
      </c>
      <c r="E359" t="str">
        <v>OC 0001-00002078: PERSONAL
acuerdo</v>
      </c>
      <c r="F359">
        <v>1</v>
      </c>
      <c r="G359">
        <v>1056754</v>
      </c>
      <c r="H359" t="str">
        <v>UN</v>
      </c>
      <c r="I359" t="str">
        <v>PERSONAL</v>
      </c>
      <c r="J359" t="str">
        <v>DEUDA</v>
      </c>
      <c r="K359" t="str">
        <v>VARIABLE</v>
      </c>
      <c r="L359" t="str">
        <v>INDIRECTO</v>
      </c>
      <c r="M359">
        <v>0</v>
      </c>
      <c r="N359" t="str">
        <v>CC1</v>
      </c>
      <c r="O359" t="e">
        <v>#NUM!</v>
      </c>
      <c r="P359">
        <v>10</v>
      </c>
      <c r="Q359" t="str">
        <v>BACHAS, CEREAL &amp; POLVILLO, COMPOST &amp; FERTILIZANTES, DISPOSICIÓN FINAL RESIDUOS LIQUIDOS, DISPOSICIÓN FINAL RESIDUOS SOLIDOS, EXPORTACION, NFU, PILETAS, REACTORES, TIERRAS FILTRANTES</v>
      </c>
      <c r="R359">
        <v>1</v>
      </c>
      <c r="S359">
        <v>-1056754</v>
      </c>
      <c r="T359">
        <v>1</v>
      </c>
      <c r="U359" t="str">
        <v>APERTURADO POR EMPRESA</v>
      </c>
      <c r="V359" t="str">
        <v>PILETAS</v>
      </c>
    </row>
    <row r="360" spans="1:22" x14ac:dyDescent="0.25">
      <c r="A360" vm="17">
        <v>45953</v>
      </c>
      <c r="B360" t="str">
        <v>Donati, Facundo Uriel</v>
      </c>
      <c r="C360" t="str">
        <v>OCOM/2025/0489</v>
      </c>
      <c r="D360">
        <v>-1056754</v>
      </c>
      <c r="E360" t="str">
        <v>OC 0001-00002078: PERSONAL
acuerdo</v>
      </c>
      <c r="F360">
        <v>1</v>
      </c>
      <c r="G360">
        <v>1056754</v>
      </c>
      <c r="H360" t="str">
        <v>UN</v>
      </c>
      <c r="I360" t="str">
        <v>PERSONAL</v>
      </c>
      <c r="J360" t="str">
        <v>DEUDA</v>
      </c>
      <c r="K360" t="str">
        <v>VARIABLE</v>
      </c>
      <c r="L360" t="str">
        <v>INDIRECTO</v>
      </c>
      <c r="M360">
        <v>0</v>
      </c>
      <c r="N360" t="str">
        <v>CC1</v>
      </c>
      <c r="O360" t="e">
        <v>#NUM!</v>
      </c>
      <c r="P360">
        <v>10</v>
      </c>
      <c r="Q360" t="str">
        <v>BACHAS, CEREAL &amp; POLVILLO, COMPOST &amp; FERTILIZANTES, DISPOSICIÓN FINAL RESIDUOS LIQUIDOS, DISPOSICIÓN FINAL RESIDUOS SOLIDOS, EXPORTACION, NFU, PILETAS, REACTORES, TIERRAS FILTRANTES</v>
      </c>
      <c r="R360">
        <v>1</v>
      </c>
      <c r="S360">
        <v>-1056754</v>
      </c>
      <c r="T360">
        <v>1</v>
      </c>
      <c r="U360" t="str">
        <v>APERTURADO POR EMPRESA</v>
      </c>
      <c r="V360" t="str">
        <v>REACTORES</v>
      </c>
    </row>
    <row r="361" spans="1:22" x14ac:dyDescent="0.25">
      <c r="A361" vm="17">
        <v>45953</v>
      </c>
      <c r="B361" t="str">
        <v>Donati, Facundo Uriel</v>
      </c>
      <c r="C361" t="str">
        <v>OCOM/2025/0489</v>
      </c>
      <c r="D361">
        <v>-1056754</v>
      </c>
      <c r="E361" t="str">
        <v>OC 0001-00002078: PERSONAL
acuerdo</v>
      </c>
      <c r="F361">
        <v>1</v>
      </c>
      <c r="G361">
        <v>1056754</v>
      </c>
      <c r="H361" t="str">
        <v>UN</v>
      </c>
      <c r="I361" t="str">
        <v>PERSONAL</v>
      </c>
      <c r="J361" t="str">
        <v>DEUDA</v>
      </c>
      <c r="K361" t="str">
        <v>VARIABLE</v>
      </c>
      <c r="L361" t="str">
        <v>INDIRECTO</v>
      </c>
      <c r="M361">
        <v>0</v>
      </c>
      <c r="N361" t="str">
        <v>CC1</v>
      </c>
      <c r="O361" t="e">
        <v>#NUM!</v>
      </c>
      <c r="P361">
        <v>10</v>
      </c>
      <c r="Q361" t="str">
        <v>BACHAS, CEREAL &amp; POLVILLO, COMPOST &amp; FERTILIZANTES, DISPOSICIÓN FINAL RESIDUOS LIQUIDOS, DISPOSICIÓN FINAL RESIDUOS SOLIDOS, EXPORTACION, NFU, PILETAS, REACTORES, TIERRAS FILTRANTES</v>
      </c>
      <c r="R361">
        <v>1</v>
      </c>
      <c r="S361">
        <v>-1056754</v>
      </c>
      <c r="T361">
        <v>1</v>
      </c>
      <c r="U361" t="str">
        <v>APERTURADO POR EMPRESA</v>
      </c>
      <c r="V361" t="str">
        <v>TIERRAS FILTRANTES</v>
      </c>
    </row>
    <row r="362" spans="1:22" x14ac:dyDescent="0.25">
      <c r="A362" vm="3">
        <v>45933</v>
      </c>
      <c r="B362" t="str">
        <v>Estudio De Profesionales Sa</v>
      </c>
      <c r="C362" t="str">
        <v>FA-A 00002-00001469</v>
      </c>
      <c r="D362">
        <v>-847000</v>
      </c>
      <c r="E362" t="str">
        <v xml:space="preserve">OC 0001-00001361: SERVICIOS
Estudio contable 
</v>
      </c>
      <c r="F362">
        <v>1</v>
      </c>
      <c r="G362">
        <v>700000</v>
      </c>
      <c r="H362" t="str">
        <v>UN</v>
      </c>
      <c r="I362" t="str">
        <v>SERVICIOS</v>
      </c>
      <c r="J362" t="str">
        <v>OPEX</v>
      </c>
      <c r="K362" t="str">
        <v>FIJO</v>
      </c>
      <c r="L362" t="str">
        <v>INDIRECTO</v>
      </c>
      <c r="M362">
        <v>0</v>
      </c>
      <c r="N362" t="str">
        <v>CC1</v>
      </c>
      <c r="O362" t="e">
        <v>#NUM!</v>
      </c>
      <c r="P362">
        <v>10</v>
      </c>
      <c r="Q362" t="str">
        <v>BACHAS, CEREAL &amp; POLVILLO, COMPOST &amp; FERTILIZANTES, DISPOSICIÓN FINAL RESIDUOS LIQUIDOS, DISPOSICIÓN FINAL RESIDUOS SOLIDOS, EXPORTACION, NFU, PILETAS, REACTORES, TIERRAS FILTRANTES</v>
      </c>
      <c r="R362">
        <v>1</v>
      </c>
      <c r="S362">
        <v>-847000</v>
      </c>
      <c r="T362">
        <v>1</v>
      </c>
      <c r="U362" t="str">
        <v>APERTURADO POR EMPRESA</v>
      </c>
      <c r="V362" t="str">
        <v>BACHAS</v>
      </c>
    </row>
    <row r="363" spans="1:22" x14ac:dyDescent="0.25">
      <c r="A363" vm="3">
        <v>45933</v>
      </c>
      <c r="B363" t="str">
        <v>Estudio De Profesionales Sa</v>
      </c>
      <c r="C363" t="str">
        <v>FA-A 00002-00001469</v>
      </c>
      <c r="D363">
        <v>-847000</v>
      </c>
      <c r="E363" t="str">
        <v xml:space="preserve">OC 0001-00001361: SERVICIOS
Estudio contable 
</v>
      </c>
      <c r="F363">
        <v>1</v>
      </c>
      <c r="G363">
        <v>700000</v>
      </c>
      <c r="H363" t="str">
        <v>UN</v>
      </c>
      <c r="I363" t="str">
        <v>SERVICIOS</v>
      </c>
      <c r="J363" t="str">
        <v>OPEX</v>
      </c>
      <c r="K363" t="str">
        <v>FIJO</v>
      </c>
      <c r="L363" t="str">
        <v>INDIRECTO</v>
      </c>
      <c r="M363">
        <v>0</v>
      </c>
      <c r="N363" t="str">
        <v>CC1</v>
      </c>
      <c r="O363" t="e">
        <v>#NUM!</v>
      </c>
      <c r="P363">
        <v>10</v>
      </c>
      <c r="Q363" t="str">
        <v>BACHAS, CEREAL &amp; POLVILLO, COMPOST &amp; FERTILIZANTES, DISPOSICIÓN FINAL RESIDUOS LIQUIDOS, DISPOSICIÓN FINAL RESIDUOS SOLIDOS, EXPORTACION, NFU, PILETAS, REACTORES, TIERRAS FILTRANTES</v>
      </c>
      <c r="R363">
        <v>1</v>
      </c>
      <c r="S363">
        <v>-847000</v>
      </c>
      <c r="T363">
        <v>1</v>
      </c>
      <c r="U363" t="str">
        <v>APERTURADO POR EMPRESA</v>
      </c>
      <c r="V363" t="str">
        <v>CEREAL &amp; POLVILLO</v>
      </c>
    </row>
    <row r="364" spans="1:22" x14ac:dyDescent="0.25">
      <c r="A364" vm="3">
        <v>45933</v>
      </c>
      <c r="B364" t="str">
        <v>Estudio De Profesionales Sa</v>
      </c>
      <c r="C364" t="str">
        <v>FA-A 00002-00001469</v>
      </c>
      <c r="D364">
        <v>-847000</v>
      </c>
      <c r="E364" t="str">
        <v xml:space="preserve">OC 0001-00001361: SERVICIOS
Estudio contable 
</v>
      </c>
      <c r="F364">
        <v>1</v>
      </c>
      <c r="G364">
        <v>700000</v>
      </c>
      <c r="H364" t="str">
        <v>UN</v>
      </c>
      <c r="I364" t="str">
        <v>SERVICIOS</v>
      </c>
      <c r="J364" t="str">
        <v>OPEX</v>
      </c>
      <c r="K364" t="str">
        <v>FIJO</v>
      </c>
      <c r="L364" t="str">
        <v>INDIRECTO</v>
      </c>
      <c r="M364">
        <v>0</v>
      </c>
      <c r="N364" t="str">
        <v>CC1</v>
      </c>
      <c r="O364" t="e">
        <v>#NUM!</v>
      </c>
      <c r="P364">
        <v>10</v>
      </c>
      <c r="Q364" t="str">
        <v>BACHAS, CEREAL &amp; POLVILLO, COMPOST &amp; FERTILIZANTES, DISPOSICIÓN FINAL RESIDUOS LIQUIDOS, DISPOSICIÓN FINAL RESIDUOS SOLIDOS, EXPORTACION, NFU, PILETAS, REACTORES, TIERRAS FILTRANTES</v>
      </c>
      <c r="R364">
        <v>1</v>
      </c>
      <c r="S364">
        <v>-847000</v>
      </c>
      <c r="T364">
        <v>1</v>
      </c>
      <c r="U364" t="str">
        <v>APERTURADO POR EMPRESA</v>
      </c>
      <c r="V364" t="str">
        <v>COMPOST &amp; FERTILIZANTES</v>
      </c>
    </row>
    <row r="365" spans="1:22" x14ac:dyDescent="0.25">
      <c r="A365" vm="3">
        <v>45933</v>
      </c>
      <c r="B365" t="str">
        <v>Estudio De Profesionales Sa</v>
      </c>
      <c r="C365" t="str">
        <v>FA-A 00002-00001469</v>
      </c>
      <c r="D365">
        <v>-847000</v>
      </c>
      <c r="E365" t="str">
        <v xml:space="preserve">OC 0001-00001361: SERVICIOS
Estudio contable 
</v>
      </c>
      <c r="F365">
        <v>1</v>
      </c>
      <c r="G365">
        <v>700000</v>
      </c>
      <c r="H365" t="str">
        <v>UN</v>
      </c>
      <c r="I365" t="str">
        <v>SERVICIOS</v>
      </c>
      <c r="J365" t="str">
        <v>OPEX</v>
      </c>
      <c r="K365" t="str">
        <v>FIJO</v>
      </c>
      <c r="L365" t="str">
        <v>INDIRECTO</v>
      </c>
      <c r="M365">
        <v>0</v>
      </c>
      <c r="N365" t="str">
        <v>CC1</v>
      </c>
      <c r="O365" t="e">
        <v>#NUM!</v>
      </c>
      <c r="P365">
        <v>10</v>
      </c>
      <c r="Q365" t="str">
        <v>BACHAS, CEREAL &amp; POLVILLO, COMPOST &amp; FERTILIZANTES, DISPOSICIÓN FINAL RESIDUOS LIQUIDOS, DISPOSICIÓN FINAL RESIDUOS SOLIDOS, EXPORTACION, NFU, PILETAS, REACTORES, TIERRAS FILTRANTES</v>
      </c>
      <c r="R365">
        <v>1</v>
      </c>
      <c r="S365">
        <v>-847000</v>
      </c>
      <c r="T365">
        <v>1</v>
      </c>
      <c r="U365" t="str">
        <v>APERTURADO POR EMPRESA</v>
      </c>
      <c r="V365" t="str">
        <v>DISPOSICIÓN FINAL RESIDUOS LIQUIDOS</v>
      </c>
    </row>
    <row r="366" spans="1:22" x14ac:dyDescent="0.25">
      <c r="A366" vm="3">
        <v>45933</v>
      </c>
      <c r="B366" t="str">
        <v>Estudio De Profesionales Sa</v>
      </c>
      <c r="C366" t="str">
        <v>FA-A 00002-00001469</v>
      </c>
      <c r="D366">
        <v>-847000</v>
      </c>
      <c r="E366" t="str">
        <v xml:space="preserve">OC 0001-00001361: SERVICIOS
Estudio contable 
</v>
      </c>
      <c r="F366">
        <v>1</v>
      </c>
      <c r="G366">
        <v>700000</v>
      </c>
      <c r="H366" t="str">
        <v>UN</v>
      </c>
      <c r="I366" t="str">
        <v>SERVICIOS</v>
      </c>
      <c r="J366" t="str">
        <v>OPEX</v>
      </c>
      <c r="K366" t="str">
        <v>FIJO</v>
      </c>
      <c r="L366" t="str">
        <v>INDIRECTO</v>
      </c>
      <c r="M366">
        <v>0</v>
      </c>
      <c r="N366" t="str">
        <v>CC1</v>
      </c>
      <c r="O366" t="e">
        <v>#NUM!</v>
      </c>
      <c r="P366">
        <v>10</v>
      </c>
      <c r="Q366" t="str">
        <v>BACHAS, CEREAL &amp; POLVILLO, COMPOST &amp; FERTILIZANTES, DISPOSICIÓN FINAL RESIDUOS LIQUIDOS, DISPOSICIÓN FINAL RESIDUOS SOLIDOS, EXPORTACION, NFU, PILETAS, REACTORES, TIERRAS FILTRANTES</v>
      </c>
      <c r="R366">
        <v>1</v>
      </c>
      <c r="S366">
        <v>-847000</v>
      </c>
      <c r="T366">
        <v>1</v>
      </c>
      <c r="U366" t="str">
        <v>APERTURADO POR EMPRESA</v>
      </c>
      <c r="V366" t="str">
        <v>DISPOSICIÓN FINAL RESIDUOS SOLIDOS</v>
      </c>
    </row>
    <row r="367" spans="1:22" x14ac:dyDescent="0.25">
      <c r="A367" vm="3">
        <v>45933</v>
      </c>
      <c r="B367" t="str">
        <v>Estudio De Profesionales Sa</v>
      </c>
      <c r="C367" t="str">
        <v>FA-A 00002-00001469</v>
      </c>
      <c r="D367">
        <v>-847000</v>
      </c>
      <c r="E367" t="str">
        <v xml:space="preserve">OC 0001-00001361: SERVICIOS
Estudio contable 
</v>
      </c>
      <c r="F367">
        <v>1</v>
      </c>
      <c r="G367">
        <v>700000</v>
      </c>
      <c r="H367" t="str">
        <v>UN</v>
      </c>
      <c r="I367" t="str">
        <v>SERVICIOS</v>
      </c>
      <c r="J367" t="str">
        <v>OPEX</v>
      </c>
      <c r="K367" t="str">
        <v>FIJO</v>
      </c>
      <c r="L367" t="str">
        <v>INDIRECTO</v>
      </c>
      <c r="M367">
        <v>0</v>
      </c>
      <c r="N367" t="str">
        <v>CC1</v>
      </c>
      <c r="O367" t="e">
        <v>#NUM!</v>
      </c>
      <c r="P367">
        <v>10</v>
      </c>
      <c r="Q367" t="str">
        <v>BACHAS, CEREAL &amp; POLVILLO, COMPOST &amp; FERTILIZANTES, DISPOSICIÓN FINAL RESIDUOS LIQUIDOS, DISPOSICIÓN FINAL RESIDUOS SOLIDOS, EXPORTACION, NFU, PILETAS, REACTORES, TIERRAS FILTRANTES</v>
      </c>
      <c r="R367">
        <v>1</v>
      </c>
      <c r="S367">
        <v>-847000</v>
      </c>
      <c r="T367">
        <v>1</v>
      </c>
      <c r="U367" t="str">
        <v>APERTURADO POR EMPRESA</v>
      </c>
      <c r="V367" t="str">
        <v>EXPORTACION</v>
      </c>
    </row>
    <row r="368" spans="1:22" x14ac:dyDescent="0.25">
      <c r="A368" vm="3">
        <v>45933</v>
      </c>
      <c r="B368" t="str">
        <v>Estudio De Profesionales Sa</v>
      </c>
      <c r="C368" t="str">
        <v>FA-A 00002-00001469</v>
      </c>
      <c r="D368">
        <v>-847000</v>
      </c>
      <c r="E368" t="str">
        <v xml:space="preserve">OC 0001-00001361: SERVICIOS
Estudio contable 
</v>
      </c>
      <c r="F368">
        <v>1</v>
      </c>
      <c r="G368">
        <v>700000</v>
      </c>
      <c r="H368" t="str">
        <v>UN</v>
      </c>
      <c r="I368" t="str">
        <v>SERVICIOS</v>
      </c>
      <c r="J368" t="str">
        <v>OPEX</v>
      </c>
      <c r="K368" t="str">
        <v>FIJO</v>
      </c>
      <c r="L368" t="str">
        <v>INDIRECTO</v>
      </c>
      <c r="M368">
        <v>0</v>
      </c>
      <c r="N368" t="str">
        <v>CC1</v>
      </c>
      <c r="O368" t="e">
        <v>#NUM!</v>
      </c>
      <c r="P368">
        <v>10</v>
      </c>
      <c r="Q368" t="str">
        <v>BACHAS, CEREAL &amp; POLVILLO, COMPOST &amp; FERTILIZANTES, DISPOSICIÓN FINAL RESIDUOS LIQUIDOS, DISPOSICIÓN FINAL RESIDUOS SOLIDOS, EXPORTACION, NFU, PILETAS, REACTORES, TIERRAS FILTRANTES</v>
      </c>
      <c r="R368">
        <v>1</v>
      </c>
      <c r="S368">
        <v>-847000</v>
      </c>
      <c r="T368">
        <v>1</v>
      </c>
      <c r="U368" t="str">
        <v>APERTURADO POR EMPRESA</v>
      </c>
      <c r="V368" t="str">
        <v>NFU</v>
      </c>
    </row>
    <row r="369" spans="1:22" x14ac:dyDescent="0.25">
      <c r="A369" vm="3">
        <v>45933</v>
      </c>
      <c r="B369" t="str">
        <v>Estudio De Profesionales Sa</v>
      </c>
      <c r="C369" t="str">
        <v>FA-A 00002-00001469</v>
      </c>
      <c r="D369">
        <v>-847000</v>
      </c>
      <c r="E369" t="str">
        <v xml:space="preserve">OC 0001-00001361: SERVICIOS
Estudio contable 
</v>
      </c>
      <c r="F369">
        <v>1</v>
      </c>
      <c r="G369">
        <v>700000</v>
      </c>
      <c r="H369" t="str">
        <v>UN</v>
      </c>
      <c r="I369" t="str">
        <v>SERVICIOS</v>
      </c>
      <c r="J369" t="str">
        <v>OPEX</v>
      </c>
      <c r="K369" t="str">
        <v>FIJO</v>
      </c>
      <c r="L369" t="str">
        <v>INDIRECTO</v>
      </c>
      <c r="M369">
        <v>0</v>
      </c>
      <c r="N369" t="str">
        <v>CC1</v>
      </c>
      <c r="O369" t="e">
        <v>#NUM!</v>
      </c>
      <c r="P369">
        <v>10</v>
      </c>
      <c r="Q369" t="str">
        <v>BACHAS, CEREAL &amp; POLVILLO, COMPOST &amp; FERTILIZANTES, DISPOSICIÓN FINAL RESIDUOS LIQUIDOS, DISPOSICIÓN FINAL RESIDUOS SOLIDOS, EXPORTACION, NFU, PILETAS, REACTORES, TIERRAS FILTRANTES</v>
      </c>
      <c r="R369">
        <v>1</v>
      </c>
      <c r="S369">
        <v>-847000</v>
      </c>
      <c r="T369">
        <v>1</v>
      </c>
      <c r="U369" t="str">
        <v>APERTURADO POR EMPRESA</v>
      </c>
      <c r="V369" t="str">
        <v>PILETAS</v>
      </c>
    </row>
    <row r="370" spans="1:22" x14ac:dyDescent="0.25">
      <c r="A370" vm="3">
        <v>45933</v>
      </c>
      <c r="B370" t="str">
        <v>Estudio De Profesionales Sa</v>
      </c>
      <c r="C370" t="str">
        <v>FA-A 00002-00001469</v>
      </c>
      <c r="D370">
        <v>-847000</v>
      </c>
      <c r="E370" t="str">
        <v xml:space="preserve">OC 0001-00001361: SERVICIOS
Estudio contable 
</v>
      </c>
      <c r="F370">
        <v>1</v>
      </c>
      <c r="G370">
        <v>700000</v>
      </c>
      <c r="H370" t="str">
        <v>UN</v>
      </c>
      <c r="I370" t="str">
        <v>SERVICIOS</v>
      </c>
      <c r="J370" t="str">
        <v>OPEX</v>
      </c>
      <c r="K370" t="str">
        <v>FIJO</v>
      </c>
      <c r="L370" t="str">
        <v>INDIRECTO</v>
      </c>
      <c r="M370">
        <v>0</v>
      </c>
      <c r="N370" t="str">
        <v>CC1</v>
      </c>
      <c r="O370" t="e">
        <v>#NUM!</v>
      </c>
      <c r="P370">
        <v>10</v>
      </c>
      <c r="Q370" t="str">
        <v>BACHAS, CEREAL &amp; POLVILLO, COMPOST &amp; FERTILIZANTES, DISPOSICIÓN FINAL RESIDUOS LIQUIDOS, DISPOSICIÓN FINAL RESIDUOS SOLIDOS, EXPORTACION, NFU, PILETAS, REACTORES, TIERRAS FILTRANTES</v>
      </c>
      <c r="R370">
        <v>1</v>
      </c>
      <c r="S370">
        <v>-847000</v>
      </c>
      <c r="T370">
        <v>1</v>
      </c>
      <c r="U370" t="str">
        <v>APERTURADO POR EMPRESA</v>
      </c>
      <c r="V370" t="str">
        <v>REACTORES</v>
      </c>
    </row>
    <row r="371" spans="1:22" x14ac:dyDescent="0.25">
      <c r="A371" vm="3">
        <v>45933</v>
      </c>
      <c r="B371" t="str">
        <v>Estudio De Profesionales Sa</v>
      </c>
      <c r="C371" t="str">
        <v>FA-A 00002-00001469</v>
      </c>
      <c r="D371">
        <v>-847000</v>
      </c>
      <c r="E371" t="str">
        <v xml:space="preserve">OC 0001-00001361: SERVICIOS
Estudio contable 
</v>
      </c>
      <c r="F371">
        <v>1</v>
      </c>
      <c r="G371">
        <v>700000</v>
      </c>
      <c r="H371" t="str">
        <v>UN</v>
      </c>
      <c r="I371" t="str">
        <v>SERVICIOS</v>
      </c>
      <c r="J371" t="str">
        <v>OPEX</v>
      </c>
      <c r="K371" t="str">
        <v>FIJO</v>
      </c>
      <c r="L371" t="str">
        <v>INDIRECTO</v>
      </c>
      <c r="M371">
        <v>0</v>
      </c>
      <c r="N371" t="str">
        <v>CC1</v>
      </c>
      <c r="O371" t="e">
        <v>#NUM!</v>
      </c>
      <c r="P371">
        <v>10</v>
      </c>
      <c r="Q371" t="str">
        <v>BACHAS, CEREAL &amp; POLVILLO, COMPOST &amp; FERTILIZANTES, DISPOSICIÓN FINAL RESIDUOS LIQUIDOS, DISPOSICIÓN FINAL RESIDUOS SOLIDOS, EXPORTACION, NFU, PILETAS, REACTORES, TIERRAS FILTRANTES</v>
      </c>
      <c r="R371">
        <v>1</v>
      </c>
      <c r="S371">
        <v>-847000</v>
      </c>
      <c r="T371">
        <v>1</v>
      </c>
      <c r="U371" t="str">
        <v>APERTURADO POR EMPRESA</v>
      </c>
      <c r="V371" t="str">
        <v>TIERRAS FILTRANTES</v>
      </c>
    </row>
    <row r="372" spans="1:22" x14ac:dyDescent="0.25">
      <c r="A372" vm="13">
        <v>45960</v>
      </c>
      <c r="B372" t="str">
        <v>Fernandez, Jose Pablo</v>
      </c>
      <c r="C372" t="str">
        <v>OCOM/2025/0512</v>
      </c>
      <c r="D372">
        <v>-1500000</v>
      </c>
      <c r="E372" t="str">
        <v>OC 0001-00002260: HONORARIOS
Fernández José Pablo</v>
      </c>
      <c r="F372">
        <v>1</v>
      </c>
      <c r="G372">
        <v>1500000</v>
      </c>
      <c r="H372" t="str">
        <v>UN</v>
      </c>
      <c r="I372" t="str">
        <v>HONORARIOS</v>
      </c>
      <c r="J372" t="str">
        <v>DEUDA</v>
      </c>
      <c r="K372" t="str">
        <v>VARIABLE</v>
      </c>
      <c r="L372" t="str">
        <v>INDIRECTO</v>
      </c>
      <c r="M372">
        <v>0</v>
      </c>
      <c r="N372" t="str">
        <v>CC1</v>
      </c>
      <c r="O372" t="e">
        <v>#NUM!</v>
      </c>
      <c r="P372">
        <v>10</v>
      </c>
      <c r="Q372" t="str">
        <v>BACHAS, CEREAL &amp; POLVILLO, COMPOST &amp; FERTILIZANTES, DISPOSICIÓN FINAL RESIDUOS LIQUIDOS, DISPOSICIÓN FINAL RESIDUOS SOLIDOS, EXPORTACION, NFU, PILETAS, REACTORES, TIERRAS FILTRANTES</v>
      </c>
      <c r="R372">
        <v>1</v>
      </c>
      <c r="S372">
        <v>-1500000</v>
      </c>
      <c r="T372">
        <v>1</v>
      </c>
      <c r="U372" t="str">
        <v>APERTURADO POR EMPRESA</v>
      </c>
      <c r="V372" t="str">
        <v>BACHAS</v>
      </c>
    </row>
    <row r="373" spans="1:22" x14ac:dyDescent="0.25">
      <c r="A373" vm="13">
        <v>45960</v>
      </c>
      <c r="B373" t="str">
        <v>Fernandez, Jose Pablo</v>
      </c>
      <c r="C373" t="str">
        <v>OCOM/2025/0512</v>
      </c>
      <c r="D373">
        <v>-1500000</v>
      </c>
      <c r="E373" t="str">
        <v>OC 0001-00002260: HONORARIOS
Fernández José Pablo</v>
      </c>
      <c r="F373">
        <v>1</v>
      </c>
      <c r="G373">
        <v>1500000</v>
      </c>
      <c r="H373" t="str">
        <v>UN</v>
      </c>
      <c r="I373" t="str">
        <v>HONORARIOS</v>
      </c>
      <c r="J373" t="str">
        <v>DEUDA</v>
      </c>
      <c r="K373" t="str">
        <v>VARIABLE</v>
      </c>
      <c r="L373" t="str">
        <v>INDIRECTO</v>
      </c>
      <c r="M373">
        <v>0</v>
      </c>
      <c r="N373" t="str">
        <v>CC1</v>
      </c>
      <c r="O373" t="e">
        <v>#NUM!</v>
      </c>
      <c r="P373">
        <v>10</v>
      </c>
      <c r="Q373" t="str">
        <v>BACHAS, CEREAL &amp; POLVILLO, COMPOST &amp; FERTILIZANTES, DISPOSICIÓN FINAL RESIDUOS LIQUIDOS, DISPOSICIÓN FINAL RESIDUOS SOLIDOS, EXPORTACION, NFU, PILETAS, REACTORES, TIERRAS FILTRANTES</v>
      </c>
      <c r="R373">
        <v>1</v>
      </c>
      <c r="S373">
        <v>-1500000</v>
      </c>
      <c r="T373">
        <v>1</v>
      </c>
      <c r="U373" t="str">
        <v>APERTURADO POR EMPRESA</v>
      </c>
      <c r="V373" t="str">
        <v>CEREAL &amp; POLVILLO</v>
      </c>
    </row>
    <row r="374" spans="1:22" x14ac:dyDescent="0.25">
      <c r="A374" vm="13">
        <v>45960</v>
      </c>
      <c r="B374" t="str">
        <v>Fernandez, Jose Pablo</v>
      </c>
      <c r="C374" t="str">
        <v>OCOM/2025/0512</v>
      </c>
      <c r="D374">
        <v>-1500000</v>
      </c>
      <c r="E374" t="str">
        <v>OC 0001-00002260: HONORARIOS
Fernández José Pablo</v>
      </c>
      <c r="F374">
        <v>1</v>
      </c>
      <c r="G374">
        <v>1500000</v>
      </c>
      <c r="H374" t="str">
        <v>UN</v>
      </c>
      <c r="I374" t="str">
        <v>HONORARIOS</v>
      </c>
      <c r="J374" t="str">
        <v>DEUDA</v>
      </c>
      <c r="K374" t="str">
        <v>VARIABLE</v>
      </c>
      <c r="L374" t="str">
        <v>INDIRECTO</v>
      </c>
      <c r="M374">
        <v>0</v>
      </c>
      <c r="N374" t="str">
        <v>CC1</v>
      </c>
      <c r="O374" t="e">
        <v>#NUM!</v>
      </c>
      <c r="P374">
        <v>10</v>
      </c>
      <c r="Q374" t="str">
        <v>BACHAS, CEREAL &amp; POLVILLO, COMPOST &amp; FERTILIZANTES, DISPOSICIÓN FINAL RESIDUOS LIQUIDOS, DISPOSICIÓN FINAL RESIDUOS SOLIDOS, EXPORTACION, NFU, PILETAS, REACTORES, TIERRAS FILTRANTES</v>
      </c>
      <c r="R374">
        <v>1</v>
      </c>
      <c r="S374">
        <v>-1500000</v>
      </c>
      <c r="T374">
        <v>1</v>
      </c>
      <c r="U374" t="str">
        <v>APERTURADO POR EMPRESA</v>
      </c>
      <c r="V374" t="str">
        <v>COMPOST &amp; FERTILIZANTES</v>
      </c>
    </row>
    <row r="375" spans="1:22" x14ac:dyDescent="0.25">
      <c r="A375" vm="13">
        <v>45960</v>
      </c>
      <c r="B375" t="str">
        <v>Fernandez, Jose Pablo</v>
      </c>
      <c r="C375" t="str">
        <v>OCOM/2025/0512</v>
      </c>
      <c r="D375">
        <v>-1500000</v>
      </c>
      <c r="E375" t="str">
        <v>OC 0001-00002260: HONORARIOS
Fernández José Pablo</v>
      </c>
      <c r="F375">
        <v>1</v>
      </c>
      <c r="G375">
        <v>1500000</v>
      </c>
      <c r="H375" t="str">
        <v>UN</v>
      </c>
      <c r="I375" t="str">
        <v>HONORARIOS</v>
      </c>
      <c r="J375" t="str">
        <v>DEUDA</v>
      </c>
      <c r="K375" t="str">
        <v>VARIABLE</v>
      </c>
      <c r="L375" t="str">
        <v>INDIRECTO</v>
      </c>
      <c r="M375">
        <v>0</v>
      </c>
      <c r="N375" t="str">
        <v>CC1</v>
      </c>
      <c r="O375" t="e">
        <v>#NUM!</v>
      </c>
      <c r="P375">
        <v>10</v>
      </c>
      <c r="Q375" t="str">
        <v>BACHAS, CEREAL &amp; POLVILLO, COMPOST &amp; FERTILIZANTES, DISPOSICIÓN FINAL RESIDUOS LIQUIDOS, DISPOSICIÓN FINAL RESIDUOS SOLIDOS, EXPORTACION, NFU, PILETAS, REACTORES, TIERRAS FILTRANTES</v>
      </c>
      <c r="R375">
        <v>1</v>
      </c>
      <c r="S375">
        <v>-1500000</v>
      </c>
      <c r="T375">
        <v>1</v>
      </c>
      <c r="U375" t="str">
        <v>APERTURADO POR EMPRESA</v>
      </c>
      <c r="V375" t="str">
        <v>DISPOSICIÓN FINAL RESIDUOS LIQUIDOS</v>
      </c>
    </row>
    <row r="376" spans="1:22" x14ac:dyDescent="0.25">
      <c r="A376" vm="13">
        <v>45960</v>
      </c>
      <c r="B376" t="str">
        <v>Fernandez, Jose Pablo</v>
      </c>
      <c r="C376" t="str">
        <v>OCOM/2025/0512</v>
      </c>
      <c r="D376">
        <v>-1500000</v>
      </c>
      <c r="E376" t="str">
        <v>OC 0001-00002260: HONORARIOS
Fernández José Pablo</v>
      </c>
      <c r="F376">
        <v>1</v>
      </c>
      <c r="G376">
        <v>1500000</v>
      </c>
      <c r="H376" t="str">
        <v>UN</v>
      </c>
      <c r="I376" t="str">
        <v>HONORARIOS</v>
      </c>
      <c r="J376" t="str">
        <v>DEUDA</v>
      </c>
      <c r="K376" t="str">
        <v>VARIABLE</v>
      </c>
      <c r="L376" t="str">
        <v>INDIRECTO</v>
      </c>
      <c r="M376">
        <v>0</v>
      </c>
      <c r="N376" t="str">
        <v>CC1</v>
      </c>
      <c r="O376" t="e">
        <v>#NUM!</v>
      </c>
      <c r="P376">
        <v>10</v>
      </c>
      <c r="Q376" t="str">
        <v>BACHAS, CEREAL &amp; POLVILLO, COMPOST &amp; FERTILIZANTES, DISPOSICIÓN FINAL RESIDUOS LIQUIDOS, DISPOSICIÓN FINAL RESIDUOS SOLIDOS, EXPORTACION, NFU, PILETAS, REACTORES, TIERRAS FILTRANTES</v>
      </c>
      <c r="R376">
        <v>1</v>
      </c>
      <c r="S376">
        <v>-1500000</v>
      </c>
      <c r="T376">
        <v>1</v>
      </c>
      <c r="U376" t="str">
        <v>APERTURADO POR EMPRESA</v>
      </c>
      <c r="V376" t="str">
        <v>DISPOSICIÓN FINAL RESIDUOS SOLIDOS</v>
      </c>
    </row>
    <row r="377" spans="1:22" x14ac:dyDescent="0.25">
      <c r="A377" vm="13">
        <v>45960</v>
      </c>
      <c r="B377" t="str">
        <v>Fernandez, Jose Pablo</v>
      </c>
      <c r="C377" t="str">
        <v>OCOM/2025/0512</v>
      </c>
      <c r="D377">
        <v>-1500000</v>
      </c>
      <c r="E377" t="str">
        <v>OC 0001-00002260: HONORARIOS
Fernández José Pablo</v>
      </c>
      <c r="F377">
        <v>1</v>
      </c>
      <c r="G377">
        <v>1500000</v>
      </c>
      <c r="H377" t="str">
        <v>UN</v>
      </c>
      <c r="I377" t="str">
        <v>HONORARIOS</v>
      </c>
      <c r="J377" t="str">
        <v>DEUDA</v>
      </c>
      <c r="K377" t="str">
        <v>VARIABLE</v>
      </c>
      <c r="L377" t="str">
        <v>INDIRECTO</v>
      </c>
      <c r="M377">
        <v>0</v>
      </c>
      <c r="N377" t="str">
        <v>CC1</v>
      </c>
      <c r="O377" t="e">
        <v>#NUM!</v>
      </c>
      <c r="P377">
        <v>10</v>
      </c>
      <c r="Q377" t="str">
        <v>BACHAS, CEREAL &amp; POLVILLO, COMPOST &amp; FERTILIZANTES, DISPOSICIÓN FINAL RESIDUOS LIQUIDOS, DISPOSICIÓN FINAL RESIDUOS SOLIDOS, EXPORTACION, NFU, PILETAS, REACTORES, TIERRAS FILTRANTES</v>
      </c>
      <c r="R377">
        <v>1</v>
      </c>
      <c r="S377">
        <v>-1500000</v>
      </c>
      <c r="T377">
        <v>1</v>
      </c>
      <c r="U377" t="str">
        <v>APERTURADO POR EMPRESA</v>
      </c>
      <c r="V377" t="str">
        <v>EXPORTACION</v>
      </c>
    </row>
    <row r="378" spans="1:22" x14ac:dyDescent="0.25">
      <c r="A378" vm="13">
        <v>45960</v>
      </c>
      <c r="B378" t="str">
        <v>Fernandez, Jose Pablo</v>
      </c>
      <c r="C378" t="str">
        <v>OCOM/2025/0512</v>
      </c>
      <c r="D378">
        <v>-1500000</v>
      </c>
      <c r="E378" t="str">
        <v>OC 0001-00002260: HONORARIOS
Fernández José Pablo</v>
      </c>
      <c r="F378">
        <v>1</v>
      </c>
      <c r="G378">
        <v>1500000</v>
      </c>
      <c r="H378" t="str">
        <v>UN</v>
      </c>
      <c r="I378" t="str">
        <v>HONORARIOS</v>
      </c>
      <c r="J378" t="str">
        <v>DEUDA</v>
      </c>
      <c r="K378" t="str">
        <v>VARIABLE</v>
      </c>
      <c r="L378" t="str">
        <v>INDIRECTO</v>
      </c>
      <c r="M378">
        <v>0</v>
      </c>
      <c r="N378" t="str">
        <v>CC1</v>
      </c>
      <c r="O378" t="e">
        <v>#NUM!</v>
      </c>
      <c r="P378">
        <v>10</v>
      </c>
      <c r="Q378" t="str">
        <v>BACHAS, CEREAL &amp; POLVILLO, COMPOST &amp; FERTILIZANTES, DISPOSICIÓN FINAL RESIDUOS LIQUIDOS, DISPOSICIÓN FINAL RESIDUOS SOLIDOS, EXPORTACION, NFU, PILETAS, REACTORES, TIERRAS FILTRANTES</v>
      </c>
      <c r="R378">
        <v>1</v>
      </c>
      <c r="S378">
        <v>-1500000</v>
      </c>
      <c r="T378">
        <v>1</v>
      </c>
      <c r="U378" t="str">
        <v>APERTURADO POR EMPRESA</v>
      </c>
      <c r="V378" t="str">
        <v>NFU</v>
      </c>
    </row>
    <row r="379" spans="1:22" x14ac:dyDescent="0.25">
      <c r="A379" vm="13">
        <v>45960</v>
      </c>
      <c r="B379" t="str">
        <v>Fernandez, Jose Pablo</v>
      </c>
      <c r="C379" t="str">
        <v>OCOM/2025/0512</v>
      </c>
      <c r="D379">
        <v>-1500000</v>
      </c>
      <c r="E379" t="str">
        <v>OC 0001-00002260: HONORARIOS
Fernández José Pablo</v>
      </c>
      <c r="F379">
        <v>1</v>
      </c>
      <c r="G379">
        <v>1500000</v>
      </c>
      <c r="H379" t="str">
        <v>UN</v>
      </c>
      <c r="I379" t="str">
        <v>HONORARIOS</v>
      </c>
      <c r="J379" t="str">
        <v>DEUDA</v>
      </c>
      <c r="K379" t="str">
        <v>VARIABLE</v>
      </c>
      <c r="L379" t="str">
        <v>INDIRECTO</v>
      </c>
      <c r="M379">
        <v>0</v>
      </c>
      <c r="N379" t="str">
        <v>CC1</v>
      </c>
      <c r="O379" t="e">
        <v>#NUM!</v>
      </c>
      <c r="P379">
        <v>10</v>
      </c>
      <c r="Q379" t="str">
        <v>BACHAS, CEREAL &amp; POLVILLO, COMPOST &amp; FERTILIZANTES, DISPOSICIÓN FINAL RESIDUOS LIQUIDOS, DISPOSICIÓN FINAL RESIDUOS SOLIDOS, EXPORTACION, NFU, PILETAS, REACTORES, TIERRAS FILTRANTES</v>
      </c>
      <c r="R379">
        <v>1</v>
      </c>
      <c r="S379">
        <v>-1500000</v>
      </c>
      <c r="T379">
        <v>1</v>
      </c>
      <c r="U379" t="str">
        <v>APERTURADO POR EMPRESA</v>
      </c>
      <c r="V379" t="str">
        <v>PILETAS</v>
      </c>
    </row>
    <row r="380" spans="1:22" x14ac:dyDescent="0.25">
      <c r="A380" vm="13">
        <v>45960</v>
      </c>
      <c r="B380" t="str">
        <v>Fernandez, Jose Pablo</v>
      </c>
      <c r="C380" t="str">
        <v>OCOM/2025/0512</v>
      </c>
      <c r="D380">
        <v>-1500000</v>
      </c>
      <c r="E380" t="str">
        <v>OC 0001-00002260: HONORARIOS
Fernández José Pablo</v>
      </c>
      <c r="F380">
        <v>1</v>
      </c>
      <c r="G380">
        <v>1500000</v>
      </c>
      <c r="H380" t="str">
        <v>UN</v>
      </c>
      <c r="I380" t="str">
        <v>HONORARIOS</v>
      </c>
      <c r="J380" t="str">
        <v>DEUDA</v>
      </c>
      <c r="K380" t="str">
        <v>VARIABLE</v>
      </c>
      <c r="L380" t="str">
        <v>INDIRECTO</v>
      </c>
      <c r="M380">
        <v>0</v>
      </c>
      <c r="N380" t="str">
        <v>CC1</v>
      </c>
      <c r="O380" t="e">
        <v>#NUM!</v>
      </c>
      <c r="P380">
        <v>10</v>
      </c>
      <c r="Q380" t="str">
        <v>BACHAS, CEREAL &amp; POLVILLO, COMPOST &amp; FERTILIZANTES, DISPOSICIÓN FINAL RESIDUOS LIQUIDOS, DISPOSICIÓN FINAL RESIDUOS SOLIDOS, EXPORTACION, NFU, PILETAS, REACTORES, TIERRAS FILTRANTES</v>
      </c>
      <c r="R380">
        <v>1</v>
      </c>
      <c r="S380">
        <v>-1500000</v>
      </c>
      <c r="T380">
        <v>1</v>
      </c>
      <c r="U380" t="str">
        <v>APERTURADO POR EMPRESA</v>
      </c>
      <c r="V380" t="str">
        <v>REACTORES</v>
      </c>
    </row>
    <row r="381" spans="1:22" x14ac:dyDescent="0.25">
      <c r="A381" vm="13">
        <v>45960</v>
      </c>
      <c r="B381" t="str">
        <v>Fernandez, Jose Pablo</v>
      </c>
      <c r="C381" t="str">
        <v>OCOM/2025/0512</v>
      </c>
      <c r="D381">
        <v>-1500000</v>
      </c>
      <c r="E381" t="str">
        <v>OC 0001-00002260: HONORARIOS
Fernández José Pablo</v>
      </c>
      <c r="F381">
        <v>1</v>
      </c>
      <c r="G381">
        <v>1500000</v>
      </c>
      <c r="H381" t="str">
        <v>UN</v>
      </c>
      <c r="I381" t="str">
        <v>HONORARIOS</v>
      </c>
      <c r="J381" t="str">
        <v>DEUDA</v>
      </c>
      <c r="K381" t="str">
        <v>VARIABLE</v>
      </c>
      <c r="L381" t="str">
        <v>INDIRECTO</v>
      </c>
      <c r="M381">
        <v>0</v>
      </c>
      <c r="N381" t="str">
        <v>CC1</v>
      </c>
      <c r="O381" t="e">
        <v>#NUM!</v>
      </c>
      <c r="P381">
        <v>10</v>
      </c>
      <c r="Q381" t="str">
        <v>BACHAS, CEREAL &amp; POLVILLO, COMPOST &amp; FERTILIZANTES, DISPOSICIÓN FINAL RESIDUOS LIQUIDOS, DISPOSICIÓN FINAL RESIDUOS SOLIDOS, EXPORTACION, NFU, PILETAS, REACTORES, TIERRAS FILTRANTES</v>
      </c>
      <c r="R381">
        <v>1</v>
      </c>
      <c r="S381">
        <v>-1500000</v>
      </c>
      <c r="T381">
        <v>1</v>
      </c>
      <c r="U381" t="str">
        <v>APERTURADO POR EMPRESA</v>
      </c>
      <c r="V381" t="str">
        <v>TIERRAS FILTRANTES</v>
      </c>
    </row>
    <row r="382" spans="1:22" x14ac:dyDescent="0.25">
      <c r="A382" vm="7">
        <v>45950</v>
      </c>
      <c r="B382" t="str">
        <v>Ferrari, Roldolfo Alfredo</v>
      </c>
      <c r="C382" t="str">
        <v>FA-C 00002-00000780</v>
      </c>
      <c r="D382">
        <v>-65000</v>
      </c>
      <c r="E382" t="str">
        <v xml:space="preserve">OC 0001-00002221: LOGISTICA
Flete seguro incluido </v>
      </c>
      <c r="F382">
        <v>1</v>
      </c>
      <c r="G382">
        <v>65000</v>
      </c>
      <c r="H382" t="str">
        <v>UN</v>
      </c>
      <c r="I382" t="str">
        <v>LOGISTICA</v>
      </c>
      <c r="J382" t="str">
        <v>OPEX</v>
      </c>
      <c r="K382" t="str">
        <v>VARIABLE</v>
      </c>
      <c r="L382" t="str">
        <v>INDIRECTO</v>
      </c>
      <c r="M382">
        <v>0</v>
      </c>
      <c r="N382" t="str">
        <v>CC1</v>
      </c>
      <c r="O382" t="e">
        <v>#NUM!</v>
      </c>
      <c r="P382">
        <v>10</v>
      </c>
      <c r="Q382" t="str">
        <v>BACHAS, CEREAL &amp; POLVILLO, COMPOST &amp; FERTILIZANTES, DISPOSICIÓN FINAL RESIDUOS LIQUIDOS, DISPOSICIÓN FINAL RESIDUOS SOLIDOS, EXPORTACION, NFU, PILETAS, REACTORES, TIERRAS FILTRANTES</v>
      </c>
      <c r="R382">
        <v>1</v>
      </c>
      <c r="S382">
        <v>-65000</v>
      </c>
      <c r="T382">
        <v>1</v>
      </c>
      <c r="U382" t="str">
        <v>APERTURADO POR EMPRESA</v>
      </c>
      <c r="V382" t="str">
        <v>BACHAS</v>
      </c>
    </row>
    <row r="383" spans="1:22" x14ac:dyDescent="0.25">
      <c r="A383" vm="7">
        <v>45950</v>
      </c>
      <c r="B383" t="str">
        <v>Ferrari, Roldolfo Alfredo</v>
      </c>
      <c r="C383" t="str">
        <v>FA-C 00002-00000780</v>
      </c>
      <c r="D383">
        <v>-65000</v>
      </c>
      <c r="E383" t="str">
        <v xml:space="preserve">OC 0001-00002221: LOGISTICA
Flete seguro incluido </v>
      </c>
      <c r="F383">
        <v>1</v>
      </c>
      <c r="G383">
        <v>65000</v>
      </c>
      <c r="H383" t="str">
        <v>UN</v>
      </c>
      <c r="I383" t="str">
        <v>LOGISTICA</v>
      </c>
      <c r="J383" t="str">
        <v>OPEX</v>
      </c>
      <c r="K383" t="str">
        <v>VARIABLE</v>
      </c>
      <c r="L383" t="str">
        <v>INDIRECTO</v>
      </c>
      <c r="M383">
        <v>0</v>
      </c>
      <c r="N383" t="str">
        <v>CC1</v>
      </c>
      <c r="O383" t="e">
        <v>#NUM!</v>
      </c>
      <c r="P383">
        <v>10</v>
      </c>
      <c r="Q383" t="str">
        <v>BACHAS, CEREAL &amp; POLVILLO, COMPOST &amp; FERTILIZANTES, DISPOSICIÓN FINAL RESIDUOS LIQUIDOS, DISPOSICIÓN FINAL RESIDUOS SOLIDOS, EXPORTACION, NFU, PILETAS, REACTORES, TIERRAS FILTRANTES</v>
      </c>
      <c r="R383">
        <v>1</v>
      </c>
      <c r="S383">
        <v>-65000</v>
      </c>
      <c r="T383">
        <v>1</v>
      </c>
      <c r="U383" t="str">
        <v>APERTURADO POR EMPRESA</v>
      </c>
      <c r="V383" t="str">
        <v>CEREAL &amp; POLVILLO</v>
      </c>
    </row>
    <row r="384" spans="1:22" x14ac:dyDescent="0.25">
      <c r="A384" vm="7">
        <v>45950</v>
      </c>
      <c r="B384" t="str">
        <v>Ferrari, Roldolfo Alfredo</v>
      </c>
      <c r="C384" t="str">
        <v>FA-C 00002-00000780</v>
      </c>
      <c r="D384">
        <v>-65000</v>
      </c>
      <c r="E384" t="str">
        <v xml:space="preserve">OC 0001-00002221: LOGISTICA
Flete seguro incluido </v>
      </c>
      <c r="F384">
        <v>1</v>
      </c>
      <c r="G384">
        <v>65000</v>
      </c>
      <c r="H384" t="str">
        <v>UN</v>
      </c>
      <c r="I384" t="str">
        <v>LOGISTICA</v>
      </c>
      <c r="J384" t="str">
        <v>OPEX</v>
      </c>
      <c r="K384" t="str">
        <v>VARIABLE</v>
      </c>
      <c r="L384" t="str">
        <v>INDIRECTO</v>
      </c>
      <c r="M384">
        <v>0</v>
      </c>
      <c r="N384" t="str">
        <v>CC1</v>
      </c>
      <c r="O384" t="e">
        <v>#NUM!</v>
      </c>
      <c r="P384">
        <v>10</v>
      </c>
      <c r="Q384" t="str">
        <v>BACHAS, CEREAL &amp; POLVILLO, COMPOST &amp; FERTILIZANTES, DISPOSICIÓN FINAL RESIDUOS LIQUIDOS, DISPOSICIÓN FINAL RESIDUOS SOLIDOS, EXPORTACION, NFU, PILETAS, REACTORES, TIERRAS FILTRANTES</v>
      </c>
      <c r="R384">
        <v>1</v>
      </c>
      <c r="S384">
        <v>-65000</v>
      </c>
      <c r="T384">
        <v>1</v>
      </c>
      <c r="U384" t="str">
        <v>APERTURADO POR EMPRESA</v>
      </c>
      <c r="V384" t="str">
        <v>COMPOST &amp; FERTILIZANTES</v>
      </c>
    </row>
    <row r="385" spans="1:22" x14ac:dyDescent="0.25">
      <c r="A385" vm="7">
        <v>45950</v>
      </c>
      <c r="B385" t="str">
        <v>Ferrari, Roldolfo Alfredo</v>
      </c>
      <c r="C385" t="str">
        <v>FA-C 00002-00000780</v>
      </c>
      <c r="D385">
        <v>-65000</v>
      </c>
      <c r="E385" t="str">
        <v xml:space="preserve">OC 0001-00002221: LOGISTICA
Flete seguro incluido </v>
      </c>
      <c r="F385">
        <v>1</v>
      </c>
      <c r="G385">
        <v>65000</v>
      </c>
      <c r="H385" t="str">
        <v>UN</v>
      </c>
      <c r="I385" t="str">
        <v>LOGISTICA</v>
      </c>
      <c r="J385" t="str">
        <v>OPEX</v>
      </c>
      <c r="K385" t="str">
        <v>VARIABLE</v>
      </c>
      <c r="L385" t="str">
        <v>INDIRECTO</v>
      </c>
      <c r="M385">
        <v>0</v>
      </c>
      <c r="N385" t="str">
        <v>CC1</v>
      </c>
      <c r="O385" t="e">
        <v>#NUM!</v>
      </c>
      <c r="P385">
        <v>10</v>
      </c>
      <c r="Q385" t="str">
        <v>BACHAS, CEREAL &amp; POLVILLO, COMPOST &amp; FERTILIZANTES, DISPOSICIÓN FINAL RESIDUOS LIQUIDOS, DISPOSICIÓN FINAL RESIDUOS SOLIDOS, EXPORTACION, NFU, PILETAS, REACTORES, TIERRAS FILTRANTES</v>
      </c>
      <c r="R385">
        <v>1</v>
      </c>
      <c r="S385">
        <v>-65000</v>
      </c>
      <c r="T385">
        <v>1</v>
      </c>
      <c r="U385" t="str">
        <v>APERTURADO POR EMPRESA</v>
      </c>
      <c r="V385" t="str">
        <v>DISPOSICIÓN FINAL RESIDUOS LIQUIDOS</v>
      </c>
    </row>
    <row r="386" spans="1:22" x14ac:dyDescent="0.25">
      <c r="A386" vm="7">
        <v>45950</v>
      </c>
      <c r="B386" t="str">
        <v>Ferrari, Roldolfo Alfredo</v>
      </c>
      <c r="C386" t="str">
        <v>FA-C 00002-00000780</v>
      </c>
      <c r="D386">
        <v>-65000</v>
      </c>
      <c r="E386" t="str">
        <v xml:space="preserve">OC 0001-00002221: LOGISTICA
Flete seguro incluido </v>
      </c>
      <c r="F386">
        <v>1</v>
      </c>
      <c r="G386">
        <v>65000</v>
      </c>
      <c r="H386" t="str">
        <v>UN</v>
      </c>
      <c r="I386" t="str">
        <v>LOGISTICA</v>
      </c>
      <c r="J386" t="str">
        <v>OPEX</v>
      </c>
      <c r="K386" t="str">
        <v>VARIABLE</v>
      </c>
      <c r="L386" t="str">
        <v>INDIRECTO</v>
      </c>
      <c r="M386">
        <v>0</v>
      </c>
      <c r="N386" t="str">
        <v>CC1</v>
      </c>
      <c r="O386" t="e">
        <v>#NUM!</v>
      </c>
      <c r="P386">
        <v>10</v>
      </c>
      <c r="Q386" t="str">
        <v>BACHAS, CEREAL &amp; POLVILLO, COMPOST &amp; FERTILIZANTES, DISPOSICIÓN FINAL RESIDUOS LIQUIDOS, DISPOSICIÓN FINAL RESIDUOS SOLIDOS, EXPORTACION, NFU, PILETAS, REACTORES, TIERRAS FILTRANTES</v>
      </c>
      <c r="R386">
        <v>1</v>
      </c>
      <c r="S386">
        <v>-65000</v>
      </c>
      <c r="T386">
        <v>1</v>
      </c>
      <c r="U386" t="str">
        <v>APERTURADO POR EMPRESA</v>
      </c>
      <c r="V386" t="str">
        <v>DISPOSICIÓN FINAL RESIDUOS SOLIDOS</v>
      </c>
    </row>
    <row r="387" spans="1:22" x14ac:dyDescent="0.25">
      <c r="A387" vm="7">
        <v>45950</v>
      </c>
      <c r="B387" t="str">
        <v>Ferrari, Roldolfo Alfredo</v>
      </c>
      <c r="C387" t="str">
        <v>FA-C 00002-00000780</v>
      </c>
      <c r="D387">
        <v>-65000</v>
      </c>
      <c r="E387" t="str">
        <v xml:space="preserve">OC 0001-00002221: LOGISTICA
Flete seguro incluido </v>
      </c>
      <c r="F387">
        <v>1</v>
      </c>
      <c r="G387">
        <v>65000</v>
      </c>
      <c r="H387" t="str">
        <v>UN</v>
      </c>
      <c r="I387" t="str">
        <v>LOGISTICA</v>
      </c>
      <c r="J387" t="str">
        <v>OPEX</v>
      </c>
      <c r="K387" t="str">
        <v>VARIABLE</v>
      </c>
      <c r="L387" t="str">
        <v>INDIRECTO</v>
      </c>
      <c r="M387">
        <v>0</v>
      </c>
      <c r="N387" t="str">
        <v>CC1</v>
      </c>
      <c r="O387" t="e">
        <v>#NUM!</v>
      </c>
      <c r="P387">
        <v>10</v>
      </c>
      <c r="Q387" t="str">
        <v>BACHAS, CEREAL &amp; POLVILLO, COMPOST &amp; FERTILIZANTES, DISPOSICIÓN FINAL RESIDUOS LIQUIDOS, DISPOSICIÓN FINAL RESIDUOS SOLIDOS, EXPORTACION, NFU, PILETAS, REACTORES, TIERRAS FILTRANTES</v>
      </c>
      <c r="R387">
        <v>1</v>
      </c>
      <c r="S387">
        <v>-65000</v>
      </c>
      <c r="T387">
        <v>1</v>
      </c>
      <c r="U387" t="str">
        <v>APERTURADO POR EMPRESA</v>
      </c>
      <c r="V387" t="str">
        <v>EXPORTACION</v>
      </c>
    </row>
    <row r="388" spans="1:22" x14ac:dyDescent="0.25">
      <c r="A388" vm="7">
        <v>45950</v>
      </c>
      <c r="B388" t="str">
        <v>Ferrari, Roldolfo Alfredo</v>
      </c>
      <c r="C388" t="str">
        <v>FA-C 00002-00000780</v>
      </c>
      <c r="D388">
        <v>-65000</v>
      </c>
      <c r="E388" t="str">
        <v xml:space="preserve">OC 0001-00002221: LOGISTICA
Flete seguro incluido </v>
      </c>
      <c r="F388">
        <v>1</v>
      </c>
      <c r="G388">
        <v>65000</v>
      </c>
      <c r="H388" t="str">
        <v>UN</v>
      </c>
      <c r="I388" t="str">
        <v>LOGISTICA</v>
      </c>
      <c r="J388" t="str">
        <v>OPEX</v>
      </c>
      <c r="K388" t="str">
        <v>VARIABLE</v>
      </c>
      <c r="L388" t="str">
        <v>INDIRECTO</v>
      </c>
      <c r="M388">
        <v>0</v>
      </c>
      <c r="N388" t="str">
        <v>CC1</v>
      </c>
      <c r="O388" t="e">
        <v>#NUM!</v>
      </c>
      <c r="P388">
        <v>10</v>
      </c>
      <c r="Q388" t="str">
        <v>BACHAS, CEREAL &amp; POLVILLO, COMPOST &amp; FERTILIZANTES, DISPOSICIÓN FINAL RESIDUOS LIQUIDOS, DISPOSICIÓN FINAL RESIDUOS SOLIDOS, EXPORTACION, NFU, PILETAS, REACTORES, TIERRAS FILTRANTES</v>
      </c>
      <c r="R388">
        <v>1</v>
      </c>
      <c r="S388">
        <v>-65000</v>
      </c>
      <c r="T388">
        <v>1</v>
      </c>
      <c r="U388" t="str">
        <v>APERTURADO POR EMPRESA</v>
      </c>
      <c r="V388" t="str">
        <v>NFU</v>
      </c>
    </row>
    <row r="389" spans="1:22" x14ac:dyDescent="0.25">
      <c r="A389" vm="7">
        <v>45950</v>
      </c>
      <c r="B389" t="str">
        <v>Ferrari, Roldolfo Alfredo</v>
      </c>
      <c r="C389" t="str">
        <v>FA-C 00002-00000780</v>
      </c>
      <c r="D389">
        <v>-65000</v>
      </c>
      <c r="E389" t="str">
        <v xml:space="preserve">OC 0001-00002221: LOGISTICA
Flete seguro incluido </v>
      </c>
      <c r="F389">
        <v>1</v>
      </c>
      <c r="G389">
        <v>65000</v>
      </c>
      <c r="H389" t="str">
        <v>UN</v>
      </c>
      <c r="I389" t="str">
        <v>LOGISTICA</v>
      </c>
      <c r="J389" t="str">
        <v>OPEX</v>
      </c>
      <c r="K389" t="str">
        <v>VARIABLE</v>
      </c>
      <c r="L389" t="str">
        <v>INDIRECTO</v>
      </c>
      <c r="M389">
        <v>0</v>
      </c>
      <c r="N389" t="str">
        <v>CC1</v>
      </c>
      <c r="O389" t="e">
        <v>#NUM!</v>
      </c>
      <c r="P389">
        <v>10</v>
      </c>
      <c r="Q389" t="str">
        <v>BACHAS, CEREAL &amp; POLVILLO, COMPOST &amp; FERTILIZANTES, DISPOSICIÓN FINAL RESIDUOS LIQUIDOS, DISPOSICIÓN FINAL RESIDUOS SOLIDOS, EXPORTACION, NFU, PILETAS, REACTORES, TIERRAS FILTRANTES</v>
      </c>
      <c r="R389">
        <v>1</v>
      </c>
      <c r="S389">
        <v>-65000</v>
      </c>
      <c r="T389">
        <v>1</v>
      </c>
      <c r="U389" t="str">
        <v>APERTURADO POR EMPRESA</v>
      </c>
      <c r="V389" t="str">
        <v>PILETAS</v>
      </c>
    </row>
    <row r="390" spans="1:22" x14ac:dyDescent="0.25">
      <c r="A390" vm="7">
        <v>45950</v>
      </c>
      <c r="B390" t="str">
        <v>Ferrari, Roldolfo Alfredo</v>
      </c>
      <c r="C390" t="str">
        <v>FA-C 00002-00000780</v>
      </c>
      <c r="D390">
        <v>-65000</v>
      </c>
      <c r="E390" t="str">
        <v xml:space="preserve">OC 0001-00002221: LOGISTICA
Flete seguro incluido </v>
      </c>
      <c r="F390">
        <v>1</v>
      </c>
      <c r="G390">
        <v>65000</v>
      </c>
      <c r="H390" t="str">
        <v>UN</v>
      </c>
      <c r="I390" t="str">
        <v>LOGISTICA</v>
      </c>
      <c r="J390" t="str">
        <v>OPEX</v>
      </c>
      <c r="K390" t="str">
        <v>VARIABLE</v>
      </c>
      <c r="L390" t="str">
        <v>INDIRECTO</v>
      </c>
      <c r="M390">
        <v>0</v>
      </c>
      <c r="N390" t="str">
        <v>CC1</v>
      </c>
      <c r="O390" t="e">
        <v>#NUM!</v>
      </c>
      <c r="P390">
        <v>10</v>
      </c>
      <c r="Q390" t="str">
        <v>BACHAS, CEREAL &amp; POLVILLO, COMPOST &amp; FERTILIZANTES, DISPOSICIÓN FINAL RESIDUOS LIQUIDOS, DISPOSICIÓN FINAL RESIDUOS SOLIDOS, EXPORTACION, NFU, PILETAS, REACTORES, TIERRAS FILTRANTES</v>
      </c>
      <c r="R390">
        <v>1</v>
      </c>
      <c r="S390">
        <v>-65000</v>
      </c>
      <c r="T390">
        <v>1</v>
      </c>
      <c r="U390" t="str">
        <v>APERTURADO POR EMPRESA</v>
      </c>
      <c r="V390" t="str">
        <v>REACTORES</v>
      </c>
    </row>
    <row r="391" spans="1:22" x14ac:dyDescent="0.25">
      <c r="A391" vm="7">
        <v>45950</v>
      </c>
      <c r="B391" t="str">
        <v>Ferrari, Roldolfo Alfredo</v>
      </c>
      <c r="C391" t="str">
        <v>FA-C 00002-00000780</v>
      </c>
      <c r="D391">
        <v>-65000</v>
      </c>
      <c r="E391" t="str">
        <v xml:space="preserve">OC 0001-00002221: LOGISTICA
Flete seguro incluido </v>
      </c>
      <c r="F391">
        <v>1</v>
      </c>
      <c r="G391">
        <v>65000</v>
      </c>
      <c r="H391" t="str">
        <v>UN</v>
      </c>
      <c r="I391" t="str">
        <v>LOGISTICA</v>
      </c>
      <c r="J391" t="str">
        <v>OPEX</v>
      </c>
      <c r="K391" t="str">
        <v>VARIABLE</v>
      </c>
      <c r="L391" t="str">
        <v>INDIRECTO</v>
      </c>
      <c r="M391">
        <v>0</v>
      </c>
      <c r="N391" t="str">
        <v>CC1</v>
      </c>
      <c r="O391" t="e">
        <v>#NUM!</v>
      </c>
      <c r="P391">
        <v>10</v>
      </c>
      <c r="Q391" t="str">
        <v>BACHAS, CEREAL &amp; POLVILLO, COMPOST &amp; FERTILIZANTES, DISPOSICIÓN FINAL RESIDUOS LIQUIDOS, DISPOSICIÓN FINAL RESIDUOS SOLIDOS, EXPORTACION, NFU, PILETAS, REACTORES, TIERRAS FILTRANTES</v>
      </c>
      <c r="R391">
        <v>1</v>
      </c>
      <c r="S391">
        <v>-65000</v>
      </c>
      <c r="T391">
        <v>1</v>
      </c>
      <c r="U391" t="str">
        <v>APERTURADO POR EMPRESA</v>
      </c>
      <c r="V391" t="str">
        <v>TIERRAS FILTRANTES</v>
      </c>
    </row>
    <row r="392" spans="1:22" x14ac:dyDescent="0.25">
      <c r="A392" vm="11">
        <v>45932</v>
      </c>
      <c r="B392" t="str">
        <v>Fm Company S. R. L.</v>
      </c>
      <c r="C392" t="str">
        <v>FA-A 00001-00001349</v>
      </c>
      <c r="D392">
        <v>-207000.01</v>
      </c>
      <c r="E392" t="str">
        <v>OC 0001-00001713: HIGIENE Y SEGURIDAD
recarga matafuego 1kg abc</v>
      </c>
      <c r="F392">
        <v>1</v>
      </c>
      <c r="G392">
        <v>6611.57</v>
      </c>
      <c r="H392" t="str">
        <v>UN</v>
      </c>
      <c r="I392" t="str">
        <v>HIGIENE Y SEGURIDAD</v>
      </c>
      <c r="J392" t="str">
        <v>OPEX</v>
      </c>
      <c r="K392" t="str">
        <v>VARIABLE</v>
      </c>
      <c r="L392" t="str">
        <v>INDIRECTO</v>
      </c>
      <c r="M392">
        <v>0</v>
      </c>
      <c r="N392" t="str">
        <v>CC1</v>
      </c>
      <c r="O392" t="e">
        <v>#NUM!</v>
      </c>
      <c r="P392">
        <v>10</v>
      </c>
      <c r="Q392" t="str">
        <v>BACHAS, CEREAL &amp; POLVILLO, COMPOST &amp; FERTILIZANTES, DISPOSICIÓN FINAL RESIDUOS LIQUIDOS, DISPOSICIÓN FINAL RESIDUOS SOLIDOS, EXPORTACION, NFU, PILETAS, REACTORES, TIERRAS FILTRANTES</v>
      </c>
      <c r="R392">
        <v>1</v>
      </c>
      <c r="S392">
        <v>-207000.01</v>
      </c>
      <c r="T392">
        <v>1</v>
      </c>
      <c r="U392" t="str">
        <v>APERTURADO POR EMPRESA</v>
      </c>
      <c r="V392" t="str">
        <v>BACHAS</v>
      </c>
    </row>
    <row r="393" spans="1:22" x14ac:dyDescent="0.25">
      <c r="A393" vm="11">
        <v>45932</v>
      </c>
      <c r="B393" t="str">
        <v>Fm Company S. R. L.</v>
      </c>
      <c r="C393" t="str">
        <v>FA-A 00001-00001349</v>
      </c>
      <c r="D393">
        <v>-207000.01</v>
      </c>
      <c r="E393" t="str">
        <v>OC 0001-00001713: HIGIENE Y SEGURIDAD
recarga matafuego 1kg abc</v>
      </c>
      <c r="F393">
        <v>1</v>
      </c>
      <c r="G393">
        <v>6611.57</v>
      </c>
      <c r="H393" t="str">
        <v>UN</v>
      </c>
      <c r="I393" t="str">
        <v>HIGIENE Y SEGURIDAD</v>
      </c>
      <c r="J393" t="str">
        <v>OPEX</v>
      </c>
      <c r="K393" t="str">
        <v>VARIABLE</v>
      </c>
      <c r="L393" t="str">
        <v>INDIRECTO</v>
      </c>
      <c r="M393">
        <v>0</v>
      </c>
      <c r="N393" t="str">
        <v>CC1</v>
      </c>
      <c r="O393" t="e">
        <v>#NUM!</v>
      </c>
      <c r="P393">
        <v>10</v>
      </c>
      <c r="Q393" t="str">
        <v>BACHAS, CEREAL &amp; POLVILLO, COMPOST &amp; FERTILIZANTES, DISPOSICIÓN FINAL RESIDUOS LIQUIDOS, DISPOSICIÓN FINAL RESIDUOS SOLIDOS, EXPORTACION, NFU, PILETAS, REACTORES, TIERRAS FILTRANTES</v>
      </c>
      <c r="R393">
        <v>1</v>
      </c>
      <c r="S393">
        <v>-207000.01</v>
      </c>
      <c r="T393">
        <v>1</v>
      </c>
      <c r="U393" t="str">
        <v>APERTURADO POR EMPRESA</v>
      </c>
      <c r="V393" t="str">
        <v>CEREAL &amp; POLVILLO</v>
      </c>
    </row>
    <row r="394" spans="1:22" x14ac:dyDescent="0.25">
      <c r="A394" vm="11">
        <v>45932</v>
      </c>
      <c r="B394" t="str">
        <v>Fm Company S. R. L.</v>
      </c>
      <c r="C394" t="str">
        <v>FA-A 00001-00001349</v>
      </c>
      <c r="D394">
        <v>-207000.01</v>
      </c>
      <c r="E394" t="str">
        <v>OC 0001-00001713: HIGIENE Y SEGURIDAD
recarga matafuego 1kg abc</v>
      </c>
      <c r="F394">
        <v>1</v>
      </c>
      <c r="G394">
        <v>6611.57</v>
      </c>
      <c r="H394" t="str">
        <v>UN</v>
      </c>
      <c r="I394" t="str">
        <v>HIGIENE Y SEGURIDAD</v>
      </c>
      <c r="J394" t="str">
        <v>OPEX</v>
      </c>
      <c r="K394" t="str">
        <v>VARIABLE</v>
      </c>
      <c r="L394" t="str">
        <v>INDIRECTO</v>
      </c>
      <c r="M394">
        <v>0</v>
      </c>
      <c r="N394" t="str">
        <v>CC1</v>
      </c>
      <c r="O394" t="e">
        <v>#NUM!</v>
      </c>
      <c r="P394">
        <v>10</v>
      </c>
      <c r="Q394" t="str">
        <v>BACHAS, CEREAL &amp; POLVILLO, COMPOST &amp; FERTILIZANTES, DISPOSICIÓN FINAL RESIDUOS LIQUIDOS, DISPOSICIÓN FINAL RESIDUOS SOLIDOS, EXPORTACION, NFU, PILETAS, REACTORES, TIERRAS FILTRANTES</v>
      </c>
      <c r="R394">
        <v>1</v>
      </c>
      <c r="S394">
        <v>-207000.01</v>
      </c>
      <c r="T394">
        <v>1</v>
      </c>
      <c r="U394" t="str">
        <v>APERTURADO POR EMPRESA</v>
      </c>
      <c r="V394" t="str">
        <v>COMPOST &amp; FERTILIZANTES</v>
      </c>
    </row>
    <row r="395" spans="1:22" x14ac:dyDescent="0.25">
      <c r="A395" vm="11">
        <v>45932</v>
      </c>
      <c r="B395" t="str">
        <v>Fm Company S. R. L.</v>
      </c>
      <c r="C395" t="str">
        <v>FA-A 00001-00001349</v>
      </c>
      <c r="D395">
        <v>-207000.01</v>
      </c>
      <c r="E395" t="str">
        <v>OC 0001-00001713: HIGIENE Y SEGURIDAD
recarga matafuego 1kg abc</v>
      </c>
      <c r="F395">
        <v>1</v>
      </c>
      <c r="G395">
        <v>6611.57</v>
      </c>
      <c r="H395" t="str">
        <v>UN</v>
      </c>
      <c r="I395" t="str">
        <v>HIGIENE Y SEGURIDAD</v>
      </c>
      <c r="J395" t="str">
        <v>OPEX</v>
      </c>
      <c r="K395" t="str">
        <v>VARIABLE</v>
      </c>
      <c r="L395" t="str">
        <v>INDIRECTO</v>
      </c>
      <c r="M395">
        <v>0</v>
      </c>
      <c r="N395" t="str">
        <v>CC1</v>
      </c>
      <c r="O395" t="e">
        <v>#NUM!</v>
      </c>
      <c r="P395">
        <v>10</v>
      </c>
      <c r="Q395" t="str">
        <v>BACHAS, CEREAL &amp; POLVILLO, COMPOST &amp; FERTILIZANTES, DISPOSICIÓN FINAL RESIDUOS LIQUIDOS, DISPOSICIÓN FINAL RESIDUOS SOLIDOS, EXPORTACION, NFU, PILETAS, REACTORES, TIERRAS FILTRANTES</v>
      </c>
      <c r="R395">
        <v>1</v>
      </c>
      <c r="S395">
        <v>-207000.01</v>
      </c>
      <c r="T395">
        <v>1</v>
      </c>
      <c r="U395" t="str">
        <v>APERTURADO POR EMPRESA</v>
      </c>
      <c r="V395" t="str">
        <v>DISPOSICIÓN FINAL RESIDUOS LIQUIDOS</v>
      </c>
    </row>
    <row r="396" spans="1:22" x14ac:dyDescent="0.25">
      <c r="A396" vm="11">
        <v>45932</v>
      </c>
      <c r="B396" t="str">
        <v>Fm Company S. R. L.</v>
      </c>
      <c r="C396" t="str">
        <v>FA-A 00001-00001349</v>
      </c>
      <c r="D396">
        <v>-207000.01</v>
      </c>
      <c r="E396" t="str">
        <v>OC 0001-00001713: HIGIENE Y SEGURIDAD
recarga matafuego 1kg abc</v>
      </c>
      <c r="F396">
        <v>1</v>
      </c>
      <c r="G396">
        <v>6611.57</v>
      </c>
      <c r="H396" t="str">
        <v>UN</v>
      </c>
      <c r="I396" t="str">
        <v>HIGIENE Y SEGURIDAD</v>
      </c>
      <c r="J396" t="str">
        <v>OPEX</v>
      </c>
      <c r="K396" t="str">
        <v>VARIABLE</v>
      </c>
      <c r="L396" t="str">
        <v>INDIRECTO</v>
      </c>
      <c r="M396">
        <v>0</v>
      </c>
      <c r="N396" t="str">
        <v>CC1</v>
      </c>
      <c r="O396" t="e">
        <v>#NUM!</v>
      </c>
      <c r="P396">
        <v>10</v>
      </c>
      <c r="Q396" t="str">
        <v>BACHAS, CEREAL &amp; POLVILLO, COMPOST &amp; FERTILIZANTES, DISPOSICIÓN FINAL RESIDUOS LIQUIDOS, DISPOSICIÓN FINAL RESIDUOS SOLIDOS, EXPORTACION, NFU, PILETAS, REACTORES, TIERRAS FILTRANTES</v>
      </c>
      <c r="R396">
        <v>1</v>
      </c>
      <c r="S396">
        <v>-207000.01</v>
      </c>
      <c r="T396">
        <v>1</v>
      </c>
      <c r="U396" t="str">
        <v>APERTURADO POR EMPRESA</v>
      </c>
      <c r="V396" t="str">
        <v>DISPOSICIÓN FINAL RESIDUOS SOLIDOS</v>
      </c>
    </row>
    <row r="397" spans="1:22" x14ac:dyDescent="0.25">
      <c r="A397" vm="11">
        <v>45932</v>
      </c>
      <c r="B397" t="str">
        <v>Fm Company S. R. L.</v>
      </c>
      <c r="C397" t="str">
        <v>FA-A 00001-00001349</v>
      </c>
      <c r="D397">
        <v>-207000.01</v>
      </c>
      <c r="E397" t="str">
        <v>OC 0001-00001713: HIGIENE Y SEGURIDAD
recarga matafuego 1kg abc</v>
      </c>
      <c r="F397">
        <v>1</v>
      </c>
      <c r="G397">
        <v>6611.57</v>
      </c>
      <c r="H397" t="str">
        <v>UN</v>
      </c>
      <c r="I397" t="str">
        <v>HIGIENE Y SEGURIDAD</v>
      </c>
      <c r="J397" t="str">
        <v>OPEX</v>
      </c>
      <c r="K397" t="str">
        <v>VARIABLE</v>
      </c>
      <c r="L397" t="str">
        <v>INDIRECTO</v>
      </c>
      <c r="M397">
        <v>0</v>
      </c>
      <c r="N397" t="str">
        <v>CC1</v>
      </c>
      <c r="O397" t="e">
        <v>#NUM!</v>
      </c>
      <c r="P397">
        <v>10</v>
      </c>
      <c r="Q397" t="str">
        <v>BACHAS, CEREAL &amp; POLVILLO, COMPOST &amp; FERTILIZANTES, DISPOSICIÓN FINAL RESIDUOS LIQUIDOS, DISPOSICIÓN FINAL RESIDUOS SOLIDOS, EXPORTACION, NFU, PILETAS, REACTORES, TIERRAS FILTRANTES</v>
      </c>
      <c r="R397">
        <v>1</v>
      </c>
      <c r="S397">
        <v>-207000.01</v>
      </c>
      <c r="T397">
        <v>1</v>
      </c>
      <c r="U397" t="str">
        <v>APERTURADO POR EMPRESA</v>
      </c>
      <c r="V397" t="str">
        <v>EXPORTACION</v>
      </c>
    </row>
    <row r="398" spans="1:22" x14ac:dyDescent="0.25">
      <c r="A398" vm="11">
        <v>45932</v>
      </c>
      <c r="B398" t="str">
        <v>Fm Company S. R. L.</v>
      </c>
      <c r="C398" t="str">
        <v>FA-A 00001-00001349</v>
      </c>
      <c r="D398">
        <v>-207000.01</v>
      </c>
      <c r="E398" t="str">
        <v>OC 0001-00001713: HIGIENE Y SEGURIDAD
recarga matafuego 1kg abc</v>
      </c>
      <c r="F398">
        <v>1</v>
      </c>
      <c r="G398">
        <v>6611.57</v>
      </c>
      <c r="H398" t="str">
        <v>UN</v>
      </c>
      <c r="I398" t="str">
        <v>HIGIENE Y SEGURIDAD</v>
      </c>
      <c r="J398" t="str">
        <v>OPEX</v>
      </c>
      <c r="K398" t="str">
        <v>VARIABLE</v>
      </c>
      <c r="L398" t="str">
        <v>INDIRECTO</v>
      </c>
      <c r="M398">
        <v>0</v>
      </c>
      <c r="N398" t="str">
        <v>CC1</v>
      </c>
      <c r="O398" t="e">
        <v>#NUM!</v>
      </c>
      <c r="P398">
        <v>10</v>
      </c>
      <c r="Q398" t="str">
        <v>BACHAS, CEREAL &amp; POLVILLO, COMPOST &amp; FERTILIZANTES, DISPOSICIÓN FINAL RESIDUOS LIQUIDOS, DISPOSICIÓN FINAL RESIDUOS SOLIDOS, EXPORTACION, NFU, PILETAS, REACTORES, TIERRAS FILTRANTES</v>
      </c>
      <c r="R398">
        <v>1</v>
      </c>
      <c r="S398">
        <v>-207000.01</v>
      </c>
      <c r="T398">
        <v>1</v>
      </c>
      <c r="U398" t="str">
        <v>APERTURADO POR EMPRESA</v>
      </c>
      <c r="V398" t="str">
        <v>NFU</v>
      </c>
    </row>
    <row r="399" spans="1:22" x14ac:dyDescent="0.25">
      <c r="A399" vm="11">
        <v>45932</v>
      </c>
      <c r="B399" t="str">
        <v>Fm Company S. R. L.</v>
      </c>
      <c r="C399" t="str">
        <v>FA-A 00001-00001349</v>
      </c>
      <c r="D399">
        <v>-207000.01</v>
      </c>
      <c r="E399" t="str">
        <v>OC 0001-00001713: HIGIENE Y SEGURIDAD
recarga matafuego 1kg abc</v>
      </c>
      <c r="F399">
        <v>1</v>
      </c>
      <c r="G399">
        <v>6611.57</v>
      </c>
      <c r="H399" t="str">
        <v>UN</v>
      </c>
      <c r="I399" t="str">
        <v>HIGIENE Y SEGURIDAD</v>
      </c>
      <c r="J399" t="str">
        <v>OPEX</v>
      </c>
      <c r="K399" t="str">
        <v>VARIABLE</v>
      </c>
      <c r="L399" t="str">
        <v>INDIRECTO</v>
      </c>
      <c r="M399">
        <v>0</v>
      </c>
      <c r="N399" t="str">
        <v>CC1</v>
      </c>
      <c r="O399" t="e">
        <v>#NUM!</v>
      </c>
      <c r="P399">
        <v>10</v>
      </c>
      <c r="Q399" t="str">
        <v>BACHAS, CEREAL &amp; POLVILLO, COMPOST &amp; FERTILIZANTES, DISPOSICIÓN FINAL RESIDUOS LIQUIDOS, DISPOSICIÓN FINAL RESIDUOS SOLIDOS, EXPORTACION, NFU, PILETAS, REACTORES, TIERRAS FILTRANTES</v>
      </c>
      <c r="R399">
        <v>1</v>
      </c>
      <c r="S399">
        <v>-207000.01</v>
      </c>
      <c r="T399">
        <v>1</v>
      </c>
      <c r="U399" t="str">
        <v>APERTURADO POR EMPRESA</v>
      </c>
      <c r="V399" t="str">
        <v>PILETAS</v>
      </c>
    </row>
    <row r="400" spans="1:22" x14ac:dyDescent="0.25">
      <c r="A400" vm="11">
        <v>45932</v>
      </c>
      <c r="B400" t="str">
        <v>Fm Company S. R. L.</v>
      </c>
      <c r="C400" t="str">
        <v>FA-A 00001-00001349</v>
      </c>
      <c r="D400">
        <v>-207000.01</v>
      </c>
      <c r="E400" t="str">
        <v>OC 0001-00001713: HIGIENE Y SEGURIDAD
recarga matafuego 1kg abc</v>
      </c>
      <c r="F400">
        <v>1</v>
      </c>
      <c r="G400">
        <v>6611.57</v>
      </c>
      <c r="H400" t="str">
        <v>UN</v>
      </c>
      <c r="I400" t="str">
        <v>HIGIENE Y SEGURIDAD</v>
      </c>
      <c r="J400" t="str">
        <v>OPEX</v>
      </c>
      <c r="K400" t="str">
        <v>VARIABLE</v>
      </c>
      <c r="L400" t="str">
        <v>INDIRECTO</v>
      </c>
      <c r="M400">
        <v>0</v>
      </c>
      <c r="N400" t="str">
        <v>CC1</v>
      </c>
      <c r="O400" t="e">
        <v>#NUM!</v>
      </c>
      <c r="P400">
        <v>10</v>
      </c>
      <c r="Q400" t="str">
        <v>BACHAS, CEREAL &amp; POLVILLO, COMPOST &amp; FERTILIZANTES, DISPOSICIÓN FINAL RESIDUOS LIQUIDOS, DISPOSICIÓN FINAL RESIDUOS SOLIDOS, EXPORTACION, NFU, PILETAS, REACTORES, TIERRAS FILTRANTES</v>
      </c>
      <c r="R400">
        <v>1</v>
      </c>
      <c r="S400">
        <v>-207000.01</v>
      </c>
      <c r="T400">
        <v>1</v>
      </c>
      <c r="U400" t="str">
        <v>APERTURADO POR EMPRESA</v>
      </c>
      <c r="V400" t="str">
        <v>REACTORES</v>
      </c>
    </row>
    <row r="401" spans="1:22" x14ac:dyDescent="0.25">
      <c r="A401" vm="11">
        <v>45932</v>
      </c>
      <c r="B401" t="str">
        <v>Fm Company S. R. L.</v>
      </c>
      <c r="C401" t="str">
        <v>FA-A 00001-00001349</v>
      </c>
      <c r="D401">
        <v>-207000.01</v>
      </c>
      <c r="E401" t="str">
        <v>OC 0001-00001713: HIGIENE Y SEGURIDAD
recarga matafuego 1kg abc</v>
      </c>
      <c r="F401">
        <v>1</v>
      </c>
      <c r="G401">
        <v>6611.57</v>
      </c>
      <c r="H401" t="str">
        <v>UN</v>
      </c>
      <c r="I401" t="str">
        <v>HIGIENE Y SEGURIDAD</v>
      </c>
      <c r="J401" t="str">
        <v>OPEX</v>
      </c>
      <c r="K401" t="str">
        <v>VARIABLE</v>
      </c>
      <c r="L401" t="str">
        <v>INDIRECTO</v>
      </c>
      <c r="M401">
        <v>0</v>
      </c>
      <c r="N401" t="str">
        <v>CC1</v>
      </c>
      <c r="O401" t="e">
        <v>#NUM!</v>
      </c>
      <c r="P401">
        <v>10</v>
      </c>
      <c r="Q401" t="str">
        <v>BACHAS, CEREAL &amp; POLVILLO, COMPOST &amp; FERTILIZANTES, DISPOSICIÓN FINAL RESIDUOS LIQUIDOS, DISPOSICIÓN FINAL RESIDUOS SOLIDOS, EXPORTACION, NFU, PILETAS, REACTORES, TIERRAS FILTRANTES</v>
      </c>
      <c r="R401">
        <v>1</v>
      </c>
      <c r="S401">
        <v>-207000.01</v>
      </c>
      <c r="T401">
        <v>1</v>
      </c>
      <c r="U401" t="str">
        <v>APERTURADO POR EMPRESA</v>
      </c>
      <c r="V401" t="str">
        <v>TIERRAS FILTRANTES</v>
      </c>
    </row>
    <row r="402" spans="1:22" x14ac:dyDescent="0.25">
      <c r="A402" vm="3">
        <v>45933</v>
      </c>
      <c r="B402" t="str">
        <v>Fondo Cooperacion Tecnica Y Financiera Ley 25.363</v>
      </c>
      <c r="C402" t="str">
        <v>FA-C 00101-00142356</v>
      </c>
      <c r="D402">
        <v>-64100</v>
      </c>
      <c r="E402" t="str">
        <v>OC 0001-00001747: IMPUESTOS
ARANCEL 04 (SEDRONAR)</v>
      </c>
      <c r="F402">
        <v>1</v>
      </c>
      <c r="G402">
        <v>64100</v>
      </c>
      <c r="H402" t="str">
        <v>UN</v>
      </c>
      <c r="I402" t="str">
        <v>IMPUESTOS</v>
      </c>
      <c r="J402" t="str">
        <v>OPEX</v>
      </c>
      <c r="K402" t="str">
        <v>VARIABLE</v>
      </c>
      <c r="L402" t="str">
        <v>DIRECTO</v>
      </c>
      <c r="M402">
        <v>0</v>
      </c>
      <c r="N402" t="str">
        <v>CC1</v>
      </c>
      <c r="O402" t="e">
        <v>#NUM!</v>
      </c>
      <c r="P402">
        <v>10</v>
      </c>
      <c r="Q402" t="str">
        <v>BACHAS, CEREAL &amp; POLVILLO, COMPOST &amp; FERTILIZANTES, DISPOSICIÓN FINAL RESIDUOS LIQUIDOS, DISPOSICIÓN FINAL RESIDUOS SOLIDOS, EXPORTACION, NFU, PILETAS, REACTORES, TIERRAS FILTRANTES</v>
      </c>
      <c r="R402">
        <v>1</v>
      </c>
      <c r="S402">
        <v>-64100</v>
      </c>
      <c r="T402">
        <v>1</v>
      </c>
      <c r="U402" t="str">
        <v>APERTURADO POR EMPRESA</v>
      </c>
      <c r="V402" t="str">
        <v>BACHAS</v>
      </c>
    </row>
    <row r="403" spans="1:22" x14ac:dyDescent="0.25">
      <c r="A403" vm="3">
        <v>45933</v>
      </c>
      <c r="B403" t="str">
        <v>Fondo Cooperacion Tecnica Y Financiera Ley 25.363</v>
      </c>
      <c r="C403" t="str">
        <v>FA-C 00101-00142356</v>
      </c>
      <c r="D403">
        <v>-64100</v>
      </c>
      <c r="E403" t="str">
        <v>OC 0001-00001747: IMPUESTOS
ARANCEL 04 (SEDRONAR)</v>
      </c>
      <c r="F403">
        <v>1</v>
      </c>
      <c r="G403">
        <v>64100</v>
      </c>
      <c r="H403" t="str">
        <v>UN</v>
      </c>
      <c r="I403" t="str">
        <v>IMPUESTOS</v>
      </c>
      <c r="J403" t="str">
        <v>OPEX</v>
      </c>
      <c r="K403" t="str">
        <v>VARIABLE</v>
      </c>
      <c r="L403" t="str">
        <v>DIRECTO</v>
      </c>
      <c r="M403">
        <v>0</v>
      </c>
      <c r="N403" t="str">
        <v>CC1</v>
      </c>
      <c r="O403" t="e">
        <v>#NUM!</v>
      </c>
      <c r="P403">
        <v>10</v>
      </c>
      <c r="Q403" t="str">
        <v>BACHAS, CEREAL &amp; POLVILLO, COMPOST &amp; FERTILIZANTES, DISPOSICIÓN FINAL RESIDUOS LIQUIDOS, DISPOSICIÓN FINAL RESIDUOS SOLIDOS, EXPORTACION, NFU, PILETAS, REACTORES, TIERRAS FILTRANTES</v>
      </c>
      <c r="R403">
        <v>1</v>
      </c>
      <c r="S403">
        <v>-64100</v>
      </c>
      <c r="T403">
        <v>1</v>
      </c>
      <c r="U403" t="str">
        <v>APERTURADO POR EMPRESA</v>
      </c>
      <c r="V403" t="str">
        <v>CEREAL &amp; POLVILLO</v>
      </c>
    </row>
    <row r="404" spans="1:22" x14ac:dyDescent="0.25">
      <c r="A404" vm="3">
        <v>45933</v>
      </c>
      <c r="B404" t="str">
        <v>Fondo Cooperacion Tecnica Y Financiera Ley 25.363</v>
      </c>
      <c r="C404" t="str">
        <v>FA-C 00101-00142356</v>
      </c>
      <c r="D404">
        <v>-64100</v>
      </c>
      <c r="E404" t="str">
        <v>OC 0001-00001747: IMPUESTOS
ARANCEL 04 (SEDRONAR)</v>
      </c>
      <c r="F404">
        <v>1</v>
      </c>
      <c r="G404">
        <v>64100</v>
      </c>
      <c r="H404" t="str">
        <v>UN</v>
      </c>
      <c r="I404" t="str">
        <v>IMPUESTOS</v>
      </c>
      <c r="J404" t="str">
        <v>OPEX</v>
      </c>
      <c r="K404" t="str">
        <v>VARIABLE</v>
      </c>
      <c r="L404" t="str">
        <v>DIRECTO</v>
      </c>
      <c r="M404">
        <v>0</v>
      </c>
      <c r="N404" t="str">
        <v>CC1</v>
      </c>
      <c r="O404" t="e">
        <v>#NUM!</v>
      </c>
      <c r="P404">
        <v>10</v>
      </c>
      <c r="Q404" t="str">
        <v>BACHAS, CEREAL &amp; POLVILLO, COMPOST &amp; FERTILIZANTES, DISPOSICIÓN FINAL RESIDUOS LIQUIDOS, DISPOSICIÓN FINAL RESIDUOS SOLIDOS, EXPORTACION, NFU, PILETAS, REACTORES, TIERRAS FILTRANTES</v>
      </c>
      <c r="R404">
        <v>1</v>
      </c>
      <c r="S404">
        <v>-64100</v>
      </c>
      <c r="T404">
        <v>1</v>
      </c>
      <c r="U404" t="str">
        <v>APERTURADO POR EMPRESA</v>
      </c>
      <c r="V404" t="str">
        <v>COMPOST &amp; FERTILIZANTES</v>
      </c>
    </row>
    <row r="405" spans="1:22" x14ac:dyDescent="0.25">
      <c r="A405" vm="3">
        <v>45933</v>
      </c>
      <c r="B405" t="str">
        <v>Fondo Cooperacion Tecnica Y Financiera Ley 25.363</v>
      </c>
      <c r="C405" t="str">
        <v>FA-C 00101-00142356</v>
      </c>
      <c r="D405">
        <v>-64100</v>
      </c>
      <c r="E405" t="str">
        <v>OC 0001-00001747: IMPUESTOS
ARANCEL 04 (SEDRONAR)</v>
      </c>
      <c r="F405">
        <v>1</v>
      </c>
      <c r="G405">
        <v>64100</v>
      </c>
      <c r="H405" t="str">
        <v>UN</v>
      </c>
      <c r="I405" t="str">
        <v>IMPUESTOS</v>
      </c>
      <c r="J405" t="str">
        <v>OPEX</v>
      </c>
      <c r="K405" t="str">
        <v>VARIABLE</v>
      </c>
      <c r="L405" t="str">
        <v>DIRECTO</v>
      </c>
      <c r="M405">
        <v>0</v>
      </c>
      <c r="N405" t="str">
        <v>CC1</v>
      </c>
      <c r="O405" t="e">
        <v>#NUM!</v>
      </c>
      <c r="P405">
        <v>10</v>
      </c>
      <c r="Q405" t="str">
        <v>BACHAS, CEREAL &amp; POLVILLO, COMPOST &amp; FERTILIZANTES, DISPOSICIÓN FINAL RESIDUOS LIQUIDOS, DISPOSICIÓN FINAL RESIDUOS SOLIDOS, EXPORTACION, NFU, PILETAS, REACTORES, TIERRAS FILTRANTES</v>
      </c>
      <c r="R405">
        <v>1</v>
      </c>
      <c r="S405">
        <v>-64100</v>
      </c>
      <c r="T405">
        <v>1</v>
      </c>
      <c r="U405" t="str">
        <v>APERTURADO POR EMPRESA</v>
      </c>
      <c r="V405" t="str">
        <v>DISPOSICIÓN FINAL RESIDUOS LIQUIDOS</v>
      </c>
    </row>
    <row r="406" spans="1:22" x14ac:dyDescent="0.25">
      <c r="A406" vm="3">
        <v>45933</v>
      </c>
      <c r="B406" t="str">
        <v>Fondo Cooperacion Tecnica Y Financiera Ley 25.363</v>
      </c>
      <c r="C406" t="str">
        <v>FA-C 00101-00142356</v>
      </c>
      <c r="D406">
        <v>-64100</v>
      </c>
      <c r="E406" t="str">
        <v>OC 0001-00001747: IMPUESTOS
ARANCEL 04 (SEDRONAR)</v>
      </c>
      <c r="F406">
        <v>1</v>
      </c>
      <c r="G406">
        <v>64100</v>
      </c>
      <c r="H406" t="str">
        <v>UN</v>
      </c>
      <c r="I406" t="str">
        <v>IMPUESTOS</v>
      </c>
      <c r="J406" t="str">
        <v>OPEX</v>
      </c>
      <c r="K406" t="str">
        <v>VARIABLE</v>
      </c>
      <c r="L406" t="str">
        <v>DIRECTO</v>
      </c>
      <c r="M406">
        <v>0</v>
      </c>
      <c r="N406" t="str">
        <v>CC1</v>
      </c>
      <c r="O406" t="e">
        <v>#NUM!</v>
      </c>
      <c r="P406">
        <v>10</v>
      </c>
      <c r="Q406" t="str">
        <v>BACHAS, CEREAL &amp; POLVILLO, COMPOST &amp; FERTILIZANTES, DISPOSICIÓN FINAL RESIDUOS LIQUIDOS, DISPOSICIÓN FINAL RESIDUOS SOLIDOS, EXPORTACION, NFU, PILETAS, REACTORES, TIERRAS FILTRANTES</v>
      </c>
      <c r="R406">
        <v>1</v>
      </c>
      <c r="S406">
        <v>-64100</v>
      </c>
      <c r="T406">
        <v>1</v>
      </c>
      <c r="U406" t="str">
        <v>APERTURADO POR EMPRESA</v>
      </c>
      <c r="V406" t="str">
        <v>DISPOSICIÓN FINAL RESIDUOS SOLIDOS</v>
      </c>
    </row>
    <row r="407" spans="1:22" x14ac:dyDescent="0.25">
      <c r="A407" vm="3">
        <v>45933</v>
      </c>
      <c r="B407" t="str">
        <v>Fondo Cooperacion Tecnica Y Financiera Ley 25.363</v>
      </c>
      <c r="C407" t="str">
        <v>FA-C 00101-00142356</v>
      </c>
      <c r="D407">
        <v>-64100</v>
      </c>
      <c r="E407" t="str">
        <v>OC 0001-00001747: IMPUESTOS
ARANCEL 04 (SEDRONAR)</v>
      </c>
      <c r="F407">
        <v>1</v>
      </c>
      <c r="G407">
        <v>64100</v>
      </c>
      <c r="H407" t="str">
        <v>UN</v>
      </c>
      <c r="I407" t="str">
        <v>IMPUESTOS</v>
      </c>
      <c r="J407" t="str">
        <v>OPEX</v>
      </c>
      <c r="K407" t="str">
        <v>VARIABLE</v>
      </c>
      <c r="L407" t="str">
        <v>DIRECTO</v>
      </c>
      <c r="M407">
        <v>0</v>
      </c>
      <c r="N407" t="str">
        <v>CC1</v>
      </c>
      <c r="O407" t="e">
        <v>#NUM!</v>
      </c>
      <c r="P407">
        <v>10</v>
      </c>
      <c r="Q407" t="str">
        <v>BACHAS, CEREAL &amp; POLVILLO, COMPOST &amp; FERTILIZANTES, DISPOSICIÓN FINAL RESIDUOS LIQUIDOS, DISPOSICIÓN FINAL RESIDUOS SOLIDOS, EXPORTACION, NFU, PILETAS, REACTORES, TIERRAS FILTRANTES</v>
      </c>
      <c r="R407">
        <v>1</v>
      </c>
      <c r="S407">
        <v>-64100</v>
      </c>
      <c r="T407">
        <v>1</v>
      </c>
      <c r="U407" t="str">
        <v>APERTURADO POR EMPRESA</v>
      </c>
      <c r="V407" t="str">
        <v>EXPORTACION</v>
      </c>
    </row>
    <row r="408" spans="1:22" x14ac:dyDescent="0.25">
      <c r="A408" vm="3">
        <v>45933</v>
      </c>
      <c r="B408" t="str">
        <v>Fondo Cooperacion Tecnica Y Financiera Ley 25.363</v>
      </c>
      <c r="C408" t="str">
        <v>FA-C 00101-00142356</v>
      </c>
      <c r="D408">
        <v>-64100</v>
      </c>
      <c r="E408" t="str">
        <v>OC 0001-00001747: IMPUESTOS
ARANCEL 04 (SEDRONAR)</v>
      </c>
      <c r="F408">
        <v>1</v>
      </c>
      <c r="G408">
        <v>64100</v>
      </c>
      <c r="H408" t="str">
        <v>UN</v>
      </c>
      <c r="I408" t="str">
        <v>IMPUESTOS</v>
      </c>
      <c r="J408" t="str">
        <v>OPEX</v>
      </c>
      <c r="K408" t="str">
        <v>VARIABLE</v>
      </c>
      <c r="L408" t="str">
        <v>DIRECTO</v>
      </c>
      <c r="M408">
        <v>0</v>
      </c>
      <c r="N408" t="str">
        <v>CC1</v>
      </c>
      <c r="O408" t="e">
        <v>#NUM!</v>
      </c>
      <c r="P408">
        <v>10</v>
      </c>
      <c r="Q408" t="str">
        <v>BACHAS, CEREAL &amp; POLVILLO, COMPOST &amp; FERTILIZANTES, DISPOSICIÓN FINAL RESIDUOS LIQUIDOS, DISPOSICIÓN FINAL RESIDUOS SOLIDOS, EXPORTACION, NFU, PILETAS, REACTORES, TIERRAS FILTRANTES</v>
      </c>
      <c r="R408">
        <v>1</v>
      </c>
      <c r="S408">
        <v>-64100</v>
      </c>
      <c r="T408">
        <v>1</v>
      </c>
      <c r="U408" t="str">
        <v>APERTURADO POR EMPRESA</v>
      </c>
      <c r="V408" t="str">
        <v>NFU</v>
      </c>
    </row>
    <row r="409" spans="1:22" x14ac:dyDescent="0.25">
      <c r="A409" vm="3">
        <v>45933</v>
      </c>
      <c r="B409" t="str">
        <v>Fondo Cooperacion Tecnica Y Financiera Ley 25.363</v>
      </c>
      <c r="C409" t="str">
        <v>FA-C 00101-00142356</v>
      </c>
      <c r="D409">
        <v>-64100</v>
      </c>
      <c r="E409" t="str">
        <v>OC 0001-00001747: IMPUESTOS
ARANCEL 04 (SEDRONAR)</v>
      </c>
      <c r="F409">
        <v>1</v>
      </c>
      <c r="G409">
        <v>64100</v>
      </c>
      <c r="H409" t="str">
        <v>UN</v>
      </c>
      <c r="I409" t="str">
        <v>IMPUESTOS</v>
      </c>
      <c r="J409" t="str">
        <v>OPEX</v>
      </c>
      <c r="K409" t="str">
        <v>VARIABLE</v>
      </c>
      <c r="L409" t="str">
        <v>DIRECTO</v>
      </c>
      <c r="M409">
        <v>0</v>
      </c>
      <c r="N409" t="str">
        <v>CC1</v>
      </c>
      <c r="O409" t="e">
        <v>#NUM!</v>
      </c>
      <c r="P409">
        <v>10</v>
      </c>
      <c r="Q409" t="str">
        <v>BACHAS, CEREAL &amp; POLVILLO, COMPOST &amp; FERTILIZANTES, DISPOSICIÓN FINAL RESIDUOS LIQUIDOS, DISPOSICIÓN FINAL RESIDUOS SOLIDOS, EXPORTACION, NFU, PILETAS, REACTORES, TIERRAS FILTRANTES</v>
      </c>
      <c r="R409">
        <v>1</v>
      </c>
      <c r="S409">
        <v>-64100</v>
      </c>
      <c r="T409">
        <v>1</v>
      </c>
      <c r="U409" t="str">
        <v>APERTURADO POR EMPRESA</v>
      </c>
      <c r="V409" t="str">
        <v>PILETAS</v>
      </c>
    </row>
    <row r="410" spans="1:22" x14ac:dyDescent="0.25">
      <c r="A410" vm="3">
        <v>45933</v>
      </c>
      <c r="B410" t="str">
        <v>Fondo Cooperacion Tecnica Y Financiera Ley 25.363</v>
      </c>
      <c r="C410" t="str">
        <v>FA-C 00101-00142356</v>
      </c>
      <c r="D410">
        <v>-64100</v>
      </c>
      <c r="E410" t="str">
        <v>OC 0001-00001747: IMPUESTOS
ARANCEL 04 (SEDRONAR)</v>
      </c>
      <c r="F410">
        <v>1</v>
      </c>
      <c r="G410">
        <v>64100</v>
      </c>
      <c r="H410" t="str">
        <v>UN</v>
      </c>
      <c r="I410" t="str">
        <v>IMPUESTOS</v>
      </c>
      <c r="J410" t="str">
        <v>OPEX</v>
      </c>
      <c r="K410" t="str">
        <v>VARIABLE</v>
      </c>
      <c r="L410" t="str">
        <v>DIRECTO</v>
      </c>
      <c r="M410">
        <v>0</v>
      </c>
      <c r="N410" t="str">
        <v>CC1</v>
      </c>
      <c r="O410" t="e">
        <v>#NUM!</v>
      </c>
      <c r="P410">
        <v>10</v>
      </c>
      <c r="Q410" t="str">
        <v>BACHAS, CEREAL &amp; POLVILLO, COMPOST &amp; FERTILIZANTES, DISPOSICIÓN FINAL RESIDUOS LIQUIDOS, DISPOSICIÓN FINAL RESIDUOS SOLIDOS, EXPORTACION, NFU, PILETAS, REACTORES, TIERRAS FILTRANTES</v>
      </c>
      <c r="R410">
        <v>1</v>
      </c>
      <c r="S410">
        <v>-64100</v>
      </c>
      <c r="T410">
        <v>1</v>
      </c>
      <c r="U410" t="str">
        <v>APERTURADO POR EMPRESA</v>
      </c>
      <c r="V410" t="str">
        <v>REACTORES</v>
      </c>
    </row>
    <row r="411" spans="1:22" x14ac:dyDescent="0.25">
      <c r="A411" vm="3">
        <v>45933</v>
      </c>
      <c r="B411" t="str">
        <v>Fondo Cooperacion Tecnica Y Financiera Ley 25.363</v>
      </c>
      <c r="C411" t="str">
        <v>FA-C 00101-00142356</v>
      </c>
      <c r="D411">
        <v>-64100</v>
      </c>
      <c r="E411" t="str">
        <v>OC 0001-00001747: IMPUESTOS
ARANCEL 04 (SEDRONAR)</v>
      </c>
      <c r="F411">
        <v>1</v>
      </c>
      <c r="G411">
        <v>64100</v>
      </c>
      <c r="H411" t="str">
        <v>UN</v>
      </c>
      <c r="I411" t="str">
        <v>IMPUESTOS</v>
      </c>
      <c r="J411" t="str">
        <v>OPEX</v>
      </c>
      <c r="K411" t="str">
        <v>VARIABLE</v>
      </c>
      <c r="L411" t="str">
        <v>DIRECTO</v>
      </c>
      <c r="M411">
        <v>0</v>
      </c>
      <c r="N411" t="str">
        <v>CC1</v>
      </c>
      <c r="O411" t="e">
        <v>#NUM!</v>
      </c>
      <c r="P411">
        <v>10</v>
      </c>
      <c r="Q411" t="str">
        <v>BACHAS, CEREAL &amp; POLVILLO, COMPOST &amp; FERTILIZANTES, DISPOSICIÓN FINAL RESIDUOS LIQUIDOS, DISPOSICIÓN FINAL RESIDUOS SOLIDOS, EXPORTACION, NFU, PILETAS, REACTORES, TIERRAS FILTRANTES</v>
      </c>
      <c r="R411">
        <v>1</v>
      </c>
      <c r="S411">
        <v>-64100</v>
      </c>
      <c r="T411">
        <v>1</v>
      </c>
      <c r="U411" t="str">
        <v>APERTURADO POR EMPRESA</v>
      </c>
      <c r="V411" t="str">
        <v>TIERRAS FILTRANTES</v>
      </c>
    </row>
    <row r="412" spans="1:22" x14ac:dyDescent="0.25">
      <c r="A412" vm="11">
        <v>45932</v>
      </c>
      <c r="B412" t="str">
        <v>Forciniti, Maria Alejandra(W)</v>
      </c>
      <c r="C412" t="str">
        <v>FA-C 00002-00000782</v>
      </c>
      <c r="D412">
        <v>-476000</v>
      </c>
      <c r="E412" t="str">
        <v xml:space="preserve">OC 0001-00002215: SERVICIOS
Soporte técnico Septiembre  </v>
      </c>
      <c r="F412">
        <v>1</v>
      </c>
      <c r="G412">
        <v>476000</v>
      </c>
      <c r="H412" t="str">
        <v>UN</v>
      </c>
      <c r="I412" t="str">
        <v>SERVICIOS</v>
      </c>
      <c r="J412" t="str">
        <v>OPEX</v>
      </c>
      <c r="K412" t="str">
        <v>FIJO</v>
      </c>
      <c r="L412" t="str">
        <v>INDIRECTO</v>
      </c>
      <c r="M412">
        <v>0</v>
      </c>
      <c r="N412" t="str">
        <v>CC1</v>
      </c>
      <c r="O412" t="e">
        <v>#NUM!</v>
      </c>
      <c r="P412">
        <v>10</v>
      </c>
      <c r="Q412" t="str">
        <v>BACHAS, CEREAL &amp; POLVILLO, COMPOST &amp; FERTILIZANTES, DISPOSICIÓN FINAL RESIDUOS LIQUIDOS, DISPOSICIÓN FINAL RESIDUOS SOLIDOS, EXPORTACION, NFU, PILETAS, REACTORES, TIERRAS FILTRANTES</v>
      </c>
      <c r="R412">
        <v>1</v>
      </c>
      <c r="S412">
        <v>-476000</v>
      </c>
      <c r="T412">
        <v>1</v>
      </c>
      <c r="U412" t="str">
        <v>APERTURADO POR EMPRESA</v>
      </c>
      <c r="V412" t="str">
        <v>BACHAS</v>
      </c>
    </row>
    <row r="413" spans="1:22" x14ac:dyDescent="0.25">
      <c r="A413" vm="11">
        <v>45932</v>
      </c>
      <c r="B413" t="str">
        <v>Forciniti, Maria Alejandra(W)</v>
      </c>
      <c r="C413" t="str">
        <v>FA-C 00002-00000782</v>
      </c>
      <c r="D413">
        <v>-476000</v>
      </c>
      <c r="E413" t="str">
        <v xml:space="preserve">OC 0001-00002215: SERVICIOS
Soporte técnico Septiembre  </v>
      </c>
      <c r="F413">
        <v>1</v>
      </c>
      <c r="G413">
        <v>476000</v>
      </c>
      <c r="H413" t="str">
        <v>UN</v>
      </c>
      <c r="I413" t="str">
        <v>SERVICIOS</v>
      </c>
      <c r="J413" t="str">
        <v>OPEX</v>
      </c>
      <c r="K413" t="str">
        <v>FIJO</v>
      </c>
      <c r="L413" t="str">
        <v>INDIRECTO</v>
      </c>
      <c r="M413">
        <v>0</v>
      </c>
      <c r="N413" t="str">
        <v>CC1</v>
      </c>
      <c r="O413" t="e">
        <v>#NUM!</v>
      </c>
      <c r="P413">
        <v>10</v>
      </c>
      <c r="Q413" t="str">
        <v>BACHAS, CEREAL &amp; POLVILLO, COMPOST &amp; FERTILIZANTES, DISPOSICIÓN FINAL RESIDUOS LIQUIDOS, DISPOSICIÓN FINAL RESIDUOS SOLIDOS, EXPORTACION, NFU, PILETAS, REACTORES, TIERRAS FILTRANTES</v>
      </c>
      <c r="R413">
        <v>1</v>
      </c>
      <c r="S413">
        <v>-476000</v>
      </c>
      <c r="T413">
        <v>1</v>
      </c>
      <c r="U413" t="str">
        <v>APERTURADO POR EMPRESA</v>
      </c>
      <c r="V413" t="str">
        <v>CEREAL &amp; POLVILLO</v>
      </c>
    </row>
    <row r="414" spans="1:22" x14ac:dyDescent="0.25">
      <c r="A414" vm="11">
        <v>45932</v>
      </c>
      <c r="B414" t="str">
        <v>Forciniti, Maria Alejandra(W)</v>
      </c>
      <c r="C414" t="str">
        <v>FA-C 00002-00000782</v>
      </c>
      <c r="D414">
        <v>-476000</v>
      </c>
      <c r="E414" t="str">
        <v xml:space="preserve">OC 0001-00002215: SERVICIOS
Soporte técnico Septiembre  </v>
      </c>
      <c r="F414">
        <v>1</v>
      </c>
      <c r="G414">
        <v>476000</v>
      </c>
      <c r="H414" t="str">
        <v>UN</v>
      </c>
      <c r="I414" t="str">
        <v>SERVICIOS</v>
      </c>
      <c r="J414" t="str">
        <v>OPEX</v>
      </c>
      <c r="K414" t="str">
        <v>FIJO</v>
      </c>
      <c r="L414" t="str">
        <v>INDIRECTO</v>
      </c>
      <c r="M414">
        <v>0</v>
      </c>
      <c r="N414" t="str">
        <v>CC1</v>
      </c>
      <c r="O414" t="e">
        <v>#NUM!</v>
      </c>
      <c r="P414">
        <v>10</v>
      </c>
      <c r="Q414" t="str">
        <v>BACHAS, CEREAL &amp; POLVILLO, COMPOST &amp; FERTILIZANTES, DISPOSICIÓN FINAL RESIDUOS LIQUIDOS, DISPOSICIÓN FINAL RESIDUOS SOLIDOS, EXPORTACION, NFU, PILETAS, REACTORES, TIERRAS FILTRANTES</v>
      </c>
      <c r="R414">
        <v>1</v>
      </c>
      <c r="S414">
        <v>-476000</v>
      </c>
      <c r="T414">
        <v>1</v>
      </c>
      <c r="U414" t="str">
        <v>APERTURADO POR EMPRESA</v>
      </c>
      <c r="V414" t="str">
        <v>COMPOST &amp; FERTILIZANTES</v>
      </c>
    </row>
    <row r="415" spans="1:22" x14ac:dyDescent="0.25">
      <c r="A415" vm="11">
        <v>45932</v>
      </c>
      <c r="B415" t="str">
        <v>Forciniti, Maria Alejandra(W)</v>
      </c>
      <c r="C415" t="str">
        <v>FA-C 00002-00000782</v>
      </c>
      <c r="D415">
        <v>-476000</v>
      </c>
      <c r="E415" t="str">
        <v xml:space="preserve">OC 0001-00002215: SERVICIOS
Soporte técnico Septiembre  </v>
      </c>
      <c r="F415">
        <v>1</v>
      </c>
      <c r="G415">
        <v>476000</v>
      </c>
      <c r="H415" t="str">
        <v>UN</v>
      </c>
      <c r="I415" t="str">
        <v>SERVICIOS</v>
      </c>
      <c r="J415" t="str">
        <v>OPEX</v>
      </c>
      <c r="K415" t="str">
        <v>FIJO</v>
      </c>
      <c r="L415" t="str">
        <v>INDIRECTO</v>
      </c>
      <c r="M415">
        <v>0</v>
      </c>
      <c r="N415" t="str">
        <v>CC1</v>
      </c>
      <c r="O415" t="e">
        <v>#NUM!</v>
      </c>
      <c r="P415">
        <v>10</v>
      </c>
      <c r="Q415" t="str">
        <v>BACHAS, CEREAL &amp; POLVILLO, COMPOST &amp; FERTILIZANTES, DISPOSICIÓN FINAL RESIDUOS LIQUIDOS, DISPOSICIÓN FINAL RESIDUOS SOLIDOS, EXPORTACION, NFU, PILETAS, REACTORES, TIERRAS FILTRANTES</v>
      </c>
      <c r="R415">
        <v>1</v>
      </c>
      <c r="S415">
        <v>-476000</v>
      </c>
      <c r="T415">
        <v>1</v>
      </c>
      <c r="U415" t="str">
        <v>APERTURADO POR EMPRESA</v>
      </c>
      <c r="V415" t="str">
        <v>DISPOSICIÓN FINAL RESIDUOS LIQUIDOS</v>
      </c>
    </row>
    <row r="416" spans="1:22" x14ac:dyDescent="0.25">
      <c r="A416" vm="11">
        <v>45932</v>
      </c>
      <c r="B416" t="str">
        <v>Forciniti, Maria Alejandra(W)</v>
      </c>
      <c r="C416" t="str">
        <v>FA-C 00002-00000782</v>
      </c>
      <c r="D416">
        <v>-476000</v>
      </c>
      <c r="E416" t="str">
        <v xml:space="preserve">OC 0001-00002215: SERVICIOS
Soporte técnico Septiembre  </v>
      </c>
      <c r="F416">
        <v>1</v>
      </c>
      <c r="G416">
        <v>476000</v>
      </c>
      <c r="H416" t="str">
        <v>UN</v>
      </c>
      <c r="I416" t="str">
        <v>SERVICIOS</v>
      </c>
      <c r="J416" t="str">
        <v>OPEX</v>
      </c>
      <c r="K416" t="str">
        <v>FIJO</v>
      </c>
      <c r="L416" t="str">
        <v>INDIRECTO</v>
      </c>
      <c r="M416">
        <v>0</v>
      </c>
      <c r="N416" t="str">
        <v>CC1</v>
      </c>
      <c r="O416" t="e">
        <v>#NUM!</v>
      </c>
      <c r="P416">
        <v>10</v>
      </c>
      <c r="Q416" t="str">
        <v>BACHAS, CEREAL &amp; POLVILLO, COMPOST &amp; FERTILIZANTES, DISPOSICIÓN FINAL RESIDUOS LIQUIDOS, DISPOSICIÓN FINAL RESIDUOS SOLIDOS, EXPORTACION, NFU, PILETAS, REACTORES, TIERRAS FILTRANTES</v>
      </c>
      <c r="R416">
        <v>1</v>
      </c>
      <c r="S416">
        <v>-476000</v>
      </c>
      <c r="T416">
        <v>1</v>
      </c>
      <c r="U416" t="str">
        <v>APERTURADO POR EMPRESA</v>
      </c>
      <c r="V416" t="str">
        <v>DISPOSICIÓN FINAL RESIDUOS SOLIDOS</v>
      </c>
    </row>
    <row r="417" spans="1:22" x14ac:dyDescent="0.25">
      <c r="A417" vm="11">
        <v>45932</v>
      </c>
      <c r="B417" t="str">
        <v>Forciniti, Maria Alejandra(W)</v>
      </c>
      <c r="C417" t="str">
        <v>FA-C 00002-00000782</v>
      </c>
      <c r="D417">
        <v>-476000</v>
      </c>
      <c r="E417" t="str">
        <v xml:space="preserve">OC 0001-00002215: SERVICIOS
Soporte técnico Septiembre  </v>
      </c>
      <c r="F417">
        <v>1</v>
      </c>
      <c r="G417">
        <v>476000</v>
      </c>
      <c r="H417" t="str">
        <v>UN</v>
      </c>
      <c r="I417" t="str">
        <v>SERVICIOS</v>
      </c>
      <c r="J417" t="str">
        <v>OPEX</v>
      </c>
      <c r="K417" t="str">
        <v>FIJO</v>
      </c>
      <c r="L417" t="str">
        <v>INDIRECTO</v>
      </c>
      <c r="M417">
        <v>0</v>
      </c>
      <c r="N417" t="str">
        <v>CC1</v>
      </c>
      <c r="O417" t="e">
        <v>#NUM!</v>
      </c>
      <c r="P417">
        <v>10</v>
      </c>
      <c r="Q417" t="str">
        <v>BACHAS, CEREAL &amp; POLVILLO, COMPOST &amp; FERTILIZANTES, DISPOSICIÓN FINAL RESIDUOS LIQUIDOS, DISPOSICIÓN FINAL RESIDUOS SOLIDOS, EXPORTACION, NFU, PILETAS, REACTORES, TIERRAS FILTRANTES</v>
      </c>
      <c r="R417">
        <v>1</v>
      </c>
      <c r="S417">
        <v>-476000</v>
      </c>
      <c r="T417">
        <v>1</v>
      </c>
      <c r="U417" t="str">
        <v>APERTURADO POR EMPRESA</v>
      </c>
      <c r="V417" t="str">
        <v>EXPORTACION</v>
      </c>
    </row>
    <row r="418" spans="1:22" x14ac:dyDescent="0.25">
      <c r="A418" vm="11">
        <v>45932</v>
      </c>
      <c r="B418" t="str">
        <v>Forciniti, Maria Alejandra(W)</v>
      </c>
      <c r="C418" t="str">
        <v>FA-C 00002-00000782</v>
      </c>
      <c r="D418">
        <v>-476000</v>
      </c>
      <c r="E418" t="str">
        <v xml:space="preserve">OC 0001-00002215: SERVICIOS
Soporte técnico Septiembre  </v>
      </c>
      <c r="F418">
        <v>1</v>
      </c>
      <c r="G418">
        <v>476000</v>
      </c>
      <c r="H418" t="str">
        <v>UN</v>
      </c>
      <c r="I418" t="str">
        <v>SERVICIOS</v>
      </c>
      <c r="J418" t="str">
        <v>OPEX</v>
      </c>
      <c r="K418" t="str">
        <v>FIJO</v>
      </c>
      <c r="L418" t="str">
        <v>INDIRECTO</v>
      </c>
      <c r="M418">
        <v>0</v>
      </c>
      <c r="N418" t="str">
        <v>CC1</v>
      </c>
      <c r="O418" t="e">
        <v>#NUM!</v>
      </c>
      <c r="P418">
        <v>10</v>
      </c>
      <c r="Q418" t="str">
        <v>BACHAS, CEREAL &amp; POLVILLO, COMPOST &amp; FERTILIZANTES, DISPOSICIÓN FINAL RESIDUOS LIQUIDOS, DISPOSICIÓN FINAL RESIDUOS SOLIDOS, EXPORTACION, NFU, PILETAS, REACTORES, TIERRAS FILTRANTES</v>
      </c>
      <c r="R418">
        <v>1</v>
      </c>
      <c r="S418">
        <v>-476000</v>
      </c>
      <c r="T418">
        <v>1</v>
      </c>
      <c r="U418" t="str">
        <v>APERTURADO POR EMPRESA</v>
      </c>
      <c r="V418" t="str">
        <v>NFU</v>
      </c>
    </row>
    <row r="419" spans="1:22" x14ac:dyDescent="0.25">
      <c r="A419" vm="11">
        <v>45932</v>
      </c>
      <c r="B419" t="str">
        <v>Forciniti, Maria Alejandra(W)</v>
      </c>
      <c r="C419" t="str">
        <v>FA-C 00002-00000782</v>
      </c>
      <c r="D419">
        <v>-476000</v>
      </c>
      <c r="E419" t="str">
        <v xml:space="preserve">OC 0001-00002215: SERVICIOS
Soporte técnico Septiembre  </v>
      </c>
      <c r="F419">
        <v>1</v>
      </c>
      <c r="G419">
        <v>476000</v>
      </c>
      <c r="H419" t="str">
        <v>UN</v>
      </c>
      <c r="I419" t="str">
        <v>SERVICIOS</v>
      </c>
      <c r="J419" t="str">
        <v>OPEX</v>
      </c>
      <c r="K419" t="str">
        <v>FIJO</v>
      </c>
      <c r="L419" t="str">
        <v>INDIRECTO</v>
      </c>
      <c r="M419">
        <v>0</v>
      </c>
      <c r="N419" t="str">
        <v>CC1</v>
      </c>
      <c r="O419" t="e">
        <v>#NUM!</v>
      </c>
      <c r="P419">
        <v>10</v>
      </c>
      <c r="Q419" t="str">
        <v>BACHAS, CEREAL &amp; POLVILLO, COMPOST &amp; FERTILIZANTES, DISPOSICIÓN FINAL RESIDUOS LIQUIDOS, DISPOSICIÓN FINAL RESIDUOS SOLIDOS, EXPORTACION, NFU, PILETAS, REACTORES, TIERRAS FILTRANTES</v>
      </c>
      <c r="R419">
        <v>1</v>
      </c>
      <c r="S419">
        <v>-476000</v>
      </c>
      <c r="T419">
        <v>1</v>
      </c>
      <c r="U419" t="str">
        <v>APERTURADO POR EMPRESA</v>
      </c>
      <c r="V419" t="str">
        <v>PILETAS</v>
      </c>
    </row>
    <row r="420" spans="1:22" x14ac:dyDescent="0.25">
      <c r="A420" vm="11">
        <v>45932</v>
      </c>
      <c r="B420" t="str">
        <v>Forciniti, Maria Alejandra(W)</v>
      </c>
      <c r="C420" t="str">
        <v>FA-C 00002-00000782</v>
      </c>
      <c r="D420">
        <v>-476000</v>
      </c>
      <c r="E420" t="str">
        <v xml:space="preserve">OC 0001-00002215: SERVICIOS
Soporte técnico Septiembre  </v>
      </c>
      <c r="F420">
        <v>1</v>
      </c>
      <c r="G420">
        <v>476000</v>
      </c>
      <c r="H420" t="str">
        <v>UN</v>
      </c>
      <c r="I420" t="str">
        <v>SERVICIOS</v>
      </c>
      <c r="J420" t="str">
        <v>OPEX</v>
      </c>
      <c r="K420" t="str">
        <v>FIJO</v>
      </c>
      <c r="L420" t="str">
        <v>INDIRECTO</v>
      </c>
      <c r="M420">
        <v>0</v>
      </c>
      <c r="N420" t="str">
        <v>CC1</v>
      </c>
      <c r="O420" t="e">
        <v>#NUM!</v>
      </c>
      <c r="P420">
        <v>10</v>
      </c>
      <c r="Q420" t="str">
        <v>BACHAS, CEREAL &amp; POLVILLO, COMPOST &amp; FERTILIZANTES, DISPOSICIÓN FINAL RESIDUOS LIQUIDOS, DISPOSICIÓN FINAL RESIDUOS SOLIDOS, EXPORTACION, NFU, PILETAS, REACTORES, TIERRAS FILTRANTES</v>
      </c>
      <c r="R420">
        <v>1</v>
      </c>
      <c r="S420">
        <v>-476000</v>
      </c>
      <c r="T420">
        <v>1</v>
      </c>
      <c r="U420" t="str">
        <v>APERTURADO POR EMPRESA</v>
      </c>
      <c r="V420" t="str">
        <v>REACTORES</v>
      </c>
    </row>
    <row r="421" spans="1:22" x14ac:dyDescent="0.25">
      <c r="A421" vm="11">
        <v>45932</v>
      </c>
      <c r="B421" t="str">
        <v>Forciniti, Maria Alejandra(W)</v>
      </c>
      <c r="C421" t="str">
        <v>FA-C 00002-00000782</v>
      </c>
      <c r="D421">
        <v>-476000</v>
      </c>
      <c r="E421" t="str">
        <v xml:space="preserve">OC 0001-00002215: SERVICIOS
Soporte técnico Septiembre  </v>
      </c>
      <c r="F421">
        <v>1</v>
      </c>
      <c r="G421">
        <v>476000</v>
      </c>
      <c r="H421" t="str">
        <v>UN</v>
      </c>
      <c r="I421" t="str">
        <v>SERVICIOS</v>
      </c>
      <c r="J421" t="str">
        <v>OPEX</v>
      </c>
      <c r="K421" t="str">
        <v>FIJO</v>
      </c>
      <c r="L421" t="str">
        <v>INDIRECTO</v>
      </c>
      <c r="M421">
        <v>0</v>
      </c>
      <c r="N421" t="str">
        <v>CC1</v>
      </c>
      <c r="O421" t="e">
        <v>#NUM!</v>
      </c>
      <c r="P421">
        <v>10</v>
      </c>
      <c r="Q421" t="str">
        <v>BACHAS, CEREAL &amp; POLVILLO, COMPOST &amp; FERTILIZANTES, DISPOSICIÓN FINAL RESIDUOS LIQUIDOS, DISPOSICIÓN FINAL RESIDUOS SOLIDOS, EXPORTACION, NFU, PILETAS, REACTORES, TIERRAS FILTRANTES</v>
      </c>
      <c r="R421">
        <v>1</v>
      </c>
      <c r="S421">
        <v>-476000</v>
      </c>
      <c r="T421">
        <v>1</v>
      </c>
      <c r="U421" t="str">
        <v>APERTURADO POR EMPRESA</v>
      </c>
      <c r="V421" t="str">
        <v>TIERRAS FILTRANTES</v>
      </c>
    </row>
    <row r="422" spans="1:22" x14ac:dyDescent="0.25">
      <c r="A422" vm="6">
        <v>45938</v>
      </c>
      <c r="B422" t="str">
        <v>Frezza, Yanina Anastasia Elsa</v>
      </c>
      <c r="C422" t="str">
        <v>OCOM/2025/0459</v>
      </c>
      <c r="D422">
        <v>-500000</v>
      </c>
      <c r="E422" t="str">
        <v>OC 0001-00001508: PERSONAL
Acuerdo abogada</v>
      </c>
      <c r="F422">
        <v>1</v>
      </c>
      <c r="G422">
        <v>500000</v>
      </c>
      <c r="H422" t="str">
        <v>UN</v>
      </c>
      <c r="I422" t="str">
        <v>PERSONAL</v>
      </c>
      <c r="J422" t="str">
        <v>DEUDA</v>
      </c>
      <c r="K422" t="str">
        <v>VARIABLE</v>
      </c>
      <c r="L422" t="str">
        <v>INDIRECTO</v>
      </c>
      <c r="M422">
        <v>0</v>
      </c>
      <c r="N422" t="str">
        <v>CC1</v>
      </c>
      <c r="O422" t="e">
        <v>#NUM!</v>
      </c>
      <c r="P422">
        <v>10</v>
      </c>
      <c r="Q422" t="str">
        <v>BACHAS, CEREAL &amp; POLVILLO, COMPOST &amp; FERTILIZANTES, DISPOSICIÓN FINAL RESIDUOS LIQUIDOS, DISPOSICIÓN FINAL RESIDUOS SOLIDOS, EXPORTACION, NFU, PILETAS, REACTORES, TIERRAS FILTRANTES</v>
      </c>
      <c r="R422">
        <v>1</v>
      </c>
      <c r="S422">
        <v>-500000</v>
      </c>
      <c r="T422">
        <v>1</v>
      </c>
      <c r="U422" t="str">
        <v>APERTURADO POR EMPRESA</v>
      </c>
      <c r="V422" t="str">
        <v>BACHAS</v>
      </c>
    </row>
    <row r="423" spans="1:22" x14ac:dyDescent="0.25">
      <c r="A423" vm="6">
        <v>45938</v>
      </c>
      <c r="B423" t="str">
        <v>Frezza, Yanina Anastasia Elsa</v>
      </c>
      <c r="C423" t="str">
        <v>OCOM/2025/0459</v>
      </c>
      <c r="D423">
        <v>-500000</v>
      </c>
      <c r="E423" t="str">
        <v>OC 0001-00001508: PERSONAL
Acuerdo abogada</v>
      </c>
      <c r="F423">
        <v>1</v>
      </c>
      <c r="G423">
        <v>500000</v>
      </c>
      <c r="H423" t="str">
        <v>UN</v>
      </c>
      <c r="I423" t="str">
        <v>PERSONAL</v>
      </c>
      <c r="J423" t="str">
        <v>DEUDA</v>
      </c>
      <c r="K423" t="str">
        <v>VARIABLE</v>
      </c>
      <c r="L423" t="str">
        <v>INDIRECTO</v>
      </c>
      <c r="M423">
        <v>0</v>
      </c>
      <c r="N423" t="str">
        <v>CC1</v>
      </c>
      <c r="O423" t="e">
        <v>#NUM!</v>
      </c>
      <c r="P423">
        <v>10</v>
      </c>
      <c r="Q423" t="str">
        <v>BACHAS, CEREAL &amp; POLVILLO, COMPOST &amp; FERTILIZANTES, DISPOSICIÓN FINAL RESIDUOS LIQUIDOS, DISPOSICIÓN FINAL RESIDUOS SOLIDOS, EXPORTACION, NFU, PILETAS, REACTORES, TIERRAS FILTRANTES</v>
      </c>
      <c r="R423">
        <v>1</v>
      </c>
      <c r="S423">
        <v>-500000</v>
      </c>
      <c r="T423">
        <v>1</v>
      </c>
      <c r="U423" t="str">
        <v>APERTURADO POR EMPRESA</v>
      </c>
      <c r="V423" t="str">
        <v>CEREAL &amp; POLVILLO</v>
      </c>
    </row>
    <row r="424" spans="1:22" x14ac:dyDescent="0.25">
      <c r="A424" vm="6">
        <v>45938</v>
      </c>
      <c r="B424" t="str">
        <v>Frezza, Yanina Anastasia Elsa</v>
      </c>
      <c r="C424" t="str">
        <v>OCOM/2025/0459</v>
      </c>
      <c r="D424">
        <v>-500000</v>
      </c>
      <c r="E424" t="str">
        <v>OC 0001-00001508: PERSONAL
Acuerdo abogada</v>
      </c>
      <c r="F424">
        <v>1</v>
      </c>
      <c r="G424">
        <v>500000</v>
      </c>
      <c r="H424" t="str">
        <v>UN</v>
      </c>
      <c r="I424" t="str">
        <v>PERSONAL</v>
      </c>
      <c r="J424" t="str">
        <v>DEUDA</v>
      </c>
      <c r="K424" t="str">
        <v>VARIABLE</v>
      </c>
      <c r="L424" t="str">
        <v>INDIRECTO</v>
      </c>
      <c r="M424">
        <v>0</v>
      </c>
      <c r="N424" t="str">
        <v>CC1</v>
      </c>
      <c r="O424" t="e">
        <v>#NUM!</v>
      </c>
      <c r="P424">
        <v>10</v>
      </c>
      <c r="Q424" t="str">
        <v>BACHAS, CEREAL &amp; POLVILLO, COMPOST &amp; FERTILIZANTES, DISPOSICIÓN FINAL RESIDUOS LIQUIDOS, DISPOSICIÓN FINAL RESIDUOS SOLIDOS, EXPORTACION, NFU, PILETAS, REACTORES, TIERRAS FILTRANTES</v>
      </c>
      <c r="R424">
        <v>1</v>
      </c>
      <c r="S424">
        <v>-500000</v>
      </c>
      <c r="T424">
        <v>1</v>
      </c>
      <c r="U424" t="str">
        <v>APERTURADO POR EMPRESA</v>
      </c>
      <c r="V424" t="str">
        <v>COMPOST &amp; FERTILIZANTES</v>
      </c>
    </row>
    <row r="425" spans="1:22" x14ac:dyDescent="0.25">
      <c r="A425" vm="6">
        <v>45938</v>
      </c>
      <c r="B425" t="str">
        <v>Frezza, Yanina Anastasia Elsa</v>
      </c>
      <c r="C425" t="str">
        <v>OCOM/2025/0459</v>
      </c>
      <c r="D425">
        <v>-500000</v>
      </c>
      <c r="E425" t="str">
        <v>OC 0001-00001508: PERSONAL
Acuerdo abogada</v>
      </c>
      <c r="F425">
        <v>1</v>
      </c>
      <c r="G425">
        <v>500000</v>
      </c>
      <c r="H425" t="str">
        <v>UN</v>
      </c>
      <c r="I425" t="str">
        <v>PERSONAL</v>
      </c>
      <c r="J425" t="str">
        <v>DEUDA</v>
      </c>
      <c r="K425" t="str">
        <v>VARIABLE</v>
      </c>
      <c r="L425" t="str">
        <v>INDIRECTO</v>
      </c>
      <c r="M425">
        <v>0</v>
      </c>
      <c r="N425" t="str">
        <v>CC1</v>
      </c>
      <c r="O425" t="e">
        <v>#NUM!</v>
      </c>
      <c r="P425">
        <v>10</v>
      </c>
      <c r="Q425" t="str">
        <v>BACHAS, CEREAL &amp; POLVILLO, COMPOST &amp; FERTILIZANTES, DISPOSICIÓN FINAL RESIDUOS LIQUIDOS, DISPOSICIÓN FINAL RESIDUOS SOLIDOS, EXPORTACION, NFU, PILETAS, REACTORES, TIERRAS FILTRANTES</v>
      </c>
      <c r="R425">
        <v>1</v>
      </c>
      <c r="S425">
        <v>-500000</v>
      </c>
      <c r="T425">
        <v>1</v>
      </c>
      <c r="U425" t="str">
        <v>APERTURADO POR EMPRESA</v>
      </c>
      <c r="V425" t="str">
        <v>DISPOSICIÓN FINAL RESIDUOS LIQUIDOS</v>
      </c>
    </row>
    <row r="426" spans="1:22" x14ac:dyDescent="0.25">
      <c r="A426" vm="6">
        <v>45938</v>
      </c>
      <c r="B426" t="str">
        <v>Frezza, Yanina Anastasia Elsa</v>
      </c>
      <c r="C426" t="str">
        <v>OCOM/2025/0459</v>
      </c>
      <c r="D426">
        <v>-500000</v>
      </c>
      <c r="E426" t="str">
        <v>OC 0001-00001508: PERSONAL
Acuerdo abogada</v>
      </c>
      <c r="F426">
        <v>1</v>
      </c>
      <c r="G426">
        <v>500000</v>
      </c>
      <c r="H426" t="str">
        <v>UN</v>
      </c>
      <c r="I426" t="str">
        <v>PERSONAL</v>
      </c>
      <c r="J426" t="str">
        <v>DEUDA</v>
      </c>
      <c r="K426" t="str">
        <v>VARIABLE</v>
      </c>
      <c r="L426" t="str">
        <v>INDIRECTO</v>
      </c>
      <c r="M426">
        <v>0</v>
      </c>
      <c r="N426" t="str">
        <v>CC1</v>
      </c>
      <c r="O426" t="e">
        <v>#NUM!</v>
      </c>
      <c r="P426">
        <v>10</v>
      </c>
      <c r="Q426" t="str">
        <v>BACHAS, CEREAL &amp; POLVILLO, COMPOST &amp; FERTILIZANTES, DISPOSICIÓN FINAL RESIDUOS LIQUIDOS, DISPOSICIÓN FINAL RESIDUOS SOLIDOS, EXPORTACION, NFU, PILETAS, REACTORES, TIERRAS FILTRANTES</v>
      </c>
      <c r="R426">
        <v>1</v>
      </c>
      <c r="S426">
        <v>-500000</v>
      </c>
      <c r="T426">
        <v>1</v>
      </c>
      <c r="U426" t="str">
        <v>APERTURADO POR EMPRESA</v>
      </c>
      <c r="V426" t="str">
        <v>DISPOSICIÓN FINAL RESIDUOS SOLIDOS</v>
      </c>
    </row>
    <row r="427" spans="1:22" x14ac:dyDescent="0.25">
      <c r="A427" vm="6">
        <v>45938</v>
      </c>
      <c r="B427" t="str">
        <v>Frezza, Yanina Anastasia Elsa</v>
      </c>
      <c r="C427" t="str">
        <v>OCOM/2025/0459</v>
      </c>
      <c r="D427">
        <v>-500000</v>
      </c>
      <c r="E427" t="str">
        <v>OC 0001-00001508: PERSONAL
Acuerdo abogada</v>
      </c>
      <c r="F427">
        <v>1</v>
      </c>
      <c r="G427">
        <v>500000</v>
      </c>
      <c r="H427" t="str">
        <v>UN</v>
      </c>
      <c r="I427" t="str">
        <v>PERSONAL</v>
      </c>
      <c r="J427" t="str">
        <v>DEUDA</v>
      </c>
      <c r="K427" t="str">
        <v>VARIABLE</v>
      </c>
      <c r="L427" t="str">
        <v>INDIRECTO</v>
      </c>
      <c r="M427">
        <v>0</v>
      </c>
      <c r="N427" t="str">
        <v>CC1</v>
      </c>
      <c r="O427" t="e">
        <v>#NUM!</v>
      </c>
      <c r="P427">
        <v>10</v>
      </c>
      <c r="Q427" t="str">
        <v>BACHAS, CEREAL &amp; POLVILLO, COMPOST &amp; FERTILIZANTES, DISPOSICIÓN FINAL RESIDUOS LIQUIDOS, DISPOSICIÓN FINAL RESIDUOS SOLIDOS, EXPORTACION, NFU, PILETAS, REACTORES, TIERRAS FILTRANTES</v>
      </c>
      <c r="R427">
        <v>1</v>
      </c>
      <c r="S427">
        <v>-500000</v>
      </c>
      <c r="T427">
        <v>1</v>
      </c>
      <c r="U427" t="str">
        <v>APERTURADO POR EMPRESA</v>
      </c>
      <c r="V427" t="str">
        <v>EXPORTACION</v>
      </c>
    </row>
    <row r="428" spans="1:22" x14ac:dyDescent="0.25">
      <c r="A428" vm="6">
        <v>45938</v>
      </c>
      <c r="B428" t="str">
        <v>Frezza, Yanina Anastasia Elsa</v>
      </c>
      <c r="C428" t="str">
        <v>OCOM/2025/0459</v>
      </c>
      <c r="D428">
        <v>-500000</v>
      </c>
      <c r="E428" t="str">
        <v>OC 0001-00001508: PERSONAL
Acuerdo abogada</v>
      </c>
      <c r="F428">
        <v>1</v>
      </c>
      <c r="G428">
        <v>500000</v>
      </c>
      <c r="H428" t="str">
        <v>UN</v>
      </c>
      <c r="I428" t="str">
        <v>PERSONAL</v>
      </c>
      <c r="J428" t="str">
        <v>DEUDA</v>
      </c>
      <c r="K428" t="str">
        <v>VARIABLE</v>
      </c>
      <c r="L428" t="str">
        <v>INDIRECTO</v>
      </c>
      <c r="M428">
        <v>0</v>
      </c>
      <c r="N428" t="str">
        <v>CC1</v>
      </c>
      <c r="O428" t="e">
        <v>#NUM!</v>
      </c>
      <c r="P428">
        <v>10</v>
      </c>
      <c r="Q428" t="str">
        <v>BACHAS, CEREAL &amp; POLVILLO, COMPOST &amp; FERTILIZANTES, DISPOSICIÓN FINAL RESIDUOS LIQUIDOS, DISPOSICIÓN FINAL RESIDUOS SOLIDOS, EXPORTACION, NFU, PILETAS, REACTORES, TIERRAS FILTRANTES</v>
      </c>
      <c r="R428">
        <v>1</v>
      </c>
      <c r="S428">
        <v>-500000</v>
      </c>
      <c r="T428">
        <v>1</v>
      </c>
      <c r="U428" t="str">
        <v>APERTURADO POR EMPRESA</v>
      </c>
      <c r="V428" t="str">
        <v>NFU</v>
      </c>
    </row>
    <row r="429" spans="1:22" x14ac:dyDescent="0.25">
      <c r="A429" vm="6">
        <v>45938</v>
      </c>
      <c r="B429" t="str">
        <v>Frezza, Yanina Anastasia Elsa</v>
      </c>
      <c r="C429" t="str">
        <v>OCOM/2025/0459</v>
      </c>
      <c r="D429">
        <v>-500000</v>
      </c>
      <c r="E429" t="str">
        <v>OC 0001-00001508: PERSONAL
Acuerdo abogada</v>
      </c>
      <c r="F429">
        <v>1</v>
      </c>
      <c r="G429">
        <v>500000</v>
      </c>
      <c r="H429" t="str">
        <v>UN</v>
      </c>
      <c r="I429" t="str">
        <v>PERSONAL</v>
      </c>
      <c r="J429" t="str">
        <v>DEUDA</v>
      </c>
      <c r="K429" t="str">
        <v>VARIABLE</v>
      </c>
      <c r="L429" t="str">
        <v>INDIRECTO</v>
      </c>
      <c r="M429">
        <v>0</v>
      </c>
      <c r="N429" t="str">
        <v>CC1</v>
      </c>
      <c r="O429" t="e">
        <v>#NUM!</v>
      </c>
      <c r="P429">
        <v>10</v>
      </c>
      <c r="Q429" t="str">
        <v>BACHAS, CEREAL &amp; POLVILLO, COMPOST &amp; FERTILIZANTES, DISPOSICIÓN FINAL RESIDUOS LIQUIDOS, DISPOSICIÓN FINAL RESIDUOS SOLIDOS, EXPORTACION, NFU, PILETAS, REACTORES, TIERRAS FILTRANTES</v>
      </c>
      <c r="R429">
        <v>1</v>
      </c>
      <c r="S429">
        <v>-500000</v>
      </c>
      <c r="T429">
        <v>1</v>
      </c>
      <c r="U429" t="str">
        <v>APERTURADO POR EMPRESA</v>
      </c>
      <c r="V429" t="str">
        <v>PILETAS</v>
      </c>
    </row>
    <row r="430" spans="1:22" x14ac:dyDescent="0.25">
      <c r="A430" vm="6">
        <v>45938</v>
      </c>
      <c r="B430" t="str">
        <v>Frezza, Yanina Anastasia Elsa</v>
      </c>
      <c r="C430" t="str">
        <v>OCOM/2025/0459</v>
      </c>
      <c r="D430">
        <v>-500000</v>
      </c>
      <c r="E430" t="str">
        <v>OC 0001-00001508: PERSONAL
Acuerdo abogada</v>
      </c>
      <c r="F430">
        <v>1</v>
      </c>
      <c r="G430">
        <v>500000</v>
      </c>
      <c r="H430" t="str">
        <v>UN</v>
      </c>
      <c r="I430" t="str">
        <v>PERSONAL</v>
      </c>
      <c r="J430" t="str">
        <v>DEUDA</v>
      </c>
      <c r="K430" t="str">
        <v>VARIABLE</v>
      </c>
      <c r="L430" t="str">
        <v>INDIRECTO</v>
      </c>
      <c r="M430">
        <v>0</v>
      </c>
      <c r="N430" t="str">
        <v>CC1</v>
      </c>
      <c r="O430" t="e">
        <v>#NUM!</v>
      </c>
      <c r="P430">
        <v>10</v>
      </c>
      <c r="Q430" t="str">
        <v>BACHAS, CEREAL &amp; POLVILLO, COMPOST &amp; FERTILIZANTES, DISPOSICIÓN FINAL RESIDUOS LIQUIDOS, DISPOSICIÓN FINAL RESIDUOS SOLIDOS, EXPORTACION, NFU, PILETAS, REACTORES, TIERRAS FILTRANTES</v>
      </c>
      <c r="R430">
        <v>1</v>
      </c>
      <c r="S430">
        <v>-500000</v>
      </c>
      <c r="T430">
        <v>1</v>
      </c>
      <c r="U430" t="str">
        <v>APERTURADO POR EMPRESA</v>
      </c>
      <c r="V430" t="str">
        <v>REACTORES</v>
      </c>
    </row>
    <row r="431" spans="1:22" x14ac:dyDescent="0.25">
      <c r="A431" vm="6">
        <v>45938</v>
      </c>
      <c r="B431" t="str">
        <v>Frezza, Yanina Anastasia Elsa</v>
      </c>
      <c r="C431" t="str">
        <v>OCOM/2025/0459</v>
      </c>
      <c r="D431">
        <v>-500000</v>
      </c>
      <c r="E431" t="str">
        <v>OC 0001-00001508: PERSONAL
Acuerdo abogada</v>
      </c>
      <c r="F431">
        <v>1</v>
      </c>
      <c r="G431">
        <v>500000</v>
      </c>
      <c r="H431" t="str">
        <v>UN</v>
      </c>
      <c r="I431" t="str">
        <v>PERSONAL</v>
      </c>
      <c r="J431" t="str">
        <v>DEUDA</v>
      </c>
      <c r="K431" t="str">
        <v>VARIABLE</v>
      </c>
      <c r="L431" t="str">
        <v>INDIRECTO</v>
      </c>
      <c r="M431">
        <v>0</v>
      </c>
      <c r="N431" t="str">
        <v>CC1</v>
      </c>
      <c r="O431" t="e">
        <v>#NUM!</v>
      </c>
      <c r="P431">
        <v>10</v>
      </c>
      <c r="Q431" t="str">
        <v>BACHAS, CEREAL &amp; POLVILLO, COMPOST &amp; FERTILIZANTES, DISPOSICIÓN FINAL RESIDUOS LIQUIDOS, DISPOSICIÓN FINAL RESIDUOS SOLIDOS, EXPORTACION, NFU, PILETAS, REACTORES, TIERRAS FILTRANTES</v>
      </c>
      <c r="R431">
        <v>1</v>
      </c>
      <c r="S431">
        <v>-500000</v>
      </c>
      <c r="T431">
        <v>1</v>
      </c>
      <c r="U431" t="str">
        <v>APERTURADO POR EMPRESA</v>
      </c>
      <c r="V431" t="str">
        <v>TIERRAS FILTRANTES</v>
      </c>
    </row>
    <row r="432" spans="1:22" x14ac:dyDescent="0.25">
      <c r="A432" vm="5">
        <v>45947</v>
      </c>
      <c r="B432" t="str">
        <v>Fruet, Matias Jesus</v>
      </c>
      <c r="C432" t="str">
        <v>FA-A 00005-00000550</v>
      </c>
      <c r="D432">
        <v>-648175</v>
      </c>
      <c r="E432" t="str">
        <v>OC 0001-00001908: INSUMOS
Repuestos de refrigeración</v>
      </c>
      <c r="F432">
        <v>1</v>
      </c>
      <c r="G432">
        <v>85681.82</v>
      </c>
      <c r="H432" t="str">
        <v>UN</v>
      </c>
      <c r="I432" t="str">
        <v>INSUMOS</v>
      </c>
      <c r="J432" t="str">
        <v>OPEX</v>
      </c>
      <c r="K432" t="str">
        <v>VARIABLE</v>
      </c>
      <c r="L432" t="str">
        <v>INDIRECTO</v>
      </c>
      <c r="M432">
        <v>0</v>
      </c>
      <c r="N432" t="str">
        <v>CC1</v>
      </c>
      <c r="O432" t="e">
        <v>#NUM!</v>
      </c>
      <c r="P432">
        <v>10</v>
      </c>
      <c r="Q432" t="str">
        <v>BACHAS, CEREAL &amp; POLVILLO, COMPOST &amp; FERTILIZANTES, DISPOSICIÓN FINAL RESIDUOS LIQUIDOS, DISPOSICIÓN FINAL RESIDUOS SOLIDOS, EXPORTACION, NFU, PILETAS, REACTORES, TIERRAS FILTRANTES</v>
      </c>
      <c r="R432">
        <v>1</v>
      </c>
      <c r="S432">
        <v>-648175</v>
      </c>
      <c r="T432">
        <v>1</v>
      </c>
      <c r="U432" t="str">
        <v>APERTURADO POR EMPRESA</v>
      </c>
      <c r="V432" t="str">
        <v>BACHAS</v>
      </c>
    </row>
    <row r="433" spans="1:22" x14ac:dyDescent="0.25">
      <c r="A433" vm="5">
        <v>45947</v>
      </c>
      <c r="B433" t="str">
        <v>Fruet, Matias Jesus</v>
      </c>
      <c r="C433" t="str">
        <v>FA-A 00005-00000550</v>
      </c>
      <c r="D433">
        <v>-648175</v>
      </c>
      <c r="E433" t="str">
        <v>OC 0001-00001908: INSUMOS
Repuestos de refrigeración</v>
      </c>
      <c r="F433">
        <v>1</v>
      </c>
      <c r="G433">
        <v>85681.82</v>
      </c>
      <c r="H433" t="str">
        <v>UN</v>
      </c>
      <c r="I433" t="str">
        <v>INSUMOS</v>
      </c>
      <c r="J433" t="str">
        <v>OPEX</v>
      </c>
      <c r="K433" t="str">
        <v>VARIABLE</v>
      </c>
      <c r="L433" t="str">
        <v>INDIRECTO</v>
      </c>
      <c r="M433">
        <v>0</v>
      </c>
      <c r="N433" t="str">
        <v>CC1</v>
      </c>
      <c r="O433" t="e">
        <v>#NUM!</v>
      </c>
      <c r="P433">
        <v>10</v>
      </c>
      <c r="Q433" t="str">
        <v>BACHAS, CEREAL &amp; POLVILLO, COMPOST &amp; FERTILIZANTES, DISPOSICIÓN FINAL RESIDUOS LIQUIDOS, DISPOSICIÓN FINAL RESIDUOS SOLIDOS, EXPORTACION, NFU, PILETAS, REACTORES, TIERRAS FILTRANTES</v>
      </c>
      <c r="R433">
        <v>1</v>
      </c>
      <c r="S433">
        <v>-648175</v>
      </c>
      <c r="T433">
        <v>1</v>
      </c>
      <c r="U433" t="str">
        <v>APERTURADO POR EMPRESA</v>
      </c>
      <c r="V433" t="str">
        <v>CEREAL &amp; POLVILLO</v>
      </c>
    </row>
    <row r="434" spans="1:22" x14ac:dyDescent="0.25">
      <c r="A434" vm="5">
        <v>45947</v>
      </c>
      <c r="B434" t="str">
        <v>Fruet, Matias Jesus</v>
      </c>
      <c r="C434" t="str">
        <v>FA-A 00005-00000550</v>
      </c>
      <c r="D434">
        <v>-648175</v>
      </c>
      <c r="E434" t="str">
        <v>OC 0001-00001908: INSUMOS
Repuestos de refrigeración</v>
      </c>
      <c r="F434">
        <v>1</v>
      </c>
      <c r="G434">
        <v>85681.82</v>
      </c>
      <c r="H434" t="str">
        <v>UN</v>
      </c>
      <c r="I434" t="str">
        <v>INSUMOS</v>
      </c>
      <c r="J434" t="str">
        <v>OPEX</v>
      </c>
      <c r="K434" t="str">
        <v>VARIABLE</v>
      </c>
      <c r="L434" t="str">
        <v>INDIRECTO</v>
      </c>
      <c r="M434">
        <v>0</v>
      </c>
      <c r="N434" t="str">
        <v>CC1</v>
      </c>
      <c r="O434" t="e">
        <v>#NUM!</v>
      </c>
      <c r="P434">
        <v>10</v>
      </c>
      <c r="Q434" t="str">
        <v>BACHAS, CEREAL &amp; POLVILLO, COMPOST &amp; FERTILIZANTES, DISPOSICIÓN FINAL RESIDUOS LIQUIDOS, DISPOSICIÓN FINAL RESIDUOS SOLIDOS, EXPORTACION, NFU, PILETAS, REACTORES, TIERRAS FILTRANTES</v>
      </c>
      <c r="R434">
        <v>1</v>
      </c>
      <c r="S434">
        <v>-648175</v>
      </c>
      <c r="T434">
        <v>1</v>
      </c>
      <c r="U434" t="str">
        <v>APERTURADO POR EMPRESA</v>
      </c>
      <c r="V434" t="str">
        <v>COMPOST &amp; FERTILIZANTES</v>
      </c>
    </row>
    <row r="435" spans="1:22" x14ac:dyDescent="0.25">
      <c r="A435" vm="5">
        <v>45947</v>
      </c>
      <c r="B435" t="str">
        <v>Fruet, Matias Jesus</v>
      </c>
      <c r="C435" t="str">
        <v>FA-A 00005-00000550</v>
      </c>
      <c r="D435">
        <v>-648175</v>
      </c>
      <c r="E435" t="str">
        <v>OC 0001-00001908: INSUMOS
Repuestos de refrigeración</v>
      </c>
      <c r="F435">
        <v>1</v>
      </c>
      <c r="G435">
        <v>85681.82</v>
      </c>
      <c r="H435" t="str">
        <v>UN</v>
      </c>
      <c r="I435" t="str">
        <v>INSUMOS</v>
      </c>
      <c r="J435" t="str">
        <v>OPEX</v>
      </c>
      <c r="K435" t="str">
        <v>VARIABLE</v>
      </c>
      <c r="L435" t="str">
        <v>INDIRECTO</v>
      </c>
      <c r="M435">
        <v>0</v>
      </c>
      <c r="N435" t="str">
        <v>CC1</v>
      </c>
      <c r="O435" t="e">
        <v>#NUM!</v>
      </c>
      <c r="P435">
        <v>10</v>
      </c>
      <c r="Q435" t="str">
        <v>BACHAS, CEREAL &amp; POLVILLO, COMPOST &amp; FERTILIZANTES, DISPOSICIÓN FINAL RESIDUOS LIQUIDOS, DISPOSICIÓN FINAL RESIDUOS SOLIDOS, EXPORTACION, NFU, PILETAS, REACTORES, TIERRAS FILTRANTES</v>
      </c>
      <c r="R435">
        <v>1</v>
      </c>
      <c r="S435">
        <v>-648175</v>
      </c>
      <c r="T435">
        <v>1</v>
      </c>
      <c r="U435" t="str">
        <v>APERTURADO POR EMPRESA</v>
      </c>
      <c r="V435" t="str">
        <v>DISPOSICIÓN FINAL RESIDUOS LIQUIDOS</v>
      </c>
    </row>
    <row r="436" spans="1:22" x14ac:dyDescent="0.25">
      <c r="A436" vm="5">
        <v>45947</v>
      </c>
      <c r="B436" t="str">
        <v>Fruet, Matias Jesus</v>
      </c>
      <c r="C436" t="str">
        <v>FA-A 00005-00000550</v>
      </c>
      <c r="D436">
        <v>-648175</v>
      </c>
      <c r="E436" t="str">
        <v>OC 0001-00001908: INSUMOS
Repuestos de refrigeración</v>
      </c>
      <c r="F436">
        <v>1</v>
      </c>
      <c r="G436">
        <v>85681.82</v>
      </c>
      <c r="H436" t="str">
        <v>UN</v>
      </c>
      <c r="I436" t="str">
        <v>INSUMOS</v>
      </c>
      <c r="J436" t="str">
        <v>OPEX</v>
      </c>
      <c r="K436" t="str">
        <v>VARIABLE</v>
      </c>
      <c r="L436" t="str">
        <v>INDIRECTO</v>
      </c>
      <c r="M436">
        <v>0</v>
      </c>
      <c r="N436" t="str">
        <v>CC1</v>
      </c>
      <c r="O436" t="e">
        <v>#NUM!</v>
      </c>
      <c r="P436">
        <v>10</v>
      </c>
      <c r="Q436" t="str">
        <v>BACHAS, CEREAL &amp; POLVILLO, COMPOST &amp; FERTILIZANTES, DISPOSICIÓN FINAL RESIDUOS LIQUIDOS, DISPOSICIÓN FINAL RESIDUOS SOLIDOS, EXPORTACION, NFU, PILETAS, REACTORES, TIERRAS FILTRANTES</v>
      </c>
      <c r="R436">
        <v>1</v>
      </c>
      <c r="S436">
        <v>-648175</v>
      </c>
      <c r="T436">
        <v>1</v>
      </c>
      <c r="U436" t="str">
        <v>APERTURADO POR EMPRESA</v>
      </c>
      <c r="V436" t="str">
        <v>DISPOSICIÓN FINAL RESIDUOS SOLIDOS</v>
      </c>
    </row>
    <row r="437" spans="1:22" x14ac:dyDescent="0.25">
      <c r="A437" vm="5">
        <v>45947</v>
      </c>
      <c r="B437" t="str">
        <v>Fruet, Matias Jesus</v>
      </c>
      <c r="C437" t="str">
        <v>FA-A 00005-00000550</v>
      </c>
      <c r="D437">
        <v>-648175</v>
      </c>
      <c r="E437" t="str">
        <v>OC 0001-00001908: INSUMOS
Repuestos de refrigeración</v>
      </c>
      <c r="F437">
        <v>1</v>
      </c>
      <c r="G437">
        <v>85681.82</v>
      </c>
      <c r="H437" t="str">
        <v>UN</v>
      </c>
      <c r="I437" t="str">
        <v>INSUMOS</v>
      </c>
      <c r="J437" t="str">
        <v>OPEX</v>
      </c>
      <c r="K437" t="str">
        <v>VARIABLE</v>
      </c>
      <c r="L437" t="str">
        <v>INDIRECTO</v>
      </c>
      <c r="M437">
        <v>0</v>
      </c>
      <c r="N437" t="str">
        <v>CC1</v>
      </c>
      <c r="O437" t="e">
        <v>#NUM!</v>
      </c>
      <c r="P437">
        <v>10</v>
      </c>
      <c r="Q437" t="str">
        <v>BACHAS, CEREAL &amp; POLVILLO, COMPOST &amp; FERTILIZANTES, DISPOSICIÓN FINAL RESIDUOS LIQUIDOS, DISPOSICIÓN FINAL RESIDUOS SOLIDOS, EXPORTACION, NFU, PILETAS, REACTORES, TIERRAS FILTRANTES</v>
      </c>
      <c r="R437">
        <v>1</v>
      </c>
      <c r="S437">
        <v>-648175</v>
      </c>
      <c r="T437">
        <v>1</v>
      </c>
      <c r="U437" t="str">
        <v>APERTURADO POR EMPRESA</v>
      </c>
      <c r="V437" t="str">
        <v>EXPORTACION</v>
      </c>
    </row>
    <row r="438" spans="1:22" x14ac:dyDescent="0.25">
      <c r="A438" vm="5">
        <v>45947</v>
      </c>
      <c r="B438" t="str">
        <v>Fruet, Matias Jesus</v>
      </c>
      <c r="C438" t="str">
        <v>FA-A 00005-00000550</v>
      </c>
      <c r="D438">
        <v>-648175</v>
      </c>
      <c r="E438" t="str">
        <v>OC 0001-00001908: INSUMOS
Repuestos de refrigeración</v>
      </c>
      <c r="F438">
        <v>1</v>
      </c>
      <c r="G438">
        <v>85681.82</v>
      </c>
      <c r="H438" t="str">
        <v>UN</v>
      </c>
      <c r="I438" t="str">
        <v>INSUMOS</v>
      </c>
      <c r="J438" t="str">
        <v>OPEX</v>
      </c>
      <c r="K438" t="str">
        <v>VARIABLE</v>
      </c>
      <c r="L438" t="str">
        <v>INDIRECTO</v>
      </c>
      <c r="M438">
        <v>0</v>
      </c>
      <c r="N438" t="str">
        <v>CC1</v>
      </c>
      <c r="O438" t="e">
        <v>#NUM!</v>
      </c>
      <c r="P438">
        <v>10</v>
      </c>
      <c r="Q438" t="str">
        <v>BACHAS, CEREAL &amp; POLVILLO, COMPOST &amp; FERTILIZANTES, DISPOSICIÓN FINAL RESIDUOS LIQUIDOS, DISPOSICIÓN FINAL RESIDUOS SOLIDOS, EXPORTACION, NFU, PILETAS, REACTORES, TIERRAS FILTRANTES</v>
      </c>
      <c r="R438">
        <v>1</v>
      </c>
      <c r="S438">
        <v>-648175</v>
      </c>
      <c r="T438">
        <v>1</v>
      </c>
      <c r="U438" t="str">
        <v>APERTURADO POR EMPRESA</v>
      </c>
      <c r="V438" t="str">
        <v>NFU</v>
      </c>
    </row>
    <row r="439" spans="1:22" x14ac:dyDescent="0.25">
      <c r="A439" vm="5">
        <v>45947</v>
      </c>
      <c r="B439" t="str">
        <v>Fruet, Matias Jesus</v>
      </c>
      <c r="C439" t="str">
        <v>FA-A 00005-00000550</v>
      </c>
      <c r="D439">
        <v>-648175</v>
      </c>
      <c r="E439" t="str">
        <v>OC 0001-00001908: INSUMOS
Repuestos de refrigeración</v>
      </c>
      <c r="F439">
        <v>1</v>
      </c>
      <c r="G439">
        <v>85681.82</v>
      </c>
      <c r="H439" t="str">
        <v>UN</v>
      </c>
      <c r="I439" t="str">
        <v>INSUMOS</v>
      </c>
      <c r="J439" t="str">
        <v>OPEX</v>
      </c>
      <c r="K439" t="str">
        <v>VARIABLE</v>
      </c>
      <c r="L439" t="str">
        <v>INDIRECTO</v>
      </c>
      <c r="M439">
        <v>0</v>
      </c>
      <c r="N439" t="str">
        <v>CC1</v>
      </c>
      <c r="O439" t="e">
        <v>#NUM!</v>
      </c>
      <c r="P439">
        <v>10</v>
      </c>
      <c r="Q439" t="str">
        <v>BACHAS, CEREAL &amp; POLVILLO, COMPOST &amp; FERTILIZANTES, DISPOSICIÓN FINAL RESIDUOS LIQUIDOS, DISPOSICIÓN FINAL RESIDUOS SOLIDOS, EXPORTACION, NFU, PILETAS, REACTORES, TIERRAS FILTRANTES</v>
      </c>
      <c r="R439">
        <v>1</v>
      </c>
      <c r="S439">
        <v>-648175</v>
      </c>
      <c r="T439">
        <v>1</v>
      </c>
      <c r="U439" t="str">
        <v>APERTURADO POR EMPRESA</v>
      </c>
      <c r="V439" t="str">
        <v>PILETAS</v>
      </c>
    </row>
    <row r="440" spans="1:22" x14ac:dyDescent="0.25">
      <c r="A440" vm="5">
        <v>45947</v>
      </c>
      <c r="B440" t="str">
        <v>Fruet, Matias Jesus</v>
      </c>
      <c r="C440" t="str">
        <v>FA-A 00005-00000550</v>
      </c>
      <c r="D440">
        <v>-648175</v>
      </c>
      <c r="E440" t="str">
        <v>OC 0001-00001908: INSUMOS
Repuestos de refrigeración</v>
      </c>
      <c r="F440">
        <v>1</v>
      </c>
      <c r="G440">
        <v>85681.82</v>
      </c>
      <c r="H440" t="str">
        <v>UN</v>
      </c>
      <c r="I440" t="str">
        <v>INSUMOS</v>
      </c>
      <c r="J440" t="str">
        <v>OPEX</v>
      </c>
      <c r="K440" t="str">
        <v>VARIABLE</v>
      </c>
      <c r="L440" t="str">
        <v>INDIRECTO</v>
      </c>
      <c r="M440">
        <v>0</v>
      </c>
      <c r="N440" t="str">
        <v>CC1</v>
      </c>
      <c r="O440" t="e">
        <v>#NUM!</v>
      </c>
      <c r="P440">
        <v>10</v>
      </c>
      <c r="Q440" t="str">
        <v>BACHAS, CEREAL &amp; POLVILLO, COMPOST &amp; FERTILIZANTES, DISPOSICIÓN FINAL RESIDUOS LIQUIDOS, DISPOSICIÓN FINAL RESIDUOS SOLIDOS, EXPORTACION, NFU, PILETAS, REACTORES, TIERRAS FILTRANTES</v>
      </c>
      <c r="R440">
        <v>1</v>
      </c>
      <c r="S440">
        <v>-648175</v>
      </c>
      <c r="T440">
        <v>1</v>
      </c>
      <c r="U440" t="str">
        <v>APERTURADO POR EMPRESA</v>
      </c>
      <c r="V440" t="str">
        <v>REACTORES</v>
      </c>
    </row>
    <row r="441" spans="1:22" x14ac:dyDescent="0.25">
      <c r="A441" vm="5">
        <v>45947</v>
      </c>
      <c r="B441" t="str">
        <v>Fruet, Matias Jesus</v>
      </c>
      <c r="C441" t="str">
        <v>FA-A 00005-00000550</v>
      </c>
      <c r="D441">
        <v>-648175</v>
      </c>
      <c r="E441" t="str">
        <v>OC 0001-00001908: INSUMOS
Repuestos de refrigeración</v>
      </c>
      <c r="F441">
        <v>1</v>
      </c>
      <c r="G441">
        <v>85681.82</v>
      </c>
      <c r="H441" t="str">
        <v>UN</v>
      </c>
      <c r="I441" t="str">
        <v>INSUMOS</v>
      </c>
      <c r="J441" t="str">
        <v>OPEX</v>
      </c>
      <c r="K441" t="str">
        <v>VARIABLE</v>
      </c>
      <c r="L441" t="str">
        <v>INDIRECTO</v>
      </c>
      <c r="M441">
        <v>0</v>
      </c>
      <c r="N441" t="str">
        <v>CC1</v>
      </c>
      <c r="O441" t="e">
        <v>#NUM!</v>
      </c>
      <c r="P441">
        <v>10</v>
      </c>
      <c r="Q441" t="str">
        <v>BACHAS, CEREAL &amp; POLVILLO, COMPOST &amp; FERTILIZANTES, DISPOSICIÓN FINAL RESIDUOS LIQUIDOS, DISPOSICIÓN FINAL RESIDUOS SOLIDOS, EXPORTACION, NFU, PILETAS, REACTORES, TIERRAS FILTRANTES</v>
      </c>
      <c r="R441">
        <v>1</v>
      </c>
      <c r="S441">
        <v>-648175</v>
      </c>
      <c r="T441">
        <v>1</v>
      </c>
      <c r="U441" t="str">
        <v>APERTURADO POR EMPRESA</v>
      </c>
      <c r="V441" t="str">
        <v>TIERRAS FILTRANTES</v>
      </c>
    </row>
    <row r="442" spans="1:22" x14ac:dyDescent="0.25">
      <c r="A442" vm="20">
        <v>45959</v>
      </c>
      <c r="B442" t="str">
        <v>Garcia Ozan, Emmanuel</v>
      </c>
      <c r="C442" t="str">
        <v>FA-A 00001-00000017</v>
      </c>
      <c r="D442">
        <v>-53296.92</v>
      </c>
      <c r="E442" t="str">
        <v>OC 0001-00002248: REPOSICION
Por dif de cambio fc 1-692</v>
      </c>
      <c r="F442">
        <v>1</v>
      </c>
      <c r="G442">
        <v>44047.040000000001</v>
      </c>
      <c r="H442" t="str">
        <v>UN</v>
      </c>
      <c r="I442" t="str">
        <v>REPOSICION</v>
      </c>
      <c r="J442" t="str">
        <v>OPEX</v>
      </c>
      <c r="K442" t="str">
        <v>VARIABLE</v>
      </c>
      <c r="L442" t="str">
        <v>INDIRECTO</v>
      </c>
      <c r="M442">
        <v>0</v>
      </c>
      <c r="N442" t="str">
        <v>CC1</v>
      </c>
      <c r="O442" t="e">
        <v>#NUM!</v>
      </c>
      <c r="P442">
        <v>10</v>
      </c>
      <c r="Q442" t="str">
        <v>BACHAS, CEREAL &amp; POLVILLO, COMPOST &amp; FERTILIZANTES, DISPOSICIÓN FINAL RESIDUOS LIQUIDOS, DISPOSICIÓN FINAL RESIDUOS SOLIDOS, EXPORTACION, NFU, PILETAS, REACTORES, TIERRAS FILTRANTES</v>
      </c>
      <c r="R442">
        <v>1</v>
      </c>
      <c r="S442">
        <v>-53296.92</v>
      </c>
      <c r="T442">
        <v>1</v>
      </c>
      <c r="U442" t="str">
        <v>APERTURADO POR EMPRESA</v>
      </c>
      <c r="V442" t="str">
        <v>BACHAS</v>
      </c>
    </row>
    <row r="443" spans="1:22" x14ac:dyDescent="0.25">
      <c r="A443" vm="20">
        <v>45959</v>
      </c>
      <c r="B443" t="str">
        <v>Garcia Ozan, Emmanuel</v>
      </c>
      <c r="C443" t="str">
        <v>FA-A 00001-00000017</v>
      </c>
      <c r="D443">
        <v>-53296.92</v>
      </c>
      <c r="E443" t="str">
        <v>OC 0001-00002248: REPOSICION
Por dif de cambio fc 1-692</v>
      </c>
      <c r="F443">
        <v>1</v>
      </c>
      <c r="G443">
        <v>44047.040000000001</v>
      </c>
      <c r="H443" t="str">
        <v>UN</v>
      </c>
      <c r="I443" t="str">
        <v>REPOSICION</v>
      </c>
      <c r="J443" t="str">
        <v>OPEX</v>
      </c>
      <c r="K443" t="str">
        <v>VARIABLE</v>
      </c>
      <c r="L443" t="str">
        <v>INDIRECTO</v>
      </c>
      <c r="M443">
        <v>0</v>
      </c>
      <c r="N443" t="str">
        <v>CC1</v>
      </c>
      <c r="O443" t="e">
        <v>#NUM!</v>
      </c>
      <c r="P443">
        <v>10</v>
      </c>
      <c r="Q443" t="str">
        <v>BACHAS, CEREAL &amp; POLVILLO, COMPOST &amp; FERTILIZANTES, DISPOSICIÓN FINAL RESIDUOS LIQUIDOS, DISPOSICIÓN FINAL RESIDUOS SOLIDOS, EXPORTACION, NFU, PILETAS, REACTORES, TIERRAS FILTRANTES</v>
      </c>
      <c r="R443">
        <v>1</v>
      </c>
      <c r="S443">
        <v>-53296.92</v>
      </c>
      <c r="T443">
        <v>1</v>
      </c>
      <c r="U443" t="str">
        <v>APERTURADO POR EMPRESA</v>
      </c>
      <c r="V443" t="str">
        <v>CEREAL &amp; POLVILLO</v>
      </c>
    </row>
    <row r="444" spans="1:22" x14ac:dyDescent="0.25">
      <c r="A444" vm="20">
        <v>45959</v>
      </c>
      <c r="B444" t="str">
        <v>Garcia Ozan, Emmanuel</v>
      </c>
      <c r="C444" t="str">
        <v>FA-A 00001-00000017</v>
      </c>
      <c r="D444">
        <v>-53296.92</v>
      </c>
      <c r="E444" t="str">
        <v>OC 0001-00002248: REPOSICION
Por dif de cambio fc 1-692</v>
      </c>
      <c r="F444">
        <v>1</v>
      </c>
      <c r="G444">
        <v>44047.040000000001</v>
      </c>
      <c r="H444" t="str">
        <v>UN</v>
      </c>
      <c r="I444" t="str">
        <v>REPOSICION</v>
      </c>
      <c r="J444" t="str">
        <v>OPEX</v>
      </c>
      <c r="K444" t="str">
        <v>VARIABLE</v>
      </c>
      <c r="L444" t="str">
        <v>INDIRECTO</v>
      </c>
      <c r="M444">
        <v>0</v>
      </c>
      <c r="N444" t="str">
        <v>CC1</v>
      </c>
      <c r="O444" t="e">
        <v>#NUM!</v>
      </c>
      <c r="P444">
        <v>10</v>
      </c>
      <c r="Q444" t="str">
        <v>BACHAS, CEREAL &amp; POLVILLO, COMPOST &amp; FERTILIZANTES, DISPOSICIÓN FINAL RESIDUOS LIQUIDOS, DISPOSICIÓN FINAL RESIDUOS SOLIDOS, EXPORTACION, NFU, PILETAS, REACTORES, TIERRAS FILTRANTES</v>
      </c>
      <c r="R444">
        <v>1</v>
      </c>
      <c r="S444">
        <v>-53296.92</v>
      </c>
      <c r="T444">
        <v>1</v>
      </c>
      <c r="U444" t="str">
        <v>APERTURADO POR EMPRESA</v>
      </c>
      <c r="V444" t="str">
        <v>COMPOST &amp; FERTILIZANTES</v>
      </c>
    </row>
    <row r="445" spans="1:22" x14ac:dyDescent="0.25">
      <c r="A445" vm="20">
        <v>45959</v>
      </c>
      <c r="B445" t="str">
        <v>Garcia Ozan, Emmanuel</v>
      </c>
      <c r="C445" t="str">
        <v>FA-A 00001-00000017</v>
      </c>
      <c r="D445">
        <v>-53296.92</v>
      </c>
      <c r="E445" t="str">
        <v>OC 0001-00002248: REPOSICION
Por dif de cambio fc 1-692</v>
      </c>
      <c r="F445">
        <v>1</v>
      </c>
      <c r="G445">
        <v>44047.040000000001</v>
      </c>
      <c r="H445" t="str">
        <v>UN</v>
      </c>
      <c r="I445" t="str">
        <v>REPOSICION</v>
      </c>
      <c r="J445" t="str">
        <v>OPEX</v>
      </c>
      <c r="K445" t="str">
        <v>VARIABLE</v>
      </c>
      <c r="L445" t="str">
        <v>INDIRECTO</v>
      </c>
      <c r="M445">
        <v>0</v>
      </c>
      <c r="N445" t="str">
        <v>CC1</v>
      </c>
      <c r="O445" t="e">
        <v>#NUM!</v>
      </c>
      <c r="P445">
        <v>10</v>
      </c>
      <c r="Q445" t="str">
        <v>BACHAS, CEREAL &amp; POLVILLO, COMPOST &amp; FERTILIZANTES, DISPOSICIÓN FINAL RESIDUOS LIQUIDOS, DISPOSICIÓN FINAL RESIDUOS SOLIDOS, EXPORTACION, NFU, PILETAS, REACTORES, TIERRAS FILTRANTES</v>
      </c>
      <c r="R445">
        <v>1</v>
      </c>
      <c r="S445">
        <v>-53296.92</v>
      </c>
      <c r="T445">
        <v>1</v>
      </c>
      <c r="U445" t="str">
        <v>APERTURADO POR EMPRESA</v>
      </c>
      <c r="V445" t="str">
        <v>DISPOSICIÓN FINAL RESIDUOS LIQUIDOS</v>
      </c>
    </row>
    <row r="446" spans="1:22" x14ac:dyDescent="0.25">
      <c r="A446" vm="20">
        <v>45959</v>
      </c>
      <c r="B446" t="str">
        <v>Garcia Ozan, Emmanuel</v>
      </c>
      <c r="C446" t="str">
        <v>FA-A 00001-00000017</v>
      </c>
      <c r="D446">
        <v>-53296.92</v>
      </c>
      <c r="E446" t="str">
        <v>OC 0001-00002248: REPOSICION
Por dif de cambio fc 1-692</v>
      </c>
      <c r="F446">
        <v>1</v>
      </c>
      <c r="G446">
        <v>44047.040000000001</v>
      </c>
      <c r="H446" t="str">
        <v>UN</v>
      </c>
      <c r="I446" t="str">
        <v>REPOSICION</v>
      </c>
      <c r="J446" t="str">
        <v>OPEX</v>
      </c>
      <c r="K446" t="str">
        <v>VARIABLE</v>
      </c>
      <c r="L446" t="str">
        <v>INDIRECTO</v>
      </c>
      <c r="M446">
        <v>0</v>
      </c>
      <c r="N446" t="str">
        <v>CC1</v>
      </c>
      <c r="O446" t="e">
        <v>#NUM!</v>
      </c>
      <c r="P446">
        <v>10</v>
      </c>
      <c r="Q446" t="str">
        <v>BACHAS, CEREAL &amp; POLVILLO, COMPOST &amp; FERTILIZANTES, DISPOSICIÓN FINAL RESIDUOS LIQUIDOS, DISPOSICIÓN FINAL RESIDUOS SOLIDOS, EXPORTACION, NFU, PILETAS, REACTORES, TIERRAS FILTRANTES</v>
      </c>
      <c r="R446">
        <v>1</v>
      </c>
      <c r="S446">
        <v>-53296.92</v>
      </c>
      <c r="T446">
        <v>1</v>
      </c>
      <c r="U446" t="str">
        <v>APERTURADO POR EMPRESA</v>
      </c>
      <c r="V446" t="str">
        <v>DISPOSICIÓN FINAL RESIDUOS SOLIDOS</v>
      </c>
    </row>
    <row r="447" spans="1:22" x14ac:dyDescent="0.25">
      <c r="A447" vm="20">
        <v>45959</v>
      </c>
      <c r="B447" t="str">
        <v>Garcia Ozan, Emmanuel</v>
      </c>
      <c r="C447" t="str">
        <v>FA-A 00001-00000017</v>
      </c>
      <c r="D447">
        <v>-53296.92</v>
      </c>
      <c r="E447" t="str">
        <v>OC 0001-00002248: REPOSICION
Por dif de cambio fc 1-692</v>
      </c>
      <c r="F447">
        <v>1</v>
      </c>
      <c r="G447">
        <v>44047.040000000001</v>
      </c>
      <c r="H447" t="str">
        <v>UN</v>
      </c>
      <c r="I447" t="str">
        <v>REPOSICION</v>
      </c>
      <c r="J447" t="str">
        <v>OPEX</v>
      </c>
      <c r="K447" t="str">
        <v>VARIABLE</v>
      </c>
      <c r="L447" t="str">
        <v>INDIRECTO</v>
      </c>
      <c r="M447">
        <v>0</v>
      </c>
      <c r="N447" t="str">
        <v>CC1</v>
      </c>
      <c r="O447" t="e">
        <v>#NUM!</v>
      </c>
      <c r="P447">
        <v>10</v>
      </c>
      <c r="Q447" t="str">
        <v>BACHAS, CEREAL &amp; POLVILLO, COMPOST &amp; FERTILIZANTES, DISPOSICIÓN FINAL RESIDUOS LIQUIDOS, DISPOSICIÓN FINAL RESIDUOS SOLIDOS, EXPORTACION, NFU, PILETAS, REACTORES, TIERRAS FILTRANTES</v>
      </c>
      <c r="R447">
        <v>1</v>
      </c>
      <c r="S447">
        <v>-53296.92</v>
      </c>
      <c r="T447">
        <v>1</v>
      </c>
      <c r="U447" t="str">
        <v>APERTURADO POR EMPRESA</v>
      </c>
      <c r="V447" t="str">
        <v>EXPORTACION</v>
      </c>
    </row>
    <row r="448" spans="1:22" x14ac:dyDescent="0.25">
      <c r="A448" vm="20">
        <v>45959</v>
      </c>
      <c r="B448" t="str">
        <v>Garcia Ozan, Emmanuel</v>
      </c>
      <c r="C448" t="str">
        <v>FA-A 00001-00000017</v>
      </c>
      <c r="D448">
        <v>-53296.92</v>
      </c>
      <c r="E448" t="str">
        <v>OC 0001-00002248: REPOSICION
Por dif de cambio fc 1-692</v>
      </c>
      <c r="F448">
        <v>1</v>
      </c>
      <c r="G448">
        <v>44047.040000000001</v>
      </c>
      <c r="H448" t="str">
        <v>UN</v>
      </c>
      <c r="I448" t="str">
        <v>REPOSICION</v>
      </c>
      <c r="J448" t="str">
        <v>OPEX</v>
      </c>
      <c r="K448" t="str">
        <v>VARIABLE</v>
      </c>
      <c r="L448" t="str">
        <v>INDIRECTO</v>
      </c>
      <c r="M448">
        <v>0</v>
      </c>
      <c r="N448" t="str">
        <v>CC1</v>
      </c>
      <c r="O448" t="e">
        <v>#NUM!</v>
      </c>
      <c r="P448">
        <v>10</v>
      </c>
      <c r="Q448" t="str">
        <v>BACHAS, CEREAL &amp; POLVILLO, COMPOST &amp; FERTILIZANTES, DISPOSICIÓN FINAL RESIDUOS LIQUIDOS, DISPOSICIÓN FINAL RESIDUOS SOLIDOS, EXPORTACION, NFU, PILETAS, REACTORES, TIERRAS FILTRANTES</v>
      </c>
      <c r="R448">
        <v>1</v>
      </c>
      <c r="S448">
        <v>-53296.92</v>
      </c>
      <c r="T448">
        <v>1</v>
      </c>
      <c r="U448" t="str">
        <v>APERTURADO POR EMPRESA</v>
      </c>
      <c r="V448" t="str">
        <v>NFU</v>
      </c>
    </row>
    <row r="449" spans="1:22" x14ac:dyDescent="0.25">
      <c r="A449" vm="20">
        <v>45959</v>
      </c>
      <c r="B449" t="str">
        <v>Garcia Ozan, Emmanuel</v>
      </c>
      <c r="C449" t="str">
        <v>FA-A 00001-00000017</v>
      </c>
      <c r="D449">
        <v>-53296.92</v>
      </c>
      <c r="E449" t="str">
        <v>OC 0001-00002248: REPOSICION
Por dif de cambio fc 1-692</v>
      </c>
      <c r="F449">
        <v>1</v>
      </c>
      <c r="G449">
        <v>44047.040000000001</v>
      </c>
      <c r="H449" t="str">
        <v>UN</v>
      </c>
      <c r="I449" t="str">
        <v>REPOSICION</v>
      </c>
      <c r="J449" t="str">
        <v>OPEX</v>
      </c>
      <c r="K449" t="str">
        <v>VARIABLE</v>
      </c>
      <c r="L449" t="str">
        <v>INDIRECTO</v>
      </c>
      <c r="M449">
        <v>0</v>
      </c>
      <c r="N449" t="str">
        <v>CC1</v>
      </c>
      <c r="O449" t="e">
        <v>#NUM!</v>
      </c>
      <c r="P449">
        <v>10</v>
      </c>
      <c r="Q449" t="str">
        <v>BACHAS, CEREAL &amp; POLVILLO, COMPOST &amp; FERTILIZANTES, DISPOSICIÓN FINAL RESIDUOS LIQUIDOS, DISPOSICIÓN FINAL RESIDUOS SOLIDOS, EXPORTACION, NFU, PILETAS, REACTORES, TIERRAS FILTRANTES</v>
      </c>
      <c r="R449">
        <v>1</v>
      </c>
      <c r="S449">
        <v>-53296.92</v>
      </c>
      <c r="T449">
        <v>1</v>
      </c>
      <c r="U449" t="str">
        <v>APERTURADO POR EMPRESA</v>
      </c>
      <c r="V449" t="str">
        <v>PILETAS</v>
      </c>
    </row>
    <row r="450" spans="1:22" x14ac:dyDescent="0.25">
      <c r="A450" vm="20">
        <v>45959</v>
      </c>
      <c r="B450" t="str">
        <v>Garcia Ozan, Emmanuel</v>
      </c>
      <c r="C450" t="str">
        <v>FA-A 00001-00000017</v>
      </c>
      <c r="D450">
        <v>-53296.92</v>
      </c>
      <c r="E450" t="str">
        <v>OC 0001-00002248: REPOSICION
Por dif de cambio fc 1-692</v>
      </c>
      <c r="F450">
        <v>1</v>
      </c>
      <c r="G450">
        <v>44047.040000000001</v>
      </c>
      <c r="H450" t="str">
        <v>UN</v>
      </c>
      <c r="I450" t="str">
        <v>REPOSICION</v>
      </c>
      <c r="J450" t="str">
        <v>OPEX</v>
      </c>
      <c r="K450" t="str">
        <v>VARIABLE</v>
      </c>
      <c r="L450" t="str">
        <v>INDIRECTO</v>
      </c>
      <c r="M450">
        <v>0</v>
      </c>
      <c r="N450" t="str">
        <v>CC1</v>
      </c>
      <c r="O450" t="e">
        <v>#NUM!</v>
      </c>
      <c r="P450">
        <v>10</v>
      </c>
      <c r="Q450" t="str">
        <v>BACHAS, CEREAL &amp; POLVILLO, COMPOST &amp; FERTILIZANTES, DISPOSICIÓN FINAL RESIDUOS LIQUIDOS, DISPOSICIÓN FINAL RESIDUOS SOLIDOS, EXPORTACION, NFU, PILETAS, REACTORES, TIERRAS FILTRANTES</v>
      </c>
      <c r="R450">
        <v>1</v>
      </c>
      <c r="S450">
        <v>-53296.92</v>
      </c>
      <c r="T450">
        <v>1</v>
      </c>
      <c r="U450" t="str">
        <v>APERTURADO POR EMPRESA</v>
      </c>
      <c r="V450" t="str">
        <v>REACTORES</v>
      </c>
    </row>
    <row r="451" spans="1:22" x14ac:dyDescent="0.25">
      <c r="A451" vm="20">
        <v>45959</v>
      </c>
      <c r="B451" t="str">
        <v>Garcia Ozan, Emmanuel</v>
      </c>
      <c r="C451" t="str">
        <v>FA-A 00001-00000017</v>
      </c>
      <c r="D451">
        <v>-53296.92</v>
      </c>
      <c r="E451" t="str">
        <v>OC 0001-00002248: REPOSICION
Por dif de cambio fc 1-692</v>
      </c>
      <c r="F451">
        <v>1</v>
      </c>
      <c r="G451">
        <v>44047.040000000001</v>
      </c>
      <c r="H451" t="str">
        <v>UN</v>
      </c>
      <c r="I451" t="str">
        <v>REPOSICION</v>
      </c>
      <c r="J451" t="str">
        <v>OPEX</v>
      </c>
      <c r="K451" t="str">
        <v>VARIABLE</v>
      </c>
      <c r="L451" t="str">
        <v>INDIRECTO</v>
      </c>
      <c r="M451">
        <v>0</v>
      </c>
      <c r="N451" t="str">
        <v>CC1</v>
      </c>
      <c r="O451" t="e">
        <v>#NUM!</v>
      </c>
      <c r="P451">
        <v>10</v>
      </c>
      <c r="Q451" t="str">
        <v>BACHAS, CEREAL &amp; POLVILLO, COMPOST &amp; FERTILIZANTES, DISPOSICIÓN FINAL RESIDUOS LIQUIDOS, DISPOSICIÓN FINAL RESIDUOS SOLIDOS, EXPORTACION, NFU, PILETAS, REACTORES, TIERRAS FILTRANTES</v>
      </c>
      <c r="R451">
        <v>1</v>
      </c>
      <c r="S451">
        <v>-53296.92</v>
      </c>
      <c r="T451">
        <v>1</v>
      </c>
      <c r="U451" t="str">
        <v>APERTURADO POR EMPRESA</v>
      </c>
      <c r="V451" t="str">
        <v>TIERRAS FILTRANTES</v>
      </c>
    </row>
    <row r="452" spans="1:22" x14ac:dyDescent="0.25">
      <c r="A452" vm="18">
        <v>45944</v>
      </c>
      <c r="B452" t="str">
        <v>Garcia Ozan, Emmanuel</v>
      </c>
      <c r="C452" t="str">
        <v>FA-A 00001-00000692</v>
      </c>
      <c r="D452">
        <v>-623416.19999999995</v>
      </c>
      <c r="E452" t="str">
        <v>OC 0001-00001867: REPOSICION
Recambio de cuchillas para la monotiliveladora</v>
      </c>
      <c r="F452">
        <v>2</v>
      </c>
      <c r="G452">
        <v>257610</v>
      </c>
      <c r="H452" t="str">
        <v>UN</v>
      </c>
      <c r="I452" t="str">
        <v>REPOSICION</v>
      </c>
      <c r="J452" t="str">
        <v>OPEX</v>
      </c>
      <c r="K452" t="str">
        <v>VARIABLE</v>
      </c>
      <c r="L452" t="str">
        <v>INDIRECTO</v>
      </c>
      <c r="M452">
        <v>0</v>
      </c>
      <c r="N452" t="str">
        <v>CC1</v>
      </c>
      <c r="O452" t="e">
        <v>#NUM!</v>
      </c>
      <c r="P452">
        <v>10</v>
      </c>
      <c r="Q452" t="str">
        <v>BACHAS, CEREAL &amp; POLVILLO, COMPOST &amp; FERTILIZANTES, DISPOSICIÓN FINAL RESIDUOS LIQUIDOS, DISPOSICIÓN FINAL RESIDUOS SOLIDOS, EXPORTACION, NFU, PILETAS, REACTORES, TIERRAS FILTRANTES</v>
      </c>
      <c r="R452">
        <v>1</v>
      </c>
      <c r="S452">
        <v>-623416.19999999995</v>
      </c>
      <c r="T452">
        <v>2</v>
      </c>
      <c r="U452" t="str">
        <v>APERTURADO POR EMPRESA</v>
      </c>
      <c r="V452" t="str">
        <v>BACHAS</v>
      </c>
    </row>
    <row r="453" spans="1:22" x14ac:dyDescent="0.25">
      <c r="A453" vm="18">
        <v>45944</v>
      </c>
      <c r="B453" t="str">
        <v>Garcia Ozan, Emmanuel</v>
      </c>
      <c r="C453" t="str">
        <v>FA-A 00001-00000692</v>
      </c>
      <c r="D453">
        <v>-623416.19999999995</v>
      </c>
      <c r="E453" t="str">
        <v>OC 0001-00001867: REPOSICION
Recambio de cuchillas para la monotiliveladora</v>
      </c>
      <c r="F453">
        <v>2</v>
      </c>
      <c r="G453">
        <v>257610</v>
      </c>
      <c r="H453" t="str">
        <v>UN</v>
      </c>
      <c r="I453" t="str">
        <v>REPOSICION</v>
      </c>
      <c r="J453" t="str">
        <v>OPEX</v>
      </c>
      <c r="K453" t="str">
        <v>VARIABLE</v>
      </c>
      <c r="L453" t="str">
        <v>INDIRECTO</v>
      </c>
      <c r="M453">
        <v>0</v>
      </c>
      <c r="N453" t="str">
        <v>CC1</v>
      </c>
      <c r="O453" t="e">
        <v>#NUM!</v>
      </c>
      <c r="P453">
        <v>10</v>
      </c>
      <c r="Q453" t="str">
        <v>BACHAS, CEREAL &amp; POLVILLO, COMPOST &amp; FERTILIZANTES, DISPOSICIÓN FINAL RESIDUOS LIQUIDOS, DISPOSICIÓN FINAL RESIDUOS SOLIDOS, EXPORTACION, NFU, PILETAS, REACTORES, TIERRAS FILTRANTES</v>
      </c>
      <c r="R453">
        <v>1</v>
      </c>
      <c r="S453">
        <v>-623416.19999999995</v>
      </c>
      <c r="T453">
        <v>2</v>
      </c>
      <c r="U453" t="str">
        <v>APERTURADO POR EMPRESA</v>
      </c>
      <c r="V453" t="str">
        <v>CEREAL &amp; POLVILLO</v>
      </c>
    </row>
    <row r="454" spans="1:22" x14ac:dyDescent="0.25">
      <c r="A454" vm="18">
        <v>45944</v>
      </c>
      <c r="B454" t="str">
        <v>Garcia Ozan, Emmanuel</v>
      </c>
      <c r="C454" t="str">
        <v>FA-A 00001-00000692</v>
      </c>
      <c r="D454">
        <v>-623416.19999999995</v>
      </c>
      <c r="E454" t="str">
        <v>OC 0001-00001867: REPOSICION
Recambio de cuchillas para la monotiliveladora</v>
      </c>
      <c r="F454">
        <v>2</v>
      </c>
      <c r="G454">
        <v>257610</v>
      </c>
      <c r="H454" t="str">
        <v>UN</v>
      </c>
      <c r="I454" t="str">
        <v>REPOSICION</v>
      </c>
      <c r="J454" t="str">
        <v>OPEX</v>
      </c>
      <c r="K454" t="str">
        <v>VARIABLE</v>
      </c>
      <c r="L454" t="str">
        <v>INDIRECTO</v>
      </c>
      <c r="M454">
        <v>0</v>
      </c>
      <c r="N454" t="str">
        <v>CC1</v>
      </c>
      <c r="O454" t="e">
        <v>#NUM!</v>
      </c>
      <c r="P454">
        <v>10</v>
      </c>
      <c r="Q454" t="str">
        <v>BACHAS, CEREAL &amp; POLVILLO, COMPOST &amp; FERTILIZANTES, DISPOSICIÓN FINAL RESIDUOS LIQUIDOS, DISPOSICIÓN FINAL RESIDUOS SOLIDOS, EXPORTACION, NFU, PILETAS, REACTORES, TIERRAS FILTRANTES</v>
      </c>
      <c r="R454">
        <v>1</v>
      </c>
      <c r="S454">
        <v>-623416.19999999995</v>
      </c>
      <c r="T454">
        <v>2</v>
      </c>
      <c r="U454" t="str">
        <v>APERTURADO POR EMPRESA</v>
      </c>
      <c r="V454" t="str">
        <v>COMPOST &amp; FERTILIZANTES</v>
      </c>
    </row>
    <row r="455" spans="1:22" x14ac:dyDescent="0.25">
      <c r="A455" vm="18">
        <v>45944</v>
      </c>
      <c r="B455" t="str">
        <v>Garcia Ozan, Emmanuel</v>
      </c>
      <c r="C455" t="str">
        <v>FA-A 00001-00000692</v>
      </c>
      <c r="D455">
        <v>-623416.19999999995</v>
      </c>
      <c r="E455" t="str">
        <v>OC 0001-00001867: REPOSICION
Recambio de cuchillas para la monotiliveladora</v>
      </c>
      <c r="F455">
        <v>2</v>
      </c>
      <c r="G455">
        <v>257610</v>
      </c>
      <c r="H455" t="str">
        <v>UN</v>
      </c>
      <c r="I455" t="str">
        <v>REPOSICION</v>
      </c>
      <c r="J455" t="str">
        <v>OPEX</v>
      </c>
      <c r="K455" t="str">
        <v>VARIABLE</v>
      </c>
      <c r="L455" t="str">
        <v>INDIRECTO</v>
      </c>
      <c r="M455">
        <v>0</v>
      </c>
      <c r="N455" t="str">
        <v>CC1</v>
      </c>
      <c r="O455" t="e">
        <v>#NUM!</v>
      </c>
      <c r="P455">
        <v>10</v>
      </c>
      <c r="Q455" t="str">
        <v>BACHAS, CEREAL &amp; POLVILLO, COMPOST &amp; FERTILIZANTES, DISPOSICIÓN FINAL RESIDUOS LIQUIDOS, DISPOSICIÓN FINAL RESIDUOS SOLIDOS, EXPORTACION, NFU, PILETAS, REACTORES, TIERRAS FILTRANTES</v>
      </c>
      <c r="R455">
        <v>1</v>
      </c>
      <c r="S455">
        <v>-623416.19999999995</v>
      </c>
      <c r="T455">
        <v>2</v>
      </c>
      <c r="U455" t="str">
        <v>APERTURADO POR EMPRESA</v>
      </c>
      <c r="V455" t="str">
        <v>DISPOSICIÓN FINAL RESIDUOS LIQUIDOS</v>
      </c>
    </row>
    <row r="456" spans="1:22" x14ac:dyDescent="0.25">
      <c r="A456" vm="18">
        <v>45944</v>
      </c>
      <c r="B456" t="str">
        <v>Garcia Ozan, Emmanuel</v>
      </c>
      <c r="C456" t="str">
        <v>FA-A 00001-00000692</v>
      </c>
      <c r="D456">
        <v>-623416.19999999995</v>
      </c>
      <c r="E456" t="str">
        <v>OC 0001-00001867: REPOSICION
Recambio de cuchillas para la monotiliveladora</v>
      </c>
      <c r="F456">
        <v>2</v>
      </c>
      <c r="G456">
        <v>257610</v>
      </c>
      <c r="H456" t="str">
        <v>UN</v>
      </c>
      <c r="I456" t="str">
        <v>REPOSICION</v>
      </c>
      <c r="J456" t="str">
        <v>OPEX</v>
      </c>
      <c r="K456" t="str">
        <v>VARIABLE</v>
      </c>
      <c r="L456" t="str">
        <v>INDIRECTO</v>
      </c>
      <c r="M456">
        <v>0</v>
      </c>
      <c r="N456" t="str">
        <v>CC1</v>
      </c>
      <c r="O456" t="e">
        <v>#NUM!</v>
      </c>
      <c r="P456">
        <v>10</v>
      </c>
      <c r="Q456" t="str">
        <v>BACHAS, CEREAL &amp; POLVILLO, COMPOST &amp; FERTILIZANTES, DISPOSICIÓN FINAL RESIDUOS LIQUIDOS, DISPOSICIÓN FINAL RESIDUOS SOLIDOS, EXPORTACION, NFU, PILETAS, REACTORES, TIERRAS FILTRANTES</v>
      </c>
      <c r="R456">
        <v>1</v>
      </c>
      <c r="S456">
        <v>-623416.19999999995</v>
      </c>
      <c r="T456">
        <v>2</v>
      </c>
      <c r="U456" t="str">
        <v>APERTURADO POR EMPRESA</v>
      </c>
      <c r="V456" t="str">
        <v>DISPOSICIÓN FINAL RESIDUOS SOLIDOS</v>
      </c>
    </row>
    <row r="457" spans="1:22" x14ac:dyDescent="0.25">
      <c r="A457" vm="18">
        <v>45944</v>
      </c>
      <c r="B457" t="str">
        <v>Garcia Ozan, Emmanuel</v>
      </c>
      <c r="C457" t="str">
        <v>FA-A 00001-00000692</v>
      </c>
      <c r="D457">
        <v>-623416.19999999995</v>
      </c>
      <c r="E457" t="str">
        <v>OC 0001-00001867: REPOSICION
Recambio de cuchillas para la monotiliveladora</v>
      </c>
      <c r="F457">
        <v>2</v>
      </c>
      <c r="G457">
        <v>257610</v>
      </c>
      <c r="H457" t="str">
        <v>UN</v>
      </c>
      <c r="I457" t="str">
        <v>REPOSICION</v>
      </c>
      <c r="J457" t="str">
        <v>OPEX</v>
      </c>
      <c r="K457" t="str">
        <v>VARIABLE</v>
      </c>
      <c r="L457" t="str">
        <v>INDIRECTO</v>
      </c>
      <c r="M457">
        <v>0</v>
      </c>
      <c r="N457" t="str">
        <v>CC1</v>
      </c>
      <c r="O457" t="e">
        <v>#NUM!</v>
      </c>
      <c r="P457">
        <v>10</v>
      </c>
      <c r="Q457" t="str">
        <v>BACHAS, CEREAL &amp; POLVILLO, COMPOST &amp; FERTILIZANTES, DISPOSICIÓN FINAL RESIDUOS LIQUIDOS, DISPOSICIÓN FINAL RESIDUOS SOLIDOS, EXPORTACION, NFU, PILETAS, REACTORES, TIERRAS FILTRANTES</v>
      </c>
      <c r="R457">
        <v>1</v>
      </c>
      <c r="S457">
        <v>-623416.19999999995</v>
      </c>
      <c r="T457">
        <v>2</v>
      </c>
      <c r="U457" t="str">
        <v>APERTURADO POR EMPRESA</v>
      </c>
      <c r="V457" t="str">
        <v>EXPORTACION</v>
      </c>
    </row>
    <row r="458" spans="1:22" x14ac:dyDescent="0.25">
      <c r="A458" vm="18">
        <v>45944</v>
      </c>
      <c r="B458" t="str">
        <v>Garcia Ozan, Emmanuel</v>
      </c>
      <c r="C458" t="str">
        <v>FA-A 00001-00000692</v>
      </c>
      <c r="D458">
        <v>-623416.19999999995</v>
      </c>
      <c r="E458" t="str">
        <v>OC 0001-00001867: REPOSICION
Recambio de cuchillas para la monotiliveladora</v>
      </c>
      <c r="F458">
        <v>2</v>
      </c>
      <c r="G458">
        <v>257610</v>
      </c>
      <c r="H458" t="str">
        <v>UN</v>
      </c>
      <c r="I458" t="str">
        <v>REPOSICION</v>
      </c>
      <c r="J458" t="str">
        <v>OPEX</v>
      </c>
      <c r="K458" t="str">
        <v>VARIABLE</v>
      </c>
      <c r="L458" t="str">
        <v>INDIRECTO</v>
      </c>
      <c r="M458">
        <v>0</v>
      </c>
      <c r="N458" t="str">
        <v>CC1</v>
      </c>
      <c r="O458" t="e">
        <v>#NUM!</v>
      </c>
      <c r="P458">
        <v>10</v>
      </c>
      <c r="Q458" t="str">
        <v>BACHAS, CEREAL &amp; POLVILLO, COMPOST &amp; FERTILIZANTES, DISPOSICIÓN FINAL RESIDUOS LIQUIDOS, DISPOSICIÓN FINAL RESIDUOS SOLIDOS, EXPORTACION, NFU, PILETAS, REACTORES, TIERRAS FILTRANTES</v>
      </c>
      <c r="R458">
        <v>1</v>
      </c>
      <c r="S458">
        <v>-623416.19999999995</v>
      </c>
      <c r="T458">
        <v>2</v>
      </c>
      <c r="U458" t="str">
        <v>APERTURADO POR EMPRESA</v>
      </c>
      <c r="V458" t="str">
        <v>NFU</v>
      </c>
    </row>
    <row r="459" spans="1:22" x14ac:dyDescent="0.25">
      <c r="A459" vm="18">
        <v>45944</v>
      </c>
      <c r="B459" t="str">
        <v>Garcia Ozan, Emmanuel</v>
      </c>
      <c r="C459" t="str">
        <v>FA-A 00001-00000692</v>
      </c>
      <c r="D459">
        <v>-623416.19999999995</v>
      </c>
      <c r="E459" t="str">
        <v>OC 0001-00001867: REPOSICION
Recambio de cuchillas para la monotiliveladora</v>
      </c>
      <c r="F459">
        <v>2</v>
      </c>
      <c r="G459">
        <v>257610</v>
      </c>
      <c r="H459" t="str">
        <v>UN</v>
      </c>
      <c r="I459" t="str">
        <v>REPOSICION</v>
      </c>
      <c r="J459" t="str">
        <v>OPEX</v>
      </c>
      <c r="K459" t="str">
        <v>VARIABLE</v>
      </c>
      <c r="L459" t="str">
        <v>INDIRECTO</v>
      </c>
      <c r="M459">
        <v>0</v>
      </c>
      <c r="N459" t="str">
        <v>CC1</v>
      </c>
      <c r="O459" t="e">
        <v>#NUM!</v>
      </c>
      <c r="P459">
        <v>10</v>
      </c>
      <c r="Q459" t="str">
        <v>BACHAS, CEREAL &amp; POLVILLO, COMPOST &amp; FERTILIZANTES, DISPOSICIÓN FINAL RESIDUOS LIQUIDOS, DISPOSICIÓN FINAL RESIDUOS SOLIDOS, EXPORTACION, NFU, PILETAS, REACTORES, TIERRAS FILTRANTES</v>
      </c>
      <c r="R459">
        <v>1</v>
      </c>
      <c r="S459">
        <v>-623416.19999999995</v>
      </c>
      <c r="T459">
        <v>2</v>
      </c>
      <c r="U459" t="str">
        <v>APERTURADO POR EMPRESA</v>
      </c>
      <c r="V459" t="str">
        <v>PILETAS</v>
      </c>
    </row>
    <row r="460" spans="1:22" x14ac:dyDescent="0.25">
      <c r="A460" vm="18">
        <v>45944</v>
      </c>
      <c r="B460" t="str">
        <v>Garcia Ozan, Emmanuel</v>
      </c>
      <c r="C460" t="str">
        <v>FA-A 00001-00000692</v>
      </c>
      <c r="D460">
        <v>-623416.19999999995</v>
      </c>
      <c r="E460" t="str">
        <v>OC 0001-00001867: REPOSICION
Recambio de cuchillas para la monotiliveladora</v>
      </c>
      <c r="F460">
        <v>2</v>
      </c>
      <c r="G460">
        <v>257610</v>
      </c>
      <c r="H460" t="str">
        <v>UN</v>
      </c>
      <c r="I460" t="str">
        <v>REPOSICION</v>
      </c>
      <c r="J460" t="str">
        <v>OPEX</v>
      </c>
      <c r="K460" t="str">
        <v>VARIABLE</v>
      </c>
      <c r="L460" t="str">
        <v>INDIRECTO</v>
      </c>
      <c r="M460">
        <v>0</v>
      </c>
      <c r="N460" t="str">
        <v>CC1</v>
      </c>
      <c r="O460" t="e">
        <v>#NUM!</v>
      </c>
      <c r="P460">
        <v>10</v>
      </c>
      <c r="Q460" t="str">
        <v>BACHAS, CEREAL &amp; POLVILLO, COMPOST &amp; FERTILIZANTES, DISPOSICIÓN FINAL RESIDUOS LIQUIDOS, DISPOSICIÓN FINAL RESIDUOS SOLIDOS, EXPORTACION, NFU, PILETAS, REACTORES, TIERRAS FILTRANTES</v>
      </c>
      <c r="R460">
        <v>1</v>
      </c>
      <c r="S460">
        <v>-623416.19999999995</v>
      </c>
      <c r="T460">
        <v>2</v>
      </c>
      <c r="U460" t="str">
        <v>APERTURADO POR EMPRESA</v>
      </c>
      <c r="V460" t="str">
        <v>REACTORES</v>
      </c>
    </row>
    <row r="461" spans="1:22" x14ac:dyDescent="0.25">
      <c r="A461" vm="18">
        <v>45944</v>
      </c>
      <c r="B461" t="str">
        <v>Garcia Ozan, Emmanuel</v>
      </c>
      <c r="C461" t="str">
        <v>FA-A 00001-00000692</v>
      </c>
      <c r="D461">
        <v>-623416.19999999995</v>
      </c>
      <c r="E461" t="str">
        <v>OC 0001-00001867: REPOSICION
Recambio de cuchillas para la monotiliveladora</v>
      </c>
      <c r="F461">
        <v>2</v>
      </c>
      <c r="G461">
        <v>257610</v>
      </c>
      <c r="H461" t="str">
        <v>UN</v>
      </c>
      <c r="I461" t="str">
        <v>REPOSICION</v>
      </c>
      <c r="J461" t="str">
        <v>OPEX</v>
      </c>
      <c r="K461" t="str">
        <v>VARIABLE</v>
      </c>
      <c r="L461" t="str">
        <v>INDIRECTO</v>
      </c>
      <c r="M461">
        <v>0</v>
      </c>
      <c r="N461" t="str">
        <v>CC1</v>
      </c>
      <c r="O461" t="e">
        <v>#NUM!</v>
      </c>
      <c r="P461">
        <v>10</v>
      </c>
      <c r="Q461" t="str">
        <v>BACHAS, CEREAL &amp; POLVILLO, COMPOST &amp; FERTILIZANTES, DISPOSICIÓN FINAL RESIDUOS LIQUIDOS, DISPOSICIÓN FINAL RESIDUOS SOLIDOS, EXPORTACION, NFU, PILETAS, REACTORES, TIERRAS FILTRANTES</v>
      </c>
      <c r="R461">
        <v>1</v>
      </c>
      <c r="S461">
        <v>-623416.19999999995</v>
      </c>
      <c r="T461">
        <v>2</v>
      </c>
      <c r="U461" t="str">
        <v>APERTURADO POR EMPRESA</v>
      </c>
      <c r="V461" t="str">
        <v>TIERRAS FILTRANTES</v>
      </c>
    </row>
    <row r="462" spans="1:22" x14ac:dyDescent="0.25">
      <c r="A462" vm="3">
        <v>45933</v>
      </c>
      <c r="B462" t="str">
        <v>Gestion Ocupacional S.R.L.</v>
      </c>
      <c r="C462" t="str">
        <v>FA-A 00001-00003195</v>
      </c>
      <c r="D462">
        <v>-202495.92</v>
      </c>
      <c r="E462" t="str">
        <v xml:space="preserve">OC 0001-00001365: SERVICIOS
Medico en planta y a domicilio </v>
      </c>
      <c r="F462">
        <v>1</v>
      </c>
      <c r="G462">
        <v>167352</v>
      </c>
      <c r="H462" t="str">
        <v>UN</v>
      </c>
      <c r="I462" t="str">
        <v>SERVICIOS</v>
      </c>
      <c r="J462" t="str">
        <v>OPEX</v>
      </c>
      <c r="K462" t="str">
        <v>FIJO</v>
      </c>
      <c r="L462" t="str">
        <v>INDIRECTO</v>
      </c>
      <c r="M462">
        <v>0</v>
      </c>
      <c r="N462" t="str">
        <v>CC1</v>
      </c>
      <c r="O462" t="e">
        <v>#NUM!</v>
      </c>
      <c r="P462">
        <v>10</v>
      </c>
      <c r="Q462" t="str">
        <v>BACHAS, CEREAL &amp; POLVILLO, COMPOST &amp; FERTILIZANTES, DISPOSICIÓN FINAL RESIDUOS LIQUIDOS, DISPOSICIÓN FINAL RESIDUOS SOLIDOS, EXPORTACION, NFU, PILETAS, REACTORES, TIERRAS FILTRANTES</v>
      </c>
      <c r="R462">
        <v>1</v>
      </c>
      <c r="S462">
        <v>-202495.92</v>
      </c>
      <c r="T462">
        <v>1</v>
      </c>
      <c r="U462" t="str">
        <v>APERTURADO POR EMPRESA</v>
      </c>
      <c r="V462" t="str">
        <v>BACHAS</v>
      </c>
    </row>
    <row r="463" spans="1:22" x14ac:dyDescent="0.25">
      <c r="A463" vm="3">
        <v>45933</v>
      </c>
      <c r="B463" t="str">
        <v>Gestion Ocupacional S.R.L.</v>
      </c>
      <c r="C463" t="str">
        <v>FA-A 00001-00003195</v>
      </c>
      <c r="D463">
        <v>-202495.92</v>
      </c>
      <c r="E463" t="str">
        <v xml:space="preserve">OC 0001-00001365: SERVICIOS
Medico en planta y a domicilio </v>
      </c>
      <c r="F463">
        <v>1</v>
      </c>
      <c r="G463">
        <v>167352</v>
      </c>
      <c r="H463" t="str">
        <v>UN</v>
      </c>
      <c r="I463" t="str">
        <v>SERVICIOS</v>
      </c>
      <c r="J463" t="str">
        <v>OPEX</v>
      </c>
      <c r="K463" t="str">
        <v>FIJO</v>
      </c>
      <c r="L463" t="str">
        <v>INDIRECTO</v>
      </c>
      <c r="M463">
        <v>0</v>
      </c>
      <c r="N463" t="str">
        <v>CC1</v>
      </c>
      <c r="O463" t="e">
        <v>#NUM!</v>
      </c>
      <c r="P463">
        <v>10</v>
      </c>
      <c r="Q463" t="str">
        <v>BACHAS, CEREAL &amp; POLVILLO, COMPOST &amp; FERTILIZANTES, DISPOSICIÓN FINAL RESIDUOS LIQUIDOS, DISPOSICIÓN FINAL RESIDUOS SOLIDOS, EXPORTACION, NFU, PILETAS, REACTORES, TIERRAS FILTRANTES</v>
      </c>
      <c r="R463">
        <v>1</v>
      </c>
      <c r="S463">
        <v>-202495.92</v>
      </c>
      <c r="T463">
        <v>1</v>
      </c>
      <c r="U463" t="str">
        <v>APERTURADO POR EMPRESA</v>
      </c>
      <c r="V463" t="str">
        <v>CEREAL &amp; POLVILLO</v>
      </c>
    </row>
    <row r="464" spans="1:22" x14ac:dyDescent="0.25">
      <c r="A464" vm="3">
        <v>45933</v>
      </c>
      <c r="B464" t="str">
        <v>Gestion Ocupacional S.R.L.</v>
      </c>
      <c r="C464" t="str">
        <v>FA-A 00001-00003195</v>
      </c>
      <c r="D464">
        <v>-202495.92</v>
      </c>
      <c r="E464" t="str">
        <v xml:space="preserve">OC 0001-00001365: SERVICIOS
Medico en planta y a domicilio </v>
      </c>
      <c r="F464">
        <v>1</v>
      </c>
      <c r="G464">
        <v>167352</v>
      </c>
      <c r="H464" t="str">
        <v>UN</v>
      </c>
      <c r="I464" t="str">
        <v>SERVICIOS</v>
      </c>
      <c r="J464" t="str">
        <v>OPEX</v>
      </c>
      <c r="K464" t="str">
        <v>FIJO</v>
      </c>
      <c r="L464" t="str">
        <v>INDIRECTO</v>
      </c>
      <c r="M464">
        <v>0</v>
      </c>
      <c r="N464" t="str">
        <v>CC1</v>
      </c>
      <c r="O464" t="e">
        <v>#NUM!</v>
      </c>
      <c r="P464">
        <v>10</v>
      </c>
      <c r="Q464" t="str">
        <v>BACHAS, CEREAL &amp; POLVILLO, COMPOST &amp; FERTILIZANTES, DISPOSICIÓN FINAL RESIDUOS LIQUIDOS, DISPOSICIÓN FINAL RESIDUOS SOLIDOS, EXPORTACION, NFU, PILETAS, REACTORES, TIERRAS FILTRANTES</v>
      </c>
      <c r="R464">
        <v>1</v>
      </c>
      <c r="S464">
        <v>-202495.92</v>
      </c>
      <c r="T464">
        <v>1</v>
      </c>
      <c r="U464" t="str">
        <v>APERTURADO POR EMPRESA</v>
      </c>
      <c r="V464" t="str">
        <v>COMPOST &amp; FERTILIZANTES</v>
      </c>
    </row>
    <row r="465" spans="1:22" x14ac:dyDescent="0.25">
      <c r="A465" vm="3">
        <v>45933</v>
      </c>
      <c r="B465" t="str">
        <v>Gestion Ocupacional S.R.L.</v>
      </c>
      <c r="C465" t="str">
        <v>FA-A 00001-00003195</v>
      </c>
      <c r="D465">
        <v>-202495.92</v>
      </c>
      <c r="E465" t="str">
        <v xml:space="preserve">OC 0001-00001365: SERVICIOS
Medico en planta y a domicilio </v>
      </c>
      <c r="F465">
        <v>1</v>
      </c>
      <c r="G465">
        <v>167352</v>
      </c>
      <c r="H465" t="str">
        <v>UN</v>
      </c>
      <c r="I465" t="str">
        <v>SERVICIOS</v>
      </c>
      <c r="J465" t="str">
        <v>OPEX</v>
      </c>
      <c r="K465" t="str">
        <v>FIJO</v>
      </c>
      <c r="L465" t="str">
        <v>INDIRECTO</v>
      </c>
      <c r="M465">
        <v>0</v>
      </c>
      <c r="N465" t="str">
        <v>CC1</v>
      </c>
      <c r="O465" t="e">
        <v>#NUM!</v>
      </c>
      <c r="P465">
        <v>10</v>
      </c>
      <c r="Q465" t="str">
        <v>BACHAS, CEREAL &amp; POLVILLO, COMPOST &amp; FERTILIZANTES, DISPOSICIÓN FINAL RESIDUOS LIQUIDOS, DISPOSICIÓN FINAL RESIDUOS SOLIDOS, EXPORTACION, NFU, PILETAS, REACTORES, TIERRAS FILTRANTES</v>
      </c>
      <c r="R465">
        <v>1</v>
      </c>
      <c r="S465">
        <v>-202495.92</v>
      </c>
      <c r="T465">
        <v>1</v>
      </c>
      <c r="U465" t="str">
        <v>APERTURADO POR EMPRESA</v>
      </c>
      <c r="V465" t="str">
        <v>DISPOSICIÓN FINAL RESIDUOS LIQUIDOS</v>
      </c>
    </row>
    <row r="466" spans="1:22" x14ac:dyDescent="0.25">
      <c r="A466" vm="3">
        <v>45933</v>
      </c>
      <c r="B466" t="str">
        <v>Gestion Ocupacional S.R.L.</v>
      </c>
      <c r="C466" t="str">
        <v>FA-A 00001-00003195</v>
      </c>
      <c r="D466">
        <v>-202495.92</v>
      </c>
      <c r="E466" t="str">
        <v xml:space="preserve">OC 0001-00001365: SERVICIOS
Medico en planta y a domicilio </v>
      </c>
      <c r="F466">
        <v>1</v>
      </c>
      <c r="G466">
        <v>167352</v>
      </c>
      <c r="H466" t="str">
        <v>UN</v>
      </c>
      <c r="I466" t="str">
        <v>SERVICIOS</v>
      </c>
      <c r="J466" t="str">
        <v>OPEX</v>
      </c>
      <c r="K466" t="str">
        <v>FIJO</v>
      </c>
      <c r="L466" t="str">
        <v>INDIRECTO</v>
      </c>
      <c r="M466">
        <v>0</v>
      </c>
      <c r="N466" t="str">
        <v>CC1</v>
      </c>
      <c r="O466" t="e">
        <v>#NUM!</v>
      </c>
      <c r="P466">
        <v>10</v>
      </c>
      <c r="Q466" t="str">
        <v>BACHAS, CEREAL &amp; POLVILLO, COMPOST &amp; FERTILIZANTES, DISPOSICIÓN FINAL RESIDUOS LIQUIDOS, DISPOSICIÓN FINAL RESIDUOS SOLIDOS, EXPORTACION, NFU, PILETAS, REACTORES, TIERRAS FILTRANTES</v>
      </c>
      <c r="R466">
        <v>1</v>
      </c>
      <c r="S466">
        <v>-202495.92</v>
      </c>
      <c r="T466">
        <v>1</v>
      </c>
      <c r="U466" t="str">
        <v>APERTURADO POR EMPRESA</v>
      </c>
      <c r="V466" t="str">
        <v>DISPOSICIÓN FINAL RESIDUOS SOLIDOS</v>
      </c>
    </row>
    <row r="467" spans="1:22" x14ac:dyDescent="0.25">
      <c r="A467" vm="3">
        <v>45933</v>
      </c>
      <c r="B467" t="str">
        <v>Gestion Ocupacional S.R.L.</v>
      </c>
      <c r="C467" t="str">
        <v>FA-A 00001-00003195</v>
      </c>
      <c r="D467">
        <v>-202495.92</v>
      </c>
      <c r="E467" t="str">
        <v xml:space="preserve">OC 0001-00001365: SERVICIOS
Medico en planta y a domicilio </v>
      </c>
      <c r="F467">
        <v>1</v>
      </c>
      <c r="G467">
        <v>167352</v>
      </c>
      <c r="H467" t="str">
        <v>UN</v>
      </c>
      <c r="I467" t="str">
        <v>SERVICIOS</v>
      </c>
      <c r="J467" t="str">
        <v>OPEX</v>
      </c>
      <c r="K467" t="str">
        <v>FIJO</v>
      </c>
      <c r="L467" t="str">
        <v>INDIRECTO</v>
      </c>
      <c r="M467">
        <v>0</v>
      </c>
      <c r="N467" t="str">
        <v>CC1</v>
      </c>
      <c r="O467" t="e">
        <v>#NUM!</v>
      </c>
      <c r="P467">
        <v>10</v>
      </c>
      <c r="Q467" t="str">
        <v>BACHAS, CEREAL &amp; POLVILLO, COMPOST &amp; FERTILIZANTES, DISPOSICIÓN FINAL RESIDUOS LIQUIDOS, DISPOSICIÓN FINAL RESIDUOS SOLIDOS, EXPORTACION, NFU, PILETAS, REACTORES, TIERRAS FILTRANTES</v>
      </c>
      <c r="R467">
        <v>1</v>
      </c>
      <c r="S467">
        <v>-202495.92</v>
      </c>
      <c r="T467">
        <v>1</v>
      </c>
      <c r="U467" t="str">
        <v>APERTURADO POR EMPRESA</v>
      </c>
      <c r="V467" t="str">
        <v>EXPORTACION</v>
      </c>
    </row>
    <row r="468" spans="1:22" x14ac:dyDescent="0.25">
      <c r="A468" vm="3">
        <v>45933</v>
      </c>
      <c r="B468" t="str">
        <v>Gestion Ocupacional S.R.L.</v>
      </c>
      <c r="C468" t="str">
        <v>FA-A 00001-00003195</v>
      </c>
      <c r="D468">
        <v>-202495.92</v>
      </c>
      <c r="E468" t="str">
        <v xml:space="preserve">OC 0001-00001365: SERVICIOS
Medico en planta y a domicilio </v>
      </c>
      <c r="F468">
        <v>1</v>
      </c>
      <c r="G468">
        <v>167352</v>
      </c>
      <c r="H468" t="str">
        <v>UN</v>
      </c>
      <c r="I468" t="str">
        <v>SERVICIOS</v>
      </c>
      <c r="J468" t="str">
        <v>OPEX</v>
      </c>
      <c r="K468" t="str">
        <v>FIJO</v>
      </c>
      <c r="L468" t="str">
        <v>INDIRECTO</v>
      </c>
      <c r="M468">
        <v>0</v>
      </c>
      <c r="N468" t="str">
        <v>CC1</v>
      </c>
      <c r="O468" t="e">
        <v>#NUM!</v>
      </c>
      <c r="P468">
        <v>10</v>
      </c>
      <c r="Q468" t="str">
        <v>BACHAS, CEREAL &amp; POLVILLO, COMPOST &amp; FERTILIZANTES, DISPOSICIÓN FINAL RESIDUOS LIQUIDOS, DISPOSICIÓN FINAL RESIDUOS SOLIDOS, EXPORTACION, NFU, PILETAS, REACTORES, TIERRAS FILTRANTES</v>
      </c>
      <c r="R468">
        <v>1</v>
      </c>
      <c r="S468">
        <v>-202495.92</v>
      </c>
      <c r="T468">
        <v>1</v>
      </c>
      <c r="U468" t="str">
        <v>APERTURADO POR EMPRESA</v>
      </c>
      <c r="V468" t="str">
        <v>NFU</v>
      </c>
    </row>
    <row r="469" spans="1:22" x14ac:dyDescent="0.25">
      <c r="A469" vm="3">
        <v>45933</v>
      </c>
      <c r="B469" t="str">
        <v>Gestion Ocupacional S.R.L.</v>
      </c>
      <c r="C469" t="str">
        <v>FA-A 00001-00003195</v>
      </c>
      <c r="D469">
        <v>-202495.92</v>
      </c>
      <c r="E469" t="str">
        <v xml:space="preserve">OC 0001-00001365: SERVICIOS
Medico en planta y a domicilio </v>
      </c>
      <c r="F469">
        <v>1</v>
      </c>
      <c r="G469">
        <v>167352</v>
      </c>
      <c r="H469" t="str">
        <v>UN</v>
      </c>
      <c r="I469" t="str">
        <v>SERVICIOS</v>
      </c>
      <c r="J469" t="str">
        <v>OPEX</v>
      </c>
      <c r="K469" t="str">
        <v>FIJO</v>
      </c>
      <c r="L469" t="str">
        <v>INDIRECTO</v>
      </c>
      <c r="M469">
        <v>0</v>
      </c>
      <c r="N469" t="str">
        <v>CC1</v>
      </c>
      <c r="O469" t="e">
        <v>#NUM!</v>
      </c>
      <c r="P469">
        <v>10</v>
      </c>
      <c r="Q469" t="str">
        <v>BACHAS, CEREAL &amp; POLVILLO, COMPOST &amp; FERTILIZANTES, DISPOSICIÓN FINAL RESIDUOS LIQUIDOS, DISPOSICIÓN FINAL RESIDUOS SOLIDOS, EXPORTACION, NFU, PILETAS, REACTORES, TIERRAS FILTRANTES</v>
      </c>
      <c r="R469">
        <v>1</v>
      </c>
      <c r="S469">
        <v>-202495.92</v>
      </c>
      <c r="T469">
        <v>1</v>
      </c>
      <c r="U469" t="str">
        <v>APERTURADO POR EMPRESA</v>
      </c>
      <c r="V469" t="str">
        <v>PILETAS</v>
      </c>
    </row>
    <row r="470" spans="1:22" x14ac:dyDescent="0.25">
      <c r="A470" vm="3">
        <v>45933</v>
      </c>
      <c r="B470" t="str">
        <v>Gestion Ocupacional S.R.L.</v>
      </c>
      <c r="C470" t="str">
        <v>FA-A 00001-00003195</v>
      </c>
      <c r="D470">
        <v>-202495.92</v>
      </c>
      <c r="E470" t="str">
        <v xml:space="preserve">OC 0001-00001365: SERVICIOS
Medico en planta y a domicilio </v>
      </c>
      <c r="F470">
        <v>1</v>
      </c>
      <c r="G470">
        <v>167352</v>
      </c>
      <c r="H470" t="str">
        <v>UN</v>
      </c>
      <c r="I470" t="str">
        <v>SERVICIOS</v>
      </c>
      <c r="J470" t="str">
        <v>OPEX</v>
      </c>
      <c r="K470" t="str">
        <v>FIJO</v>
      </c>
      <c r="L470" t="str">
        <v>INDIRECTO</v>
      </c>
      <c r="M470">
        <v>0</v>
      </c>
      <c r="N470" t="str">
        <v>CC1</v>
      </c>
      <c r="O470" t="e">
        <v>#NUM!</v>
      </c>
      <c r="P470">
        <v>10</v>
      </c>
      <c r="Q470" t="str">
        <v>BACHAS, CEREAL &amp; POLVILLO, COMPOST &amp; FERTILIZANTES, DISPOSICIÓN FINAL RESIDUOS LIQUIDOS, DISPOSICIÓN FINAL RESIDUOS SOLIDOS, EXPORTACION, NFU, PILETAS, REACTORES, TIERRAS FILTRANTES</v>
      </c>
      <c r="R470">
        <v>1</v>
      </c>
      <c r="S470">
        <v>-202495.92</v>
      </c>
      <c r="T470">
        <v>1</v>
      </c>
      <c r="U470" t="str">
        <v>APERTURADO POR EMPRESA</v>
      </c>
      <c r="V470" t="str">
        <v>REACTORES</v>
      </c>
    </row>
    <row r="471" spans="1:22" x14ac:dyDescent="0.25">
      <c r="A471" vm="3">
        <v>45933</v>
      </c>
      <c r="B471" t="str">
        <v>Gestion Ocupacional S.R.L.</v>
      </c>
      <c r="C471" t="str">
        <v>FA-A 00001-00003195</v>
      </c>
      <c r="D471">
        <v>-202495.92</v>
      </c>
      <c r="E471" t="str">
        <v xml:space="preserve">OC 0001-00001365: SERVICIOS
Medico en planta y a domicilio </v>
      </c>
      <c r="F471">
        <v>1</v>
      </c>
      <c r="G471">
        <v>167352</v>
      </c>
      <c r="H471" t="str">
        <v>UN</v>
      </c>
      <c r="I471" t="str">
        <v>SERVICIOS</v>
      </c>
      <c r="J471" t="str">
        <v>OPEX</v>
      </c>
      <c r="K471" t="str">
        <v>FIJO</v>
      </c>
      <c r="L471" t="str">
        <v>INDIRECTO</v>
      </c>
      <c r="M471">
        <v>0</v>
      </c>
      <c r="N471" t="str">
        <v>CC1</v>
      </c>
      <c r="O471" t="e">
        <v>#NUM!</v>
      </c>
      <c r="P471">
        <v>10</v>
      </c>
      <c r="Q471" t="str">
        <v>BACHAS, CEREAL &amp; POLVILLO, COMPOST &amp; FERTILIZANTES, DISPOSICIÓN FINAL RESIDUOS LIQUIDOS, DISPOSICIÓN FINAL RESIDUOS SOLIDOS, EXPORTACION, NFU, PILETAS, REACTORES, TIERRAS FILTRANTES</v>
      </c>
      <c r="R471">
        <v>1</v>
      </c>
      <c r="S471">
        <v>-202495.92</v>
      </c>
      <c r="T471">
        <v>1</v>
      </c>
      <c r="U471" t="str">
        <v>APERTURADO POR EMPRESA</v>
      </c>
      <c r="V471" t="str">
        <v>TIERRAS FILTRANTES</v>
      </c>
    </row>
    <row r="472" spans="1:22" x14ac:dyDescent="0.25">
      <c r="A472" vm="17">
        <v>45953</v>
      </c>
      <c r="B472" t="str">
        <v>Gmc Valores Sociedad Anonima</v>
      </c>
      <c r="C472" t="str">
        <v>OCOM/2025/0496</v>
      </c>
      <c r="D472">
        <v>-33624838.799999997</v>
      </c>
      <c r="E472" t="str">
        <v>OC 0001-00002092: SERVICIOS
Deuda</v>
      </c>
      <c r="F472">
        <v>1</v>
      </c>
      <c r="G472">
        <v>33624838.799999997</v>
      </c>
      <c r="H472" t="str">
        <v>UN</v>
      </c>
      <c r="I472" t="str">
        <v>SERVICIOS</v>
      </c>
      <c r="J472" t="str">
        <v>DEUDA</v>
      </c>
      <c r="K472" t="str">
        <v>VARIABLE</v>
      </c>
      <c r="L472" t="str">
        <v>INDIRECTO</v>
      </c>
      <c r="M472">
        <v>0</v>
      </c>
      <c r="N472" t="str">
        <v>CC1</v>
      </c>
      <c r="O472" t="e">
        <v>#NUM!</v>
      </c>
      <c r="P472">
        <v>10</v>
      </c>
      <c r="Q472" t="str">
        <v>BACHAS, CEREAL &amp; POLVILLO, COMPOST &amp; FERTILIZANTES, DISPOSICIÓN FINAL RESIDUOS LIQUIDOS, DISPOSICIÓN FINAL RESIDUOS SOLIDOS, EXPORTACION, NFU, PILETAS, REACTORES, TIERRAS FILTRANTES</v>
      </c>
      <c r="R472">
        <v>1</v>
      </c>
      <c r="S472">
        <v>-33624838.799999997</v>
      </c>
      <c r="T472">
        <v>1</v>
      </c>
      <c r="U472" t="str">
        <v>APERTURADO POR EMPRESA</v>
      </c>
      <c r="V472" t="str">
        <v>BACHAS</v>
      </c>
    </row>
    <row r="473" spans="1:22" x14ac:dyDescent="0.25">
      <c r="A473" vm="17">
        <v>45953</v>
      </c>
      <c r="B473" t="str">
        <v>Gmc Valores Sociedad Anonima</v>
      </c>
      <c r="C473" t="str">
        <v>OCOM/2025/0496</v>
      </c>
      <c r="D473">
        <v>-33624838.799999997</v>
      </c>
      <c r="E473" t="str">
        <v>OC 0001-00002092: SERVICIOS
Deuda</v>
      </c>
      <c r="F473">
        <v>1</v>
      </c>
      <c r="G473">
        <v>33624838.799999997</v>
      </c>
      <c r="H473" t="str">
        <v>UN</v>
      </c>
      <c r="I473" t="str">
        <v>SERVICIOS</v>
      </c>
      <c r="J473" t="str">
        <v>DEUDA</v>
      </c>
      <c r="K473" t="str">
        <v>VARIABLE</v>
      </c>
      <c r="L473" t="str">
        <v>INDIRECTO</v>
      </c>
      <c r="M473">
        <v>0</v>
      </c>
      <c r="N473" t="str">
        <v>CC1</v>
      </c>
      <c r="O473" t="e">
        <v>#NUM!</v>
      </c>
      <c r="P473">
        <v>10</v>
      </c>
      <c r="Q473" t="str">
        <v>BACHAS, CEREAL &amp; POLVILLO, COMPOST &amp; FERTILIZANTES, DISPOSICIÓN FINAL RESIDUOS LIQUIDOS, DISPOSICIÓN FINAL RESIDUOS SOLIDOS, EXPORTACION, NFU, PILETAS, REACTORES, TIERRAS FILTRANTES</v>
      </c>
      <c r="R473">
        <v>1</v>
      </c>
      <c r="S473">
        <v>-33624838.799999997</v>
      </c>
      <c r="T473">
        <v>1</v>
      </c>
      <c r="U473" t="str">
        <v>APERTURADO POR EMPRESA</v>
      </c>
      <c r="V473" t="str">
        <v>CEREAL &amp; POLVILLO</v>
      </c>
    </row>
    <row r="474" spans="1:22" x14ac:dyDescent="0.25">
      <c r="A474" vm="17">
        <v>45953</v>
      </c>
      <c r="B474" t="str">
        <v>Gmc Valores Sociedad Anonima</v>
      </c>
      <c r="C474" t="str">
        <v>OCOM/2025/0496</v>
      </c>
      <c r="D474">
        <v>-33624838.799999997</v>
      </c>
      <c r="E474" t="str">
        <v>OC 0001-00002092: SERVICIOS
Deuda</v>
      </c>
      <c r="F474">
        <v>1</v>
      </c>
      <c r="G474">
        <v>33624838.799999997</v>
      </c>
      <c r="H474" t="str">
        <v>UN</v>
      </c>
      <c r="I474" t="str">
        <v>SERVICIOS</v>
      </c>
      <c r="J474" t="str">
        <v>DEUDA</v>
      </c>
      <c r="K474" t="str">
        <v>VARIABLE</v>
      </c>
      <c r="L474" t="str">
        <v>INDIRECTO</v>
      </c>
      <c r="M474">
        <v>0</v>
      </c>
      <c r="N474" t="str">
        <v>CC1</v>
      </c>
      <c r="O474" t="e">
        <v>#NUM!</v>
      </c>
      <c r="P474">
        <v>10</v>
      </c>
      <c r="Q474" t="str">
        <v>BACHAS, CEREAL &amp; POLVILLO, COMPOST &amp; FERTILIZANTES, DISPOSICIÓN FINAL RESIDUOS LIQUIDOS, DISPOSICIÓN FINAL RESIDUOS SOLIDOS, EXPORTACION, NFU, PILETAS, REACTORES, TIERRAS FILTRANTES</v>
      </c>
      <c r="R474">
        <v>1</v>
      </c>
      <c r="S474">
        <v>-33624838.799999997</v>
      </c>
      <c r="T474">
        <v>1</v>
      </c>
      <c r="U474" t="str">
        <v>APERTURADO POR EMPRESA</v>
      </c>
      <c r="V474" t="str">
        <v>COMPOST &amp; FERTILIZANTES</v>
      </c>
    </row>
    <row r="475" spans="1:22" x14ac:dyDescent="0.25">
      <c r="A475" vm="17">
        <v>45953</v>
      </c>
      <c r="B475" t="str">
        <v>Gmc Valores Sociedad Anonima</v>
      </c>
      <c r="C475" t="str">
        <v>OCOM/2025/0496</v>
      </c>
      <c r="D475">
        <v>-33624838.799999997</v>
      </c>
      <c r="E475" t="str">
        <v>OC 0001-00002092: SERVICIOS
Deuda</v>
      </c>
      <c r="F475">
        <v>1</v>
      </c>
      <c r="G475">
        <v>33624838.799999997</v>
      </c>
      <c r="H475" t="str">
        <v>UN</v>
      </c>
      <c r="I475" t="str">
        <v>SERVICIOS</v>
      </c>
      <c r="J475" t="str">
        <v>DEUDA</v>
      </c>
      <c r="K475" t="str">
        <v>VARIABLE</v>
      </c>
      <c r="L475" t="str">
        <v>INDIRECTO</v>
      </c>
      <c r="M475">
        <v>0</v>
      </c>
      <c r="N475" t="str">
        <v>CC1</v>
      </c>
      <c r="O475" t="e">
        <v>#NUM!</v>
      </c>
      <c r="P475">
        <v>10</v>
      </c>
      <c r="Q475" t="str">
        <v>BACHAS, CEREAL &amp; POLVILLO, COMPOST &amp; FERTILIZANTES, DISPOSICIÓN FINAL RESIDUOS LIQUIDOS, DISPOSICIÓN FINAL RESIDUOS SOLIDOS, EXPORTACION, NFU, PILETAS, REACTORES, TIERRAS FILTRANTES</v>
      </c>
      <c r="R475">
        <v>1</v>
      </c>
      <c r="S475">
        <v>-33624838.799999997</v>
      </c>
      <c r="T475">
        <v>1</v>
      </c>
      <c r="U475" t="str">
        <v>APERTURADO POR EMPRESA</v>
      </c>
      <c r="V475" t="str">
        <v>DISPOSICIÓN FINAL RESIDUOS LIQUIDOS</v>
      </c>
    </row>
    <row r="476" spans="1:22" x14ac:dyDescent="0.25">
      <c r="A476" vm="17">
        <v>45953</v>
      </c>
      <c r="B476" t="str">
        <v>Gmc Valores Sociedad Anonima</v>
      </c>
      <c r="C476" t="str">
        <v>OCOM/2025/0496</v>
      </c>
      <c r="D476">
        <v>-33624838.799999997</v>
      </c>
      <c r="E476" t="str">
        <v>OC 0001-00002092: SERVICIOS
Deuda</v>
      </c>
      <c r="F476">
        <v>1</v>
      </c>
      <c r="G476">
        <v>33624838.799999997</v>
      </c>
      <c r="H476" t="str">
        <v>UN</v>
      </c>
      <c r="I476" t="str">
        <v>SERVICIOS</v>
      </c>
      <c r="J476" t="str">
        <v>DEUDA</v>
      </c>
      <c r="K476" t="str">
        <v>VARIABLE</v>
      </c>
      <c r="L476" t="str">
        <v>INDIRECTO</v>
      </c>
      <c r="M476">
        <v>0</v>
      </c>
      <c r="N476" t="str">
        <v>CC1</v>
      </c>
      <c r="O476" t="e">
        <v>#NUM!</v>
      </c>
      <c r="P476">
        <v>10</v>
      </c>
      <c r="Q476" t="str">
        <v>BACHAS, CEREAL &amp; POLVILLO, COMPOST &amp; FERTILIZANTES, DISPOSICIÓN FINAL RESIDUOS LIQUIDOS, DISPOSICIÓN FINAL RESIDUOS SOLIDOS, EXPORTACION, NFU, PILETAS, REACTORES, TIERRAS FILTRANTES</v>
      </c>
      <c r="R476">
        <v>1</v>
      </c>
      <c r="S476">
        <v>-33624838.799999997</v>
      </c>
      <c r="T476">
        <v>1</v>
      </c>
      <c r="U476" t="str">
        <v>APERTURADO POR EMPRESA</v>
      </c>
      <c r="V476" t="str">
        <v>DISPOSICIÓN FINAL RESIDUOS SOLIDOS</v>
      </c>
    </row>
    <row r="477" spans="1:22" x14ac:dyDescent="0.25">
      <c r="A477" vm="17">
        <v>45953</v>
      </c>
      <c r="B477" t="str">
        <v>Gmc Valores Sociedad Anonima</v>
      </c>
      <c r="C477" t="str">
        <v>OCOM/2025/0496</v>
      </c>
      <c r="D477">
        <v>-33624838.799999997</v>
      </c>
      <c r="E477" t="str">
        <v>OC 0001-00002092: SERVICIOS
Deuda</v>
      </c>
      <c r="F477">
        <v>1</v>
      </c>
      <c r="G477">
        <v>33624838.799999997</v>
      </c>
      <c r="H477" t="str">
        <v>UN</v>
      </c>
      <c r="I477" t="str">
        <v>SERVICIOS</v>
      </c>
      <c r="J477" t="str">
        <v>DEUDA</v>
      </c>
      <c r="K477" t="str">
        <v>VARIABLE</v>
      </c>
      <c r="L477" t="str">
        <v>INDIRECTO</v>
      </c>
      <c r="M477">
        <v>0</v>
      </c>
      <c r="N477" t="str">
        <v>CC1</v>
      </c>
      <c r="O477" t="e">
        <v>#NUM!</v>
      </c>
      <c r="P477">
        <v>10</v>
      </c>
      <c r="Q477" t="str">
        <v>BACHAS, CEREAL &amp; POLVILLO, COMPOST &amp; FERTILIZANTES, DISPOSICIÓN FINAL RESIDUOS LIQUIDOS, DISPOSICIÓN FINAL RESIDUOS SOLIDOS, EXPORTACION, NFU, PILETAS, REACTORES, TIERRAS FILTRANTES</v>
      </c>
      <c r="R477">
        <v>1</v>
      </c>
      <c r="S477">
        <v>-33624838.799999997</v>
      </c>
      <c r="T477">
        <v>1</v>
      </c>
      <c r="U477" t="str">
        <v>APERTURADO POR EMPRESA</v>
      </c>
      <c r="V477" t="str">
        <v>EXPORTACION</v>
      </c>
    </row>
    <row r="478" spans="1:22" x14ac:dyDescent="0.25">
      <c r="A478" vm="17">
        <v>45953</v>
      </c>
      <c r="B478" t="str">
        <v>Gmc Valores Sociedad Anonima</v>
      </c>
      <c r="C478" t="str">
        <v>OCOM/2025/0496</v>
      </c>
      <c r="D478">
        <v>-33624838.799999997</v>
      </c>
      <c r="E478" t="str">
        <v>OC 0001-00002092: SERVICIOS
Deuda</v>
      </c>
      <c r="F478">
        <v>1</v>
      </c>
      <c r="G478">
        <v>33624838.799999997</v>
      </c>
      <c r="H478" t="str">
        <v>UN</v>
      </c>
      <c r="I478" t="str">
        <v>SERVICIOS</v>
      </c>
      <c r="J478" t="str">
        <v>DEUDA</v>
      </c>
      <c r="K478" t="str">
        <v>VARIABLE</v>
      </c>
      <c r="L478" t="str">
        <v>INDIRECTO</v>
      </c>
      <c r="M478">
        <v>0</v>
      </c>
      <c r="N478" t="str">
        <v>CC1</v>
      </c>
      <c r="O478" t="e">
        <v>#NUM!</v>
      </c>
      <c r="P478">
        <v>10</v>
      </c>
      <c r="Q478" t="str">
        <v>BACHAS, CEREAL &amp; POLVILLO, COMPOST &amp; FERTILIZANTES, DISPOSICIÓN FINAL RESIDUOS LIQUIDOS, DISPOSICIÓN FINAL RESIDUOS SOLIDOS, EXPORTACION, NFU, PILETAS, REACTORES, TIERRAS FILTRANTES</v>
      </c>
      <c r="R478">
        <v>1</v>
      </c>
      <c r="S478">
        <v>-33624838.799999997</v>
      </c>
      <c r="T478">
        <v>1</v>
      </c>
      <c r="U478" t="str">
        <v>APERTURADO POR EMPRESA</v>
      </c>
      <c r="V478" t="str">
        <v>NFU</v>
      </c>
    </row>
    <row r="479" spans="1:22" x14ac:dyDescent="0.25">
      <c r="A479" vm="17">
        <v>45953</v>
      </c>
      <c r="B479" t="str">
        <v>Gmc Valores Sociedad Anonima</v>
      </c>
      <c r="C479" t="str">
        <v>OCOM/2025/0496</v>
      </c>
      <c r="D479">
        <v>-33624838.799999997</v>
      </c>
      <c r="E479" t="str">
        <v>OC 0001-00002092: SERVICIOS
Deuda</v>
      </c>
      <c r="F479">
        <v>1</v>
      </c>
      <c r="G479">
        <v>33624838.799999997</v>
      </c>
      <c r="H479" t="str">
        <v>UN</v>
      </c>
      <c r="I479" t="str">
        <v>SERVICIOS</v>
      </c>
      <c r="J479" t="str">
        <v>DEUDA</v>
      </c>
      <c r="K479" t="str">
        <v>VARIABLE</v>
      </c>
      <c r="L479" t="str">
        <v>INDIRECTO</v>
      </c>
      <c r="M479">
        <v>0</v>
      </c>
      <c r="N479" t="str">
        <v>CC1</v>
      </c>
      <c r="O479" t="e">
        <v>#NUM!</v>
      </c>
      <c r="P479">
        <v>10</v>
      </c>
      <c r="Q479" t="str">
        <v>BACHAS, CEREAL &amp; POLVILLO, COMPOST &amp; FERTILIZANTES, DISPOSICIÓN FINAL RESIDUOS LIQUIDOS, DISPOSICIÓN FINAL RESIDUOS SOLIDOS, EXPORTACION, NFU, PILETAS, REACTORES, TIERRAS FILTRANTES</v>
      </c>
      <c r="R479">
        <v>1</v>
      </c>
      <c r="S479">
        <v>-33624838.799999997</v>
      </c>
      <c r="T479">
        <v>1</v>
      </c>
      <c r="U479" t="str">
        <v>APERTURADO POR EMPRESA</v>
      </c>
      <c r="V479" t="str">
        <v>PILETAS</v>
      </c>
    </row>
    <row r="480" spans="1:22" x14ac:dyDescent="0.25">
      <c r="A480" vm="17">
        <v>45953</v>
      </c>
      <c r="B480" t="str">
        <v>Gmc Valores Sociedad Anonima</v>
      </c>
      <c r="C480" t="str">
        <v>OCOM/2025/0496</v>
      </c>
      <c r="D480">
        <v>-33624838.799999997</v>
      </c>
      <c r="E480" t="str">
        <v>OC 0001-00002092: SERVICIOS
Deuda</v>
      </c>
      <c r="F480">
        <v>1</v>
      </c>
      <c r="G480">
        <v>33624838.799999997</v>
      </c>
      <c r="H480" t="str">
        <v>UN</v>
      </c>
      <c r="I480" t="str">
        <v>SERVICIOS</v>
      </c>
      <c r="J480" t="str">
        <v>DEUDA</v>
      </c>
      <c r="K480" t="str">
        <v>VARIABLE</v>
      </c>
      <c r="L480" t="str">
        <v>INDIRECTO</v>
      </c>
      <c r="M480">
        <v>0</v>
      </c>
      <c r="N480" t="str">
        <v>CC1</v>
      </c>
      <c r="O480" t="e">
        <v>#NUM!</v>
      </c>
      <c r="P480">
        <v>10</v>
      </c>
      <c r="Q480" t="str">
        <v>BACHAS, CEREAL &amp; POLVILLO, COMPOST &amp; FERTILIZANTES, DISPOSICIÓN FINAL RESIDUOS LIQUIDOS, DISPOSICIÓN FINAL RESIDUOS SOLIDOS, EXPORTACION, NFU, PILETAS, REACTORES, TIERRAS FILTRANTES</v>
      </c>
      <c r="R480">
        <v>1</v>
      </c>
      <c r="S480">
        <v>-33624838.799999997</v>
      </c>
      <c r="T480">
        <v>1</v>
      </c>
      <c r="U480" t="str">
        <v>APERTURADO POR EMPRESA</v>
      </c>
      <c r="V480" t="str">
        <v>REACTORES</v>
      </c>
    </row>
    <row r="481" spans="1:22" x14ac:dyDescent="0.25">
      <c r="A481" vm="17">
        <v>45953</v>
      </c>
      <c r="B481" t="str">
        <v>Gmc Valores Sociedad Anonima</v>
      </c>
      <c r="C481" t="str">
        <v>OCOM/2025/0496</v>
      </c>
      <c r="D481">
        <v>-33624838.799999997</v>
      </c>
      <c r="E481" t="str">
        <v>OC 0001-00002092: SERVICIOS
Deuda</v>
      </c>
      <c r="F481">
        <v>1</v>
      </c>
      <c r="G481">
        <v>33624838.799999997</v>
      </c>
      <c r="H481" t="str">
        <v>UN</v>
      </c>
      <c r="I481" t="str">
        <v>SERVICIOS</v>
      </c>
      <c r="J481" t="str">
        <v>DEUDA</v>
      </c>
      <c r="K481" t="str">
        <v>VARIABLE</v>
      </c>
      <c r="L481" t="str">
        <v>INDIRECTO</v>
      </c>
      <c r="M481">
        <v>0</v>
      </c>
      <c r="N481" t="str">
        <v>CC1</v>
      </c>
      <c r="O481" t="e">
        <v>#NUM!</v>
      </c>
      <c r="P481">
        <v>10</v>
      </c>
      <c r="Q481" t="str">
        <v>BACHAS, CEREAL &amp; POLVILLO, COMPOST &amp; FERTILIZANTES, DISPOSICIÓN FINAL RESIDUOS LIQUIDOS, DISPOSICIÓN FINAL RESIDUOS SOLIDOS, EXPORTACION, NFU, PILETAS, REACTORES, TIERRAS FILTRANTES</v>
      </c>
      <c r="R481">
        <v>1</v>
      </c>
      <c r="S481">
        <v>-33624838.799999997</v>
      </c>
      <c r="T481">
        <v>1</v>
      </c>
      <c r="U481" t="str">
        <v>APERTURADO POR EMPRESA</v>
      </c>
      <c r="V481" t="str">
        <v>TIERRAS FILTRANTES</v>
      </c>
    </row>
    <row r="482" spans="1:22" x14ac:dyDescent="0.25">
      <c r="A482" vm="17">
        <v>45953</v>
      </c>
      <c r="B482" t="str">
        <v>Gmc Valores Sociedad Anonima</v>
      </c>
      <c r="C482" t="str">
        <v>OCOM/2025/0495</v>
      </c>
      <c r="D482">
        <v>-32784793.34</v>
      </c>
      <c r="E482" t="str">
        <v>OC 0001-00002091: SERVICIOS
Deuda</v>
      </c>
      <c r="F482">
        <v>1</v>
      </c>
      <c r="G482">
        <v>32784793.34</v>
      </c>
      <c r="H482" t="str">
        <v>UN</v>
      </c>
      <c r="I482" t="str">
        <v>SERVICIOS</v>
      </c>
      <c r="J482" t="str">
        <v>DEUDA</v>
      </c>
      <c r="K482" t="str">
        <v>VARIABLE</v>
      </c>
      <c r="L482" t="str">
        <v>INDIRECTO</v>
      </c>
      <c r="M482">
        <v>0</v>
      </c>
      <c r="N482" t="str">
        <v>CC1</v>
      </c>
      <c r="O482" t="e">
        <v>#NUM!</v>
      </c>
      <c r="P482">
        <v>10</v>
      </c>
      <c r="Q482" t="str">
        <v>BACHAS, CEREAL &amp; POLVILLO, COMPOST &amp; FERTILIZANTES, DISPOSICIÓN FINAL RESIDUOS LIQUIDOS, DISPOSICIÓN FINAL RESIDUOS SOLIDOS, EXPORTACION, NFU, PILETAS, REACTORES, TIERRAS FILTRANTES</v>
      </c>
      <c r="R482">
        <v>1</v>
      </c>
      <c r="S482">
        <v>-32784793.34</v>
      </c>
      <c r="T482">
        <v>1</v>
      </c>
      <c r="U482" t="str">
        <v>APERTURADO POR EMPRESA</v>
      </c>
      <c r="V482" t="str">
        <v>BACHAS</v>
      </c>
    </row>
    <row r="483" spans="1:22" x14ac:dyDescent="0.25">
      <c r="A483" vm="17">
        <v>45953</v>
      </c>
      <c r="B483" t="str">
        <v>Gmc Valores Sociedad Anonima</v>
      </c>
      <c r="C483" t="str">
        <v>OCOM/2025/0495</v>
      </c>
      <c r="D483">
        <v>-32784793.34</v>
      </c>
      <c r="E483" t="str">
        <v>OC 0001-00002091: SERVICIOS
Deuda</v>
      </c>
      <c r="F483">
        <v>1</v>
      </c>
      <c r="G483">
        <v>32784793.34</v>
      </c>
      <c r="H483" t="str">
        <v>UN</v>
      </c>
      <c r="I483" t="str">
        <v>SERVICIOS</v>
      </c>
      <c r="J483" t="str">
        <v>DEUDA</v>
      </c>
      <c r="K483" t="str">
        <v>VARIABLE</v>
      </c>
      <c r="L483" t="str">
        <v>INDIRECTO</v>
      </c>
      <c r="M483">
        <v>0</v>
      </c>
      <c r="N483" t="str">
        <v>CC1</v>
      </c>
      <c r="O483" t="e">
        <v>#NUM!</v>
      </c>
      <c r="P483">
        <v>10</v>
      </c>
      <c r="Q483" t="str">
        <v>BACHAS, CEREAL &amp; POLVILLO, COMPOST &amp; FERTILIZANTES, DISPOSICIÓN FINAL RESIDUOS LIQUIDOS, DISPOSICIÓN FINAL RESIDUOS SOLIDOS, EXPORTACION, NFU, PILETAS, REACTORES, TIERRAS FILTRANTES</v>
      </c>
      <c r="R483">
        <v>1</v>
      </c>
      <c r="S483">
        <v>-32784793.34</v>
      </c>
      <c r="T483">
        <v>1</v>
      </c>
      <c r="U483" t="str">
        <v>APERTURADO POR EMPRESA</v>
      </c>
      <c r="V483" t="str">
        <v>CEREAL &amp; POLVILLO</v>
      </c>
    </row>
    <row r="484" spans="1:22" x14ac:dyDescent="0.25">
      <c r="A484" vm="17">
        <v>45953</v>
      </c>
      <c r="B484" t="str">
        <v>Gmc Valores Sociedad Anonima</v>
      </c>
      <c r="C484" t="str">
        <v>OCOM/2025/0495</v>
      </c>
      <c r="D484">
        <v>-32784793.34</v>
      </c>
      <c r="E484" t="str">
        <v>OC 0001-00002091: SERVICIOS
Deuda</v>
      </c>
      <c r="F484">
        <v>1</v>
      </c>
      <c r="G484">
        <v>32784793.34</v>
      </c>
      <c r="H484" t="str">
        <v>UN</v>
      </c>
      <c r="I484" t="str">
        <v>SERVICIOS</v>
      </c>
      <c r="J484" t="str">
        <v>DEUDA</v>
      </c>
      <c r="K484" t="str">
        <v>VARIABLE</v>
      </c>
      <c r="L484" t="str">
        <v>INDIRECTO</v>
      </c>
      <c r="M484">
        <v>0</v>
      </c>
      <c r="N484" t="str">
        <v>CC1</v>
      </c>
      <c r="O484" t="e">
        <v>#NUM!</v>
      </c>
      <c r="P484">
        <v>10</v>
      </c>
      <c r="Q484" t="str">
        <v>BACHAS, CEREAL &amp; POLVILLO, COMPOST &amp; FERTILIZANTES, DISPOSICIÓN FINAL RESIDUOS LIQUIDOS, DISPOSICIÓN FINAL RESIDUOS SOLIDOS, EXPORTACION, NFU, PILETAS, REACTORES, TIERRAS FILTRANTES</v>
      </c>
      <c r="R484">
        <v>1</v>
      </c>
      <c r="S484">
        <v>-32784793.34</v>
      </c>
      <c r="T484">
        <v>1</v>
      </c>
      <c r="U484" t="str">
        <v>APERTURADO POR EMPRESA</v>
      </c>
      <c r="V484" t="str">
        <v>COMPOST &amp; FERTILIZANTES</v>
      </c>
    </row>
    <row r="485" spans="1:22" x14ac:dyDescent="0.25">
      <c r="A485" vm="17">
        <v>45953</v>
      </c>
      <c r="B485" t="str">
        <v>Gmc Valores Sociedad Anonima</v>
      </c>
      <c r="C485" t="str">
        <v>OCOM/2025/0495</v>
      </c>
      <c r="D485">
        <v>-32784793.34</v>
      </c>
      <c r="E485" t="str">
        <v>OC 0001-00002091: SERVICIOS
Deuda</v>
      </c>
      <c r="F485">
        <v>1</v>
      </c>
      <c r="G485">
        <v>32784793.34</v>
      </c>
      <c r="H485" t="str">
        <v>UN</v>
      </c>
      <c r="I485" t="str">
        <v>SERVICIOS</v>
      </c>
      <c r="J485" t="str">
        <v>DEUDA</v>
      </c>
      <c r="K485" t="str">
        <v>VARIABLE</v>
      </c>
      <c r="L485" t="str">
        <v>INDIRECTO</v>
      </c>
      <c r="M485">
        <v>0</v>
      </c>
      <c r="N485" t="str">
        <v>CC1</v>
      </c>
      <c r="O485" t="e">
        <v>#NUM!</v>
      </c>
      <c r="P485">
        <v>10</v>
      </c>
      <c r="Q485" t="str">
        <v>BACHAS, CEREAL &amp; POLVILLO, COMPOST &amp; FERTILIZANTES, DISPOSICIÓN FINAL RESIDUOS LIQUIDOS, DISPOSICIÓN FINAL RESIDUOS SOLIDOS, EXPORTACION, NFU, PILETAS, REACTORES, TIERRAS FILTRANTES</v>
      </c>
      <c r="R485">
        <v>1</v>
      </c>
      <c r="S485">
        <v>-32784793.34</v>
      </c>
      <c r="T485">
        <v>1</v>
      </c>
      <c r="U485" t="str">
        <v>APERTURADO POR EMPRESA</v>
      </c>
      <c r="V485" t="str">
        <v>DISPOSICIÓN FINAL RESIDUOS LIQUIDOS</v>
      </c>
    </row>
    <row r="486" spans="1:22" x14ac:dyDescent="0.25">
      <c r="A486" vm="17">
        <v>45953</v>
      </c>
      <c r="B486" t="str">
        <v>Gmc Valores Sociedad Anonima</v>
      </c>
      <c r="C486" t="str">
        <v>OCOM/2025/0495</v>
      </c>
      <c r="D486">
        <v>-32784793.34</v>
      </c>
      <c r="E486" t="str">
        <v>OC 0001-00002091: SERVICIOS
Deuda</v>
      </c>
      <c r="F486">
        <v>1</v>
      </c>
      <c r="G486">
        <v>32784793.34</v>
      </c>
      <c r="H486" t="str">
        <v>UN</v>
      </c>
      <c r="I486" t="str">
        <v>SERVICIOS</v>
      </c>
      <c r="J486" t="str">
        <v>DEUDA</v>
      </c>
      <c r="K486" t="str">
        <v>VARIABLE</v>
      </c>
      <c r="L486" t="str">
        <v>INDIRECTO</v>
      </c>
      <c r="M486">
        <v>0</v>
      </c>
      <c r="N486" t="str">
        <v>CC1</v>
      </c>
      <c r="O486" t="e">
        <v>#NUM!</v>
      </c>
      <c r="P486">
        <v>10</v>
      </c>
      <c r="Q486" t="str">
        <v>BACHAS, CEREAL &amp; POLVILLO, COMPOST &amp; FERTILIZANTES, DISPOSICIÓN FINAL RESIDUOS LIQUIDOS, DISPOSICIÓN FINAL RESIDUOS SOLIDOS, EXPORTACION, NFU, PILETAS, REACTORES, TIERRAS FILTRANTES</v>
      </c>
      <c r="R486">
        <v>1</v>
      </c>
      <c r="S486">
        <v>-32784793.34</v>
      </c>
      <c r="T486">
        <v>1</v>
      </c>
      <c r="U486" t="str">
        <v>APERTURADO POR EMPRESA</v>
      </c>
      <c r="V486" t="str">
        <v>DISPOSICIÓN FINAL RESIDUOS SOLIDOS</v>
      </c>
    </row>
    <row r="487" spans="1:22" x14ac:dyDescent="0.25">
      <c r="A487" vm="17">
        <v>45953</v>
      </c>
      <c r="B487" t="str">
        <v>Gmc Valores Sociedad Anonima</v>
      </c>
      <c r="C487" t="str">
        <v>OCOM/2025/0495</v>
      </c>
      <c r="D487">
        <v>-32784793.34</v>
      </c>
      <c r="E487" t="str">
        <v>OC 0001-00002091: SERVICIOS
Deuda</v>
      </c>
      <c r="F487">
        <v>1</v>
      </c>
      <c r="G487">
        <v>32784793.34</v>
      </c>
      <c r="H487" t="str">
        <v>UN</v>
      </c>
      <c r="I487" t="str">
        <v>SERVICIOS</v>
      </c>
      <c r="J487" t="str">
        <v>DEUDA</v>
      </c>
      <c r="K487" t="str">
        <v>VARIABLE</v>
      </c>
      <c r="L487" t="str">
        <v>INDIRECTO</v>
      </c>
      <c r="M487">
        <v>0</v>
      </c>
      <c r="N487" t="str">
        <v>CC1</v>
      </c>
      <c r="O487" t="e">
        <v>#NUM!</v>
      </c>
      <c r="P487">
        <v>10</v>
      </c>
      <c r="Q487" t="str">
        <v>BACHAS, CEREAL &amp; POLVILLO, COMPOST &amp; FERTILIZANTES, DISPOSICIÓN FINAL RESIDUOS LIQUIDOS, DISPOSICIÓN FINAL RESIDUOS SOLIDOS, EXPORTACION, NFU, PILETAS, REACTORES, TIERRAS FILTRANTES</v>
      </c>
      <c r="R487">
        <v>1</v>
      </c>
      <c r="S487">
        <v>-32784793.34</v>
      </c>
      <c r="T487">
        <v>1</v>
      </c>
      <c r="U487" t="str">
        <v>APERTURADO POR EMPRESA</v>
      </c>
      <c r="V487" t="str">
        <v>EXPORTACION</v>
      </c>
    </row>
    <row r="488" spans="1:22" x14ac:dyDescent="0.25">
      <c r="A488" vm="17">
        <v>45953</v>
      </c>
      <c r="B488" t="str">
        <v>Gmc Valores Sociedad Anonima</v>
      </c>
      <c r="C488" t="str">
        <v>OCOM/2025/0495</v>
      </c>
      <c r="D488">
        <v>-32784793.34</v>
      </c>
      <c r="E488" t="str">
        <v>OC 0001-00002091: SERVICIOS
Deuda</v>
      </c>
      <c r="F488">
        <v>1</v>
      </c>
      <c r="G488">
        <v>32784793.34</v>
      </c>
      <c r="H488" t="str">
        <v>UN</v>
      </c>
      <c r="I488" t="str">
        <v>SERVICIOS</v>
      </c>
      <c r="J488" t="str">
        <v>DEUDA</v>
      </c>
      <c r="K488" t="str">
        <v>VARIABLE</v>
      </c>
      <c r="L488" t="str">
        <v>INDIRECTO</v>
      </c>
      <c r="M488">
        <v>0</v>
      </c>
      <c r="N488" t="str">
        <v>CC1</v>
      </c>
      <c r="O488" t="e">
        <v>#NUM!</v>
      </c>
      <c r="P488">
        <v>10</v>
      </c>
      <c r="Q488" t="str">
        <v>BACHAS, CEREAL &amp; POLVILLO, COMPOST &amp; FERTILIZANTES, DISPOSICIÓN FINAL RESIDUOS LIQUIDOS, DISPOSICIÓN FINAL RESIDUOS SOLIDOS, EXPORTACION, NFU, PILETAS, REACTORES, TIERRAS FILTRANTES</v>
      </c>
      <c r="R488">
        <v>1</v>
      </c>
      <c r="S488">
        <v>-32784793.34</v>
      </c>
      <c r="T488">
        <v>1</v>
      </c>
      <c r="U488" t="str">
        <v>APERTURADO POR EMPRESA</v>
      </c>
      <c r="V488" t="str">
        <v>NFU</v>
      </c>
    </row>
    <row r="489" spans="1:22" x14ac:dyDescent="0.25">
      <c r="A489" vm="17">
        <v>45953</v>
      </c>
      <c r="B489" t="str">
        <v>Gmc Valores Sociedad Anonima</v>
      </c>
      <c r="C489" t="str">
        <v>OCOM/2025/0495</v>
      </c>
      <c r="D489">
        <v>-32784793.34</v>
      </c>
      <c r="E489" t="str">
        <v>OC 0001-00002091: SERVICIOS
Deuda</v>
      </c>
      <c r="F489">
        <v>1</v>
      </c>
      <c r="G489">
        <v>32784793.34</v>
      </c>
      <c r="H489" t="str">
        <v>UN</v>
      </c>
      <c r="I489" t="str">
        <v>SERVICIOS</v>
      </c>
      <c r="J489" t="str">
        <v>DEUDA</v>
      </c>
      <c r="K489" t="str">
        <v>VARIABLE</v>
      </c>
      <c r="L489" t="str">
        <v>INDIRECTO</v>
      </c>
      <c r="M489">
        <v>0</v>
      </c>
      <c r="N489" t="str">
        <v>CC1</v>
      </c>
      <c r="O489" t="e">
        <v>#NUM!</v>
      </c>
      <c r="P489">
        <v>10</v>
      </c>
      <c r="Q489" t="str">
        <v>BACHAS, CEREAL &amp; POLVILLO, COMPOST &amp; FERTILIZANTES, DISPOSICIÓN FINAL RESIDUOS LIQUIDOS, DISPOSICIÓN FINAL RESIDUOS SOLIDOS, EXPORTACION, NFU, PILETAS, REACTORES, TIERRAS FILTRANTES</v>
      </c>
      <c r="R489">
        <v>1</v>
      </c>
      <c r="S489">
        <v>-32784793.34</v>
      </c>
      <c r="T489">
        <v>1</v>
      </c>
      <c r="U489" t="str">
        <v>APERTURADO POR EMPRESA</v>
      </c>
      <c r="V489" t="str">
        <v>PILETAS</v>
      </c>
    </row>
    <row r="490" spans="1:22" x14ac:dyDescent="0.25">
      <c r="A490" vm="17">
        <v>45953</v>
      </c>
      <c r="B490" t="str">
        <v>Gmc Valores Sociedad Anonima</v>
      </c>
      <c r="C490" t="str">
        <v>OCOM/2025/0495</v>
      </c>
      <c r="D490">
        <v>-32784793.34</v>
      </c>
      <c r="E490" t="str">
        <v>OC 0001-00002091: SERVICIOS
Deuda</v>
      </c>
      <c r="F490">
        <v>1</v>
      </c>
      <c r="G490">
        <v>32784793.34</v>
      </c>
      <c r="H490" t="str">
        <v>UN</v>
      </c>
      <c r="I490" t="str">
        <v>SERVICIOS</v>
      </c>
      <c r="J490" t="str">
        <v>DEUDA</v>
      </c>
      <c r="K490" t="str">
        <v>VARIABLE</v>
      </c>
      <c r="L490" t="str">
        <v>INDIRECTO</v>
      </c>
      <c r="M490">
        <v>0</v>
      </c>
      <c r="N490" t="str">
        <v>CC1</v>
      </c>
      <c r="O490" t="e">
        <v>#NUM!</v>
      </c>
      <c r="P490">
        <v>10</v>
      </c>
      <c r="Q490" t="str">
        <v>BACHAS, CEREAL &amp; POLVILLO, COMPOST &amp; FERTILIZANTES, DISPOSICIÓN FINAL RESIDUOS LIQUIDOS, DISPOSICIÓN FINAL RESIDUOS SOLIDOS, EXPORTACION, NFU, PILETAS, REACTORES, TIERRAS FILTRANTES</v>
      </c>
      <c r="R490">
        <v>1</v>
      </c>
      <c r="S490">
        <v>-32784793.34</v>
      </c>
      <c r="T490">
        <v>1</v>
      </c>
      <c r="U490" t="str">
        <v>APERTURADO POR EMPRESA</v>
      </c>
      <c r="V490" t="str">
        <v>REACTORES</v>
      </c>
    </row>
    <row r="491" spans="1:22" x14ac:dyDescent="0.25">
      <c r="A491" vm="17">
        <v>45953</v>
      </c>
      <c r="B491" t="str">
        <v>Gmc Valores Sociedad Anonima</v>
      </c>
      <c r="C491" t="str">
        <v>OCOM/2025/0495</v>
      </c>
      <c r="D491">
        <v>-32784793.34</v>
      </c>
      <c r="E491" t="str">
        <v>OC 0001-00002091: SERVICIOS
Deuda</v>
      </c>
      <c r="F491">
        <v>1</v>
      </c>
      <c r="G491">
        <v>32784793.34</v>
      </c>
      <c r="H491" t="str">
        <v>UN</v>
      </c>
      <c r="I491" t="str">
        <v>SERVICIOS</v>
      </c>
      <c r="J491" t="str">
        <v>DEUDA</v>
      </c>
      <c r="K491" t="str">
        <v>VARIABLE</v>
      </c>
      <c r="L491" t="str">
        <v>INDIRECTO</v>
      </c>
      <c r="M491">
        <v>0</v>
      </c>
      <c r="N491" t="str">
        <v>CC1</v>
      </c>
      <c r="O491" t="e">
        <v>#NUM!</v>
      </c>
      <c r="P491">
        <v>10</v>
      </c>
      <c r="Q491" t="str">
        <v>BACHAS, CEREAL &amp; POLVILLO, COMPOST &amp; FERTILIZANTES, DISPOSICIÓN FINAL RESIDUOS LIQUIDOS, DISPOSICIÓN FINAL RESIDUOS SOLIDOS, EXPORTACION, NFU, PILETAS, REACTORES, TIERRAS FILTRANTES</v>
      </c>
      <c r="R491">
        <v>1</v>
      </c>
      <c r="S491">
        <v>-32784793.34</v>
      </c>
      <c r="T491">
        <v>1</v>
      </c>
      <c r="U491" t="str">
        <v>APERTURADO POR EMPRESA</v>
      </c>
      <c r="V491" t="str">
        <v>TIERRAS FILTRANTES</v>
      </c>
    </row>
    <row r="492" spans="1:22" x14ac:dyDescent="0.25">
      <c r="A492" vm="17">
        <v>45953</v>
      </c>
      <c r="B492" t="str">
        <v>Gmc Valores Sociedad Anonima</v>
      </c>
      <c r="C492" t="str">
        <v>OCOM/2025/0494</v>
      </c>
      <c r="D492">
        <v>-33954795</v>
      </c>
      <c r="E492" t="str">
        <v>OC 0001-00002089: SERVICIOS
deduda</v>
      </c>
      <c r="F492">
        <v>1</v>
      </c>
      <c r="G492">
        <v>33954795</v>
      </c>
      <c r="H492" t="str">
        <v>UN</v>
      </c>
      <c r="I492" t="str">
        <v>SERVICIOS</v>
      </c>
      <c r="J492" t="str">
        <v>DEUDA</v>
      </c>
      <c r="K492" t="str">
        <v>VARIABLE</v>
      </c>
      <c r="L492" t="str">
        <v>INDIRECTO</v>
      </c>
      <c r="M492">
        <v>0</v>
      </c>
      <c r="N492" t="str">
        <v>CC1</v>
      </c>
      <c r="O492" t="e">
        <v>#NUM!</v>
      </c>
      <c r="P492">
        <v>10</v>
      </c>
      <c r="Q492" t="str">
        <v>BACHAS, CEREAL &amp; POLVILLO, COMPOST &amp; FERTILIZANTES, DISPOSICIÓN FINAL RESIDUOS LIQUIDOS, DISPOSICIÓN FINAL RESIDUOS SOLIDOS, EXPORTACION, NFU, PILETAS, REACTORES, TIERRAS FILTRANTES</v>
      </c>
      <c r="R492">
        <v>1</v>
      </c>
      <c r="S492">
        <v>-33954795</v>
      </c>
      <c r="T492">
        <v>1</v>
      </c>
      <c r="U492" t="str">
        <v>APERTURADO POR EMPRESA</v>
      </c>
      <c r="V492" t="str">
        <v>BACHAS</v>
      </c>
    </row>
    <row r="493" spans="1:22" x14ac:dyDescent="0.25">
      <c r="A493" vm="17">
        <v>45953</v>
      </c>
      <c r="B493" t="str">
        <v>Gmc Valores Sociedad Anonima</v>
      </c>
      <c r="C493" t="str">
        <v>OCOM/2025/0494</v>
      </c>
      <c r="D493">
        <v>-33954795</v>
      </c>
      <c r="E493" t="str">
        <v>OC 0001-00002089: SERVICIOS
deduda</v>
      </c>
      <c r="F493">
        <v>1</v>
      </c>
      <c r="G493">
        <v>33954795</v>
      </c>
      <c r="H493" t="str">
        <v>UN</v>
      </c>
      <c r="I493" t="str">
        <v>SERVICIOS</v>
      </c>
      <c r="J493" t="str">
        <v>DEUDA</v>
      </c>
      <c r="K493" t="str">
        <v>VARIABLE</v>
      </c>
      <c r="L493" t="str">
        <v>INDIRECTO</v>
      </c>
      <c r="M493">
        <v>0</v>
      </c>
      <c r="N493" t="str">
        <v>CC1</v>
      </c>
      <c r="O493" t="e">
        <v>#NUM!</v>
      </c>
      <c r="P493">
        <v>10</v>
      </c>
      <c r="Q493" t="str">
        <v>BACHAS, CEREAL &amp; POLVILLO, COMPOST &amp; FERTILIZANTES, DISPOSICIÓN FINAL RESIDUOS LIQUIDOS, DISPOSICIÓN FINAL RESIDUOS SOLIDOS, EXPORTACION, NFU, PILETAS, REACTORES, TIERRAS FILTRANTES</v>
      </c>
      <c r="R493">
        <v>1</v>
      </c>
      <c r="S493">
        <v>-33954795</v>
      </c>
      <c r="T493">
        <v>1</v>
      </c>
      <c r="U493" t="str">
        <v>APERTURADO POR EMPRESA</v>
      </c>
      <c r="V493" t="str">
        <v>CEREAL &amp; POLVILLO</v>
      </c>
    </row>
    <row r="494" spans="1:22" x14ac:dyDescent="0.25">
      <c r="A494" vm="17">
        <v>45953</v>
      </c>
      <c r="B494" t="str">
        <v>Gmc Valores Sociedad Anonima</v>
      </c>
      <c r="C494" t="str">
        <v>OCOM/2025/0494</v>
      </c>
      <c r="D494">
        <v>-33954795</v>
      </c>
      <c r="E494" t="str">
        <v>OC 0001-00002089: SERVICIOS
deduda</v>
      </c>
      <c r="F494">
        <v>1</v>
      </c>
      <c r="G494">
        <v>33954795</v>
      </c>
      <c r="H494" t="str">
        <v>UN</v>
      </c>
      <c r="I494" t="str">
        <v>SERVICIOS</v>
      </c>
      <c r="J494" t="str">
        <v>DEUDA</v>
      </c>
      <c r="K494" t="str">
        <v>VARIABLE</v>
      </c>
      <c r="L494" t="str">
        <v>INDIRECTO</v>
      </c>
      <c r="M494">
        <v>0</v>
      </c>
      <c r="N494" t="str">
        <v>CC1</v>
      </c>
      <c r="O494" t="e">
        <v>#NUM!</v>
      </c>
      <c r="P494">
        <v>10</v>
      </c>
      <c r="Q494" t="str">
        <v>BACHAS, CEREAL &amp; POLVILLO, COMPOST &amp; FERTILIZANTES, DISPOSICIÓN FINAL RESIDUOS LIQUIDOS, DISPOSICIÓN FINAL RESIDUOS SOLIDOS, EXPORTACION, NFU, PILETAS, REACTORES, TIERRAS FILTRANTES</v>
      </c>
      <c r="R494">
        <v>1</v>
      </c>
      <c r="S494">
        <v>-33954795</v>
      </c>
      <c r="T494">
        <v>1</v>
      </c>
      <c r="U494" t="str">
        <v>APERTURADO POR EMPRESA</v>
      </c>
      <c r="V494" t="str">
        <v>COMPOST &amp; FERTILIZANTES</v>
      </c>
    </row>
    <row r="495" spans="1:22" x14ac:dyDescent="0.25">
      <c r="A495" vm="17">
        <v>45953</v>
      </c>
      <c r="B495" t="str">
        <v>Gmc Valores Sociedad Anonima</v>
      </c>
      <c r="C495" t="str">
        <v>OCOM/2025/0494</v>
      </c>
      <c r="D495">
        <v>-33954795</v>
      </c>
      <c r="E495" t="str">
        <v>OC 0001-00002089: SERVICIOS
deduda</v>
      </c>
      <c r="F495">
        <v>1</v>
      </c>
      <c r="G495">
        <v>33954795</v>
      </c>
      <c r="H495" t="str">
        <v>UN</v>
      </c>
      <c r="I495" t="str">
        <v>SERVICIOS</v>
      </c>
      <c r="J495" t="str">
        <v>DEUDA</v>
      </c>
      <c r="K495" t="str">
        <v>VARIABLE</v>
      </c>
      <c r="L495" t="str">
        <v>INDIRECTO</v>
      </c>
      <c r="M495">
        <v>0</v>
      </c>
      <c r="N495" t="str">
        <v>CC1</v>
      </c>
      <c r="O495" t="e">
        <v>#NUM!</v>
      </c>
      <c r="P495">
        <v>10</v>
      </c>
      <c r="Q495" t="str">
        <v>BACHAS, CEREAL &amp; POLVILLO, COMPOST &amp; FERTILIZANTES, DISPOSICIÓN FINAL RESIDUOS LIQUIDOS, DISPOSICIÓN FINAL RESIDUOS SOLIDOS, EXPORTACION, NFU, PILETAS, REACTORES, TIERRAS FILTRANTES</v>
      </c>
      <c r="R495">
        <v>1</v>
      </c>
      <c r="S495">
        <v>-33954795</v>
      </c>
      <c r="T495">
        <v>1</v>
      </c>
      <c r="U495" t="str">
        <v>APERTURADO POR EMPRESA</v>
      </c>
      <c r="V495" t="str">
        <v>DISPOSICIÓN FINAL RESIDUOS LIQUIDOS</v>
      </c>
    </row>
    <row r="496" spans="1:22" x14ac:dyDescent="0.25">
      <c r="A496" vm="17">
        <v>45953</v>
      </c>
      <c r="B496" t="str">
        <v>Gmc Valores Sociedad Anonima</v>
      </c>
      <c r="C496" t="str">
        <v>OCOM/2025/0494</v>
      </c>
      <c r="D496">
        <v>-33954795</v>
      </c>
      <c r="E496" t="str">
        <v>OC 0001-00002089: SERVICIOS
deduda</v>
      </c>
      <c r="F496">
        <v>1</v>
      </c>
      <c r="G496">
        <v>33954795</v>
      </c>
      <c r="H496" t="str">
        <v>UN</v>
      </c>
      <c r="I496" t="str">
        <v>SERVICIOS</v>
      </c>
      <c r="J496" t="str">
        <v>DEUDA</v>
      </c>
      <c r="K496" t="str">
        <v>VARIABLE</v>
      </c>
      <c r="L496" t="str">
        <v>INDIRECTO</v>
      </c>
      <c r="M496">
        <v>0</v>
      </c>
      <c r="N496" t="str">
        <v>CC1</v>
      </c>
      <c r="O496" t="e">
        <v>#NUM!</v>
      </c>
      <c r="P496">
        <v>10</v>
      </c>
      <c r="Q496" t="str">
        <v>BACHAS, CEREAL &amp; POLVILLO, COMPOST &amp; FERTILIZANTES, DISPOSICIÓN FINAL RESIDUOS LIQUIDOS, DISPOSICIÓN FINAL RESIDUOS SOLIDOS, EXPORTACION, NFU, PILETAS, REACTORES, TIERRAS FILTRANTES</v>
      </c>
      <c r="R496">
        <v>1</v>
      </c>
      <c r="S496">
        <v>-33954795</v>
      </c>
      <c r="T496">
        <v>1</v>
      </c>
      <c r="U496" t="str">
        <v>APERTURADO POR EMPRESA</v>
      </c>
      <c r="V496" t="str">
        <v>DISPOSICIÓN FINAL RESIDUOS SOLIDOS</v>
      </c>
    </row>
    <row r="497" spans="1:22" x14ac:dyDescent="0.25">
      <c r="A497" vm="17">
        <v>45953</v>
      </c>
      <c r="B497" t="str">
        <v>Gmc Valores Sociedad Anonima</v>
      </c>
      <c r="C497" t="str">
        <v>OCOM/2025/0494</v>
      </c>
      <c r="D497">
        <v>-33954795</v>
      </c>
      <c r="E497" t="str">
        <v>OC 0001-00002089: SERVICIOS
deduda</v>
      </c>
      <c r="F497">
        <v>1</v>
      </c>
      <c r="G497">
        <v>33954795</v>
      </c>
      <c r="H497" t="str">
        <v>UN</v>
      </c>
      <c r="I497" t="str">
        <v>SERVICIOS</v>
      </c>
      <c r="J497" t="str">
        <v>DEUDA</v>
      </c>
      <c r="K497" t="str">
        <v>VARIABLE</v>
      </c>
      <c r="L497" t="str">
        <v>INDIRECTO</v>
      </c>
      <c r="M497">
        <v>0</v>
      </c>
      <c r="N497" t="str">
        <v>CC1</v>
      </c>
      <c r="O497" t="e">
        <v>#NUM!</v>
      </c>
      <c r="P497">
        <v>10</v>
      </c>
      <c r="Q497" t="str">
        <v>BACHAS, CEREAL &amp; POLVILLO, COMPOST &amp; FERTILIZANTES, DISPOSICIÓN FINAL RESIDUOS LIQUIDOS, DISPOSICIÓN FINAL RESIDUOS SOLIDOS, EXPORTACION, NFU, PILETAS, REACTORES, TIERRAS FILTRANTES</v>
      </c>
      <c r="R497">
        <v>1</v>
      </c>
      <c r="S497">
        <v>-33954795</v>
      </c>
      <c r="T497">
        <v>1</v>
      </c>
      <c r="U497" t="str">
        <v>APERTURADO POR EMPRESA</v>
      </c>
      <c r="V497" t="str">
        <v>EXPORTACION</v>
      </c>
    </row>
    <row r="498" spans="1:22" x14ac:dyDescent="0.25">
      <c r="A498" vm="17">
        <v>45953</v>
      </c>
      <c r="B498" t="str">
        <v>Gmc Valores Sociedad Anonima</v>
      </c>
      <c r="C498" t="str">
        <v>OCOM/2025/0494</v>
      </c>
      <c r="D498">
        <v>-33954795</v>
      </c>
      <c r="E498" t="str">
        <v>OC 0001-00002089: SERVICIOS
deduda</v>
      </c>
      <c r="F498">
        <v>1</v>
      </c>
      <c r="G498">
        <v>33954795</v>
      </c>
      <c r="H498" t="str">
        <v>UN</v>
      </c>
      <c r="I498" t="str">
        <v>SERVICIOS</v>
      </c>
      <c r="J498" t="str">
        <v>DEUDA</v>
      </c>
      <c r="K498" t="str">
        <v>VARIABLE</v>
      </c>
      <c r="L498" t="str">
        <v>INDIRECTO</v>
      </c>
      <c r="M498">
        <v>0</v>
      </c>
      <c r="N498" t="str">
        <v>CC1</v>
      </c>
      <c r="O498" t="e">
        <v>#NUM!</v>
      </c>
      <c r="P498">
        <v>10</v>
      </c>
      <c r="Q498" t="str">
        <v>BACHAS, CEREAL &amp; POLVILLO, COMPOST &amp; FERTILIZANTES, DISPOSICIÓN FINAL RESIDUOS LIQUIDOS, DISPOSICIÓN FINAL RESIDUOS SOLIDOS, EXPORTACION, NFU, PILETAS, REACTORES, TIERRAS FILTRANTES</v>
      </c>
      <c r="R498">
        <v>1</v>
      </c>
      <c r="S498">
        <v>-33954795</v>
      </c>
      <c r="T498">
        <v>1</v>
      </c>
      <c r="U498" t="str">
        <v>APERTURADO POR EMPRESA</v>
      </c>
      <c r="V498" t="str">
        <v>NFU</v>
      </c>
    </row>
    <row r="499" spans="1:22" x14ac:dyDescent="0.25">
      <c r="A499" vm="17">
        <v>45953</v>
      </c>
      <c r="B499" t="str">
        <v>Gmc Valores Sociedad Anonima</v>
      </c>
      <c r="C499" t="str">
        <v>OCOM/2025/0494</v>
      </c>
      <c r="D499">
        <v>-33954795</v>
      </c>
      <c r="E499" t="str">
        <v>OC 0001-00002089: SERVICIOS
deduda</v>
      </c>
      <c r="F499">
        <v>1</v>
      </c>
      <c r="G499">
        <v>33954795</v>
      </c>
      <c r="H499" t="str">
        <v>UN</v>
      </c>
      <c r="I499" t="str">
        <v>SERVICIOS</v>
      </c>
      <c r="J499" t="str">
        <v>DEUDA</v>
      </c>
      <c r="K499" t="str">
        <v>VARIABLE</v>
      </c>
      <c r="L499" t="str">
        <v>INDIRECTO</v>
      </c>
      <c r="M499">
        <v>0</v>
      </c>
      <c r="N499" t="str">
        <v>CC1</v>
      </c>
      <c r="O499" t="e">
        <v>#NUM!</v>
      </c>
      <c r="P499">
        <v>10</v>
      </c>
      <c r="Q499" t="str">
        <v>BACHAS, CEREAL &amp; POLVILLO, COMPOST &amp; FERTILIZANTES, DISPOSICIÓN FINAL RESIDUOS LIQUIDOS, DISPOSICIÓN FINAL RESIDUOS SOLIDOS, EXPORTACION, NFU, PILETAS, REACTORES, TIERRAS FILTRANTES</v>
      </c>
      <c r="R499">
        <v>1</v>
      </c>
      <c r="S499">
        <v>-33954795</v>
      </c>
      <c r="T499">
        <v>1</v>
      </c>
      <c r="U499" t="str">
        <v>APERTURADO POR EMPRESA</v>
      </c>
      <c r="V499" t="str">
        <v>PILETAS</v>
      </c>
    </row>
    <row r="500" spans="1:22" x14ac:dyDescent="0.25">
      <c r="A500" vm="17">
        <v>45953</v>
      </c>
      <c r="B500" t="str">
        <v>Gmc Valores Sociedad Anonima</v>
      </c>
      <c r="C500" t="str">
        <v>OCOM/2025/0494</v>
      </c>
      <c r="D500">
        <v>-33954795</v>
      </c>
      <c r="E500" t="str">
        <v>OC 0001-00002089: SERVICIOS
deduda</v>
      </c>
      <c r="F500">
        <v>1</v>
      </c>
      <c r="G500">
        <v>33954795</v>
      </c>
      <c r="H500" t="str">
        <v>UN</v>
      </c>
      <c r="I500" t="str">
        <v>SERVICIOS</v>
      </c>
      <c r="J500" t="str">
        <v>DEUDA</v>
      </c>
      <c r="K500" t="str">
        <v>VARIABLE</v>
      </c>
      <c r="L500" t="str">
        <v>INDIRECTO</v>
      </c>
      <c r="M500">
        <v>0</v>
      </c>
      <c r="N500" t="str">
        <v>CC1</v>
      </c>
      <c r="O500" t="e">
        <v>#NUM!</v>
      </c>
      <c r="P500">
        <v>10</v>
      </c>
      <c r="Q500" t="str">
        <v>BACHAS, CEREAL &amp; POLVILLO, COMPOST &amp; FERTILIZANTES, DISPOSICIÓN FINAL RESIDUOS LIQUIDOS, DISPOSICIÓN FINAL RESIDUOS SOLIDOS, EXPORTACION, NFU, PILETAS, REACTORES, TIERRAS FILTRANTES</v>
      </c>
      <c r="R500">
        <v>1</v>
      </c>
      <c r="S500">
        <v>-33954795</v>
      </c>
      <c r="T500">
        <v>1</v>
      </c>
      <c r="U500" t="str">
        <v>APERTURADO POR EMPRESA</v>
      </c>
      <c r="V500" t="str">
        <v>REACTORES</v>
      </c>
    </row>
    <row r="501" spans="1:22" x14ac:dyDescent="0.25">
      <c r="A501" vm="17">
        <v>45953</v>
      </c>
      <c r="B501" t="str">
        <v>Gmc Valores Sociedad Anonima</v>
      </c>
      <c r="C501" t="str">
        <v>OCOM/2025/0494</v>
      </c>
      <c r="D501">
        <v>-33954795</v>
      </c>
      <c r="E501" t="str">
        <v>OC 0001-00002089: SERVICIOS
deduda</v>
      </c>
      <c r="F501">
        <v>1</v>
      </c>
      <c r="G501">
        <v>33954795</v>
      </c>
      <c r="H501" t="str">
        <v>UN</v>
      </c>
      <c r="I501" t="str">
        <v>SERVICIOS</v>
      </c>
      <c r="J501" t="str">
        <v>DEUDA</v>
      </c>
      <c r="K501" t="str">
        <v>VARIABLE</v>
      </c>
      <c r="L501" t="str">
        <v>INDIRECTO</v>
      </c>
      <c r="M501">
        <v>0</v>
      </c>
      <c r="N501" t="str">
        <v>CC1</v>
      </c>
      <c r="O501" t="e">
        <v>#NUM!</v>
      </c>
      <c r="P501">
        <v>10</v>
      </c>
      <c r="Q501" t="str">
        <v>BACHAS, CEREAL &amp; POLVILLO, COMPOST &amp; FERTILIZANTES, DISPOSICIÓN FINAL RESIDUOS LIQUIDOS, DISPOSICIÓN FINAL RESIDUOS SOLIDOS, EXPORTACION, NFU, PILETAS, REACTORES, TIERRAS FILTRANTES</v>
      </c>
      <c r="R501">
        <v>1</v>
      </c>
      <c r="S501">
        <v>-33954795</v>
      </c>
      <c r="T501">
        <v>1</v>
      </c>
      <c r="U501" t="str">
        <v>APERTURADO POR EMPRESA</v>
      </c>
      <c r="V501" t="str">
        <v>TIERRAS FILTRANTES</v>
      </c>
    </row>
    <row r="502" spans="1:22" x14ac:dyDescent="0.25">
      <c r="A502" vm="17">
        <v>45953</v>
      </c>
      <c r="B502" t="str">
        <v>Gomeria Donatti S. R. L.</v>
      </c>
      <c r="C502" t="str">
        <v>FA-A 00003-00021991</v>
      </c>
      <c r="D502">
        <v>-30000</v>
      </c>
      <c r="E502" t="str">
        <v>OC 0001-00002085: REPARACIONES
parche camion, cambio camion, balancin rolando</v>
      </c>
      <c r="F502">
        <v>1</v>
      </c>
      <c r="G502">
        <v>24793.39</v>
      </c>
      <c r="H502" t="str">
        <v>UN</v>
      </c>
      <c r="I502" t="str">
        <v>REPARACIONES</v>
      </c>
      <c r="J502" t="str">
        <v>OPEX</v>
      </c>
      <c r="K502" t="str">
        <v>VARIABLE</v>
      </c>
      <c r="L502" t="str">
        <v>INDIRECTO</v>
      </c>
      <c r="M502">
        <v>0</v>
      </c>
      <c r="N502" t="str">
        <v>CC1</v>
      </c>
      <c r="O502" t="e">
        <v>#NUM!</v>
      </c>
      <c r="P502">
        <v>10</v>
      </c>
      <c r="Q502" t="str">
        <v>BACHAS, CEREAL &amp; POLVILLO, COMPOST &amp; FERTILIZANTES, DISPOSICIÓN FINAL RESIDUOS LIQUIDOS, DISPOSICIÓN FINAL RESIDUOS SOLIDOS, EXPORTACION, NFU, PILETAS, REACTORES, TIERRAS FILTRANTES</v>
      </c>
      <c r="R502">
        <v>1</v>
      </c>
      <c r="S502">
        <v>-30000</v>
      </c>
      <c r="T502">
        <v>1</v>
      </c>
      <c r="U502" t="str">
        <v>APERTURADO POR EMPRESA</v>
      </c>
      <c r="V502" t="str">
        <v>BACHAS</v>
      </c>
    </row>
    <row r="503" spans="1:22" x14ac:dyDescent="0.25">
      <c r="A503" vm="17">
        <v>45953</v>
      </c>
      <c r="B503" t="str">
        <v>Gomeria Donatti S. R. L.</v>
      </c>
      <c r="C503" t="str">
        <v>FA-A 00003-00021991</v>
      </c>
      <c r="D503">
        <v>-30000</v>
      </c>
      <c r="E503" t="str">
        <v>OC 0001-00002085: REPARACIONES
parche camion, cambio camion, balancin rolando</v>
      </c>
      <c r="F503">
        <v>1</v>
      </c>
      <c r="G503">
        <v>24793.39</v>
      </c>
      <c r="H503" t="str">
        <v>UN</v>
      </c>
      <c r="I503" t="str">
        <v>REPARACIONES</v>
      </c>
      <c r="J503" t="str">
        <v>OPEX</v>
      </c>
      <c r="K503" t="str">
        <v>VARIABLE</v>
      </c>
      <c r="L503" t="str">
        <v>INDIRECTO</v>
      </c>
      <c r="M503">
        <v>0</v>
      </c>
      <c r="N503" t="str">
        <v>CC1</v>
      </c>
      <c r="O503" t="e">
        <v>#NUM!</v>
      </c>
      <c r="P503">
        <v>10</v>
      </c>
      <c r="Q503" t="str">
        <v>BACHAS, CEREAL &amp; POLVILLO, COMPOST &amp; FERTILIZANTES, DISPOSICIÓN FINAL RESIDUOS LIQUIDOS, DISPOSICIÓN FINAL RESIDUOS SOLIDOS, EXPORTACION, NFU, PILETAS, REACTORES, TIERRAS FILTRANTES</v>
      </c>
      <c r="R503">
        <v>1</v>
      </c>
      <c r="S503">
        <v>-30000</v>
      </c>
      <c r="T503">
        <v>1</v>
      </c>
      <c r="U503" t="str">
        <v>APERTURADO POR EMPRESA</v>
      </c>
      <c r="V503" t="str">
        <v>CEREAL &amp; POLVILLO</v>
      </c>
    </row>
    <row r="504" spans="1:22" x14ac:dyDescent="0.25">
      <c r="A504" vm="17">
        <v>45953</v>
      </c>
      <c r="B504" t="str">
        <v>Gomeria Donatti S. R. L.</v>
      </c>
      <c r="C504" t="str">
        <v>FA-A 00003-00021991</v>
      </c>
      <c r="D504">
        <v>-30000</v>
      </c>
      <c r="E504" t="str">
        <v>OC 0001-00002085: REPARACIONES
parche camion, cambio camion, balancin rolando</v>
      </c>
      <c r="F504">
        <v>1</v>
      </c>
      <c r="G504">
        <v>24793.39</v>
      </c>
      <c r="H504" t="str">
        <v>UN</v>
      </c>
      <c r="I504" t="str">
        <v>REPARACIONES</v>
      </c>
      <c r="J504" t="str">
        <v>OPEX</v>
      </c>
      <c r="K504" t="str">
        <v>VARIABLE</v>
      </c>
      <c r="L504" t="str">
        <v>INDIRECTO</v>
      </c>
      <c r="M504">
        <v>0</v>
      </c>
      <c r="N504" t="str">
        <v>CC1</v>
      </c>
      <c r="O504" t="e">
        <v>#NUM!</v>
      </c>
      <c r="P504">
        <v>10</v>
      </c>
      <c r="Q504" t="str">
        <v>BACHAS, CEREAL &amp; POLVILLO, COMPOST &amp; FERTILIZANTES, DISPOSICIÓN FINAL RESIDUOS LIQUIDOS, DISPOSICIÓN FINAL RESIDUOS SOLIDOS, EXPORTACION, NFU, PILETAS, REACTORES, TIERRAS FILTRANTES</v>
      </c>
      <c r="R504">
        <v>1</v>
      </c>
      <c r="S504">
        <v>-30000</v>
      </c>
      <c r="T504">
        <v>1</v>
      </c>
      <c r="U504" t="str">
        <v>APERTURADO POR EMPRESA</v>
      </c>
      <c r="V504" t="str">
        <v>COMPOST &amp; FERTILIZANTES</v>
      </c>
    </row>
    <row r="505" spans="1:22" x14ac:dyDescent="0.25">
      <c r="A505" vm="17">
        <v>45953</v>
      </c>
      <c r="B505" t="str">
        <v>Gomeria Donatti S. R. L.</v>
      </c>
      <c r="C505" t="str">
        <v>FA-A 00003-00021991</v>
      </c>
      <c r="D505">
        <v>-30000</v>
      </c>
      <c r="E505" t="str">
        <v>OC 0001-00002085: REPARACIONES
parche camion, cambio camion, balancin rolando</v>
      </c>
      <c r="F505">
        <v>1</v>
      </c>
      <c r="G505">
        <v>24793.39</v>
      </c>
      <c r="H505" t="str">
        <v>UN</v>
      </c>
      <c r="I505" t="str">
        <v>REPARACIONES</v>
      </c>
      <c r="J505" t="str">
        <v>OPEX</v>
      </c>
      <c r="K505" t="str">
        <v>VARIABLE</v>
      </c>
      <c r="L505" t="str">
        <v>INDIRECTO</v>
      </c>
      <c r="M505">
        <v>0</v>
      </c>
      <c r="N505" t="str">
        <v>CC1</v>
      </c>
      <c r="O505" t="e">
        <v>#NUM!</v>
      </c>
      <c r="P505">
        <v>10</v>
      </c>
      <c r="Q505" t="str">
        <v>BACHAS, CEREAL &amp; POLVILLO, COMPOST &amp; FERTILIZANTES, DISPOSICIÓN FINAL RESIDUOS LIQUIDOS, DISPOSICIÓN FINAL RESIDUOS SOLIDOS, EXPORTACION, NFU, PILETAS, REACTORES, TIERRAS FILTRANTES</v>
      </c>
      <c r="R505">
        <v>1</v>
      </c>
      <c r="S505">
        <v>-30000</v>
      </c>
      <c r="T505">
        <v>1</v>
      </c>
      <c r="U505" t="str">
        <v>APERTURADO POR EMPRESA</v>
      </c>
      <c r="V505" t="str">
        <v>DISPOSICIÓN FINAL RESIDUOS LIQUIDOS</v>
      </c>
    </row>
    <row r="506" spans="1:22" x14ac:dyDescent="0.25">
      <c r="A506" vm="17">
        <v>45953</v>
      </c>
      <c r="B506" t="str">
        <v>Gomeria Donatti S. R. L.</v>
      </c>
      <c r="C506" t="str">
        <v>FA-A 00003-00021991</v>
      </c>
      <c r="D506">
        <v>-30000</v>
      </c>
      <c r="E506" t="str">
        <v>OC 0001-00002085: REPARACIONES
parche camion, cambio camion, balancin rolando</v>
      </c>
      <c r="F506">
        <v>1</v>
      </c>
      <c r="G506">
        <v>24793.39</v>
      </c>
      <c r="H506" t="str">
        <v>UN</v>
      </c>
      <c r="I506" t="str">
        <v>REPARACIONES</v>
      </c>
      <c r="J506" t="str">
        <v>OPEX</v>
      </c>
      <c r="K506" t="str">
        <v>VARIABLE</v>
      </c>
      <c r="L506" t="str">
        <v>INDIRECTO</v>
      </c>
      <c r="M506">
        <v>0</v>
      </c>
      <c r="N506" t="str">
        <v>CC1</v>
      </c>
      <c r="O506" t="e">
        <v>#NUM!</v>
      </c>
      <c r="P506">
        <v>10</v>
      </c>
      <c r="Q506" t="str">
        <v>BACHAS, CEREAL &amp; POLVILLO, COMPOST &amp; FERTILIZANTES, DISPOSICIÓN FINAL RESIDUOS LIQUIDOS, DISPOSICIÓN FINAL RESIDUOS SOLIDOS, EXPORTACION, NFU, PILETAS, REACTORES, TIERRAS FILTRANTES</v>
      </c>
      <c r="R506">
        <v>1</v>
      </c>
      <c r="S506">
        <v>-30000</v>
      </c>
      <c r="T506">
        <v>1</v>
      </c>
      <c r="U506" t="str">
        <v>APERTURADO POR EMPRESA</v>
      </c>
      <c r="V506" t="str">
        <v>DISPOSICIÓN FINAL RESIDUOS SOLIDOS</v>
      </c>
    </row>
    <row r="507" spans="1:22" x14ac:dyDescent="0.25">
      <c r="A507" vm="17">
        <v>45953</v>
      </c>
      <c r="B507" t="str">
        <v>Gomeria Donatti S. R. L.</v>
      </c>
      <c r="C507" t="str">
        <v>FA-A 00003-00021991</v>
      </c>
      <c r="D507">
        <v>-30000</v>
      </c>
      <c r="E507" t="str">
        <v>OC 0001-00002085: REPARACIONES
parche camion, cambio camion, balancin rolando</v>
      </c>
      <c r="F507">
        <v>1</v>
      </c>
      <c r="G507">
        <v>24793.39</v>
      </c>
      <c r="H507" t="str">
        <v>UN</v>
      </c>
      <c r="I507" t="str">
        <v>REPARACIONES</v>
      </c>
      <c r="J507" t="str">
        <v>OPEX</v>
      </c>
      <c r="K507" t="str">
        <v>VARIABLE</v>
      </c>
      <c r="L507" t="str">
        <v>INDIRECTO</v>
      </c>
      <c r="M507">
        <v>0</v>
      </c>
      <c r="N507" t="str">
        <v>CC1</v>
      </c>
      <c r="O507" t="e">
        <v>#NUM!</v>
      </c>
      <c r="P507">
        <v>10</v>
      </c>
      <c r="Q507" t="str">
        <v>BACHAS, CEREAL &amp; POLVILLO, COMPOST &amp; FERTILIZANTES, DISPOSICIÓN FINAL RESIDUOS LIQUIDOS, DISPOSICIÓN FINAL RESIDUOS SOLIDOS, EXPORTACION, NFU, PILETAS, REACTORES, TIERRAS FILTRANTES</v>
      </c>
      <c r="R507">
        <v>1</v>
      </c>
      <c r="S507">
        <v>-30000</v>
      </c>
      <c r="T507">
        <v>1</v>
      </c>
      <c r="U507" t="str">
        <v>APERTURADO POR EMPRESA</v>
      </c>
      <c r="V507" t="str">
        <v>EXPORTACION</v>
      </c>
    </row>
    <row r="508" spans="1:22" x14ac:dyDescent="0.25">
      <c r="A508" vm="17">
        <v>45953</v>
      </c>
      <c r="B508" t="str">
        <v>Gomeria Donatti S. R. L.</v>
      </c>
      <c r="C508" t="str">
        <v>FA-A 00003-00021991</v>
      </c>
      <c r="D508">
        <v>-30000</v>
      </c>
      <c r="E508" t="str">
        <v>OC 0001-00002085: REPARACIONES
parche camion, cambio camion, balancin rolando</v>
      </c>
      <c r="F508">
        <v>1</v>
      </c>
      <c r="G508">
        <v>24793.39</v>
      </c>
      <c r="H508" t="str">
        <v>UN</v>
      </c>
      <c r="I508" t="str">
        <v>REPARACIONES</v>
      </c>
      <c r="J508" t="str">
        <v>OPEX</v>
      </c>
      <c r="K508" t="str">
        <v>VARIABLE</v>
      </c>
      <c r="L508" t="str">
        <v>INDIRECTO</v>
      </c>
      <c r="M508">
        <v>0</v>
      </c>
      <c r="N508" t="str">
        <v>CC1</v>
      </c>
      <c r="O508" t="e">
        <v>#NUM!</v>
      </c>
      <c r="P508">
        <v>10</v>
      </c>
      <c r="Q508" t="str">
        <v>BACHAS, CEREAL &amp; POLVILLO, COMPOST &amp; FERTILIZANTES, DISPOSICIÓN FINAL RESIDUOS LIQUIDOS, DISPOSICIÓN FINAL RESIDUOS SOLIDOS, EXPORTACION, NFU, PILETAS, REACTORES, TIERRAS FILTRANTES</v>
      </c>
      <c r="R508">
        <v>1</v>
      </c>
      <c r="S508">
        <v>-30000</v>
      </c>
      <c r="T508">
        <v>1</v>
      </c>
      <c r="U508" t="str">
        <v>APERTURADO POR EMPRESA</v>
      </c>
      <c r="V508" t="str">
        <v>NFU</v>
      </c>
    </row>
    <row r="509" spans="1:22" x14ac:dyDescent="0.25">
      <c r="A509" vm="17">
        <v>45953</v>
      </c>
      <c r="B509" t="str">
        <v>Gomeria Donatti S. R. L.</v>
      </c>
      <c r="C509" t="str">
        <v>FA-A 00003-00021991</v>
      </c>
      <c r="D509">
        <v>-30000</v>
      </c>
      <c r="E509" t="str">
        <v>OC 0001-00002085: REPARACIONES
parche camion, cambio camion, balancin rolando</v>
      </c>
      <c r="F509">
        <v>1</v>
      </c>
      <c r="G509">
        <v>24793.39</v>
      </c>
      <c r="H509" t="str">
        <v>UN</v>
      </c>
      <c r="I509" t="str">
        <v>REPARACIONES</v>
      </c>
      <c r="J509" t="str">
        <v>OPEX</v>
      </c>
      <c r="K509" t="str">
        <v>VARIABLE</v>
      </c>
      <c r="L509" t="str">
        <v>INDIRECTO</v>
      </c>
      <c r="M509">
        <v>0</v>
      </c>
      <c r="N509" t="str">
        <v>CC1</v>
      </c>
      <c r="O509" t="e">
        <v>#NUM!</v>
      </c>
      <c r="P509">
        <v>10</v>
      </c>
      <c r="Q509" t="str">
        <v>BACHAS, CEREAL &amp; POLVILLO, COMPOST &amp; FERTILIZANTES, DISPOSICIÓN FINAL RESIDUOS LIQUIDOS, DISPOSICIÓN FINAL RESIDUOS SOLIDOS, EXPORTACION, NFU, PILETAS, REACTORES, TIERRAS FILTRANTES</v>
      </c>
      <c r="R509">
        <v>1</v>
      </c>
      <c r="S509">
        <v>-30000</v>
      </c>
      <c r="T509">
        <v>1</v>
      </c>
      <c r="U509" t="str">
        <v>APERTURADO POR EMPRESA</v>
      </c>
      <c r="V509" t="str">
        <v>PILETAS</v>
      </c>
    </row>
    <row r="510" spans="1:22" x14ac:dyDescent="0.25">
      <c r="A510" vm="17">
        <v>45953</v>
      </c>
      <c r="B510" t="str">
        <v>Gomeria Donatti S. R. L.</v>
      </c>
      <c r="C510" t="str">
        <v>FA-A 00003-00021991</v>
      </c>
      <c r="D510">
        <v>-30000</v>
      </c>
      <c r="E510" t="str">
        <v>OC 0001-00002085: REPARACIONES
parche camion, cambio camion, balancin rolando</v>
      </c>
      <c r="F510">
        <v>1</v>
      </c>
      <c r="G510">
        <v>24793.39</v>
      </c>
      <c r="H510" t="str">
        <v>UN</v>
      </c>
      <c r="I510" t="str">
        <v>REPARACIONES</v>
      </c>
      <c r="J510" t="str">
        <v>OPEX</v>
      </c>
      <c r="K510" t="str">
        <v>VARIABLE</v>
      </c>
      <c r="L510" t="str">
        <v>INDIRECTO</v>
      </c>
      <c r="M510">
        <v>0</v>
      </c>
      <c r="N510" t="str">
        <v>CC1</v>
      </c>
      <c r="O510" t="e">
        <v>#NUM!</v>
      </c>
      <c r="P510">
        <v>10</v>
      </c>
      <c r="Q510" t="str">
        <v>BACHAS, CEREAL &amp; POLVILLO, COMPOST &amp; FERTILIZANTES, DISPOSICIÓN FINAL RESIDUOS LIQUIDOS, DISPOSICIÓN FINAL RESIDUOS SOLIDOS, EXPORTACION, NFU, PILETAS, REACTORES, TIERRAS FILTRANTES</v>
      </c>
      <c r="R510">
        <v>1</v>
      </c>
      <c r="S510">
        <v>-30000</v>
      </c>
      <c r="T510">
        <v>1</v>
      </c>
      <c r="U510" t="str">
        <v>APERTURADO POR EMPRESA</v>
      </c>
      <c r="V510" t="str">
        <v>REACTORES</v>
      </c>
    </row>
    <row r="511" spans="1:22" x14ac:dyDescent="0.25">
      <c r="A511" vm="17">
        <v>45953</v>
      </c>
      <c r="B511" t="str">
        <v>Gomeria Donatti S. R. L.</v>
      </c>
      <c r="C511" t="str">
        <v>FA-A 00003-00021991</v>
      </c>
      <c r="D511">
        <v>-30000</v>
      </c>
      <c r="E511" t="str">
        <v>OC 0001-00002085: REPARACIONES
parche camion, cambio camion, balancin rolando</v>
      </c>
      <c r="F511">
        <v>1</v>
      </c>
      <c r="G511">
        <v>24793.39</v>
      </c>
      <c r="H511" t="str">
        <v>UN</v>
      </c>
      <c r="I511" t="str">
        <v>REPARACIONES</v>
      </c>
      <c r="J511" t="str">
        <v>OPEX</v>
      </c>
      <c r="K511" t="str">
        <v>VARIABLE</v>
      </c>
      <c r="L511" t="str">
        <v>INDIRECTO</v>
      </c>
      <c r="M511">
        <v>0</v>
      </c>
      <c r="N511" t="str">
        <v>CC1</v>
      </c>
      <c r="O511" t="e">
        <v>#NUM!</v>
      </c>
      <c r="P511">
        <v>10</v>
      </c>
      <c r="Q511" t="str">
        <v>BACHAS, CEREAL &amp; POLVILLO, COMPOST &amp; FERTILIZANTES, DISPOSICIÓN FINAL RESIDUOS LIQUIDOS, DISPOSICIÓN FINAL RESIDUOS SOLIDOS, EXPORTACION, NFU, PILETAS, REACTORES, TIERRAS FILTRANTES</v>
      </c>
      <c r="R511">
        <v>1</v>
      </c>
      <c r="S511">
        <v>-30000</v>
      </c>
      <c r="T511">
        <v>1</v>
      </c>
      <c r="U511" t="str">
        <v>APERTURADO POR EMPRESA</v>
      </c>
      <c r="V511" t="str">
        <v>TIERRAS FILTRANTES</v>
      </c>
    </row>
    <row r="512" spans="1:22" x14ac:dyDescent="0.25">
      <c r="A512" vm="17">
        <v>45953</v>
      </c>
      <c r="B512" t="str">
        <v>Gomeria Donatti S. R. L.</v>
      </c>
      <c r="C512" t="str">
        <v>FA-A 00003-00021990</v>
      </c>
      <c r="D512">
        <v>-18000</v>
      </c>
      <c r="E512" t="str">
        <v>OC 0001-00002084: REPARACIONES
parche camion, balancin, rolando.</v>
      </c>
      <c r="F512">
        <v>1</v>
      </c>
      <c r="G512">
        <v>14876.03</v>
      </c>
      <c r="H512" t="str">
        <v>UN</v>
      </c>
      <c r="I512" t="str">
        <v>REPARACIONES</v>
      </c>
      <c r="J512" t="str">
        <v>OPEX</v>
      </c>
      <c r="K512" t="str">
        <v>VARIABLE</v>
      </c>
      <c r="L512" t="str">
        <v>INDIRECTO</v>
      </c>
      <c r="M512">
        <v>0</v>
      </c>
      <c r="N512" t="str">
        <v>CC1</v>
      </c>
      <c r="O512" t="e">
        <v>#NUM!</v>
      </c>
      <c r="P512">
        <v>10</v>
      </c>
      <c r="Q512" t="str">
        <v>BACHAS, CEREAL &amp; POLVILLO, COMPOST &amp; FERTILIZANTES, DISPOSICIÓN FINAL RESIDUOS LIQUIDOS, DISPOSICIÓN FINAL RESIDUOS SOLIDOS, EXPORTACION, NFU, PILETAS, REACTORES, TIERRAS FILTRANTES</v>
      </c>
      <c r="R512">
        <v>1</v>
      </c>
      <c r="S512">
        <v>-18000</v>
      </c>
      <c r="T512">
        <v>1</v>
      </c>
      <c r="U512" t="str">
        <v>APERTURADO POR EMPRESA</v>
      </c>
      <c r="V512" t="str">
        <v>BACHAS</v>
      </c>
    </row>
    <row r="513" spans="1:22" x14ac:dyDescent="0.25">
      <c r="A513" vm="17">
        <v>45953</v>
      </c>
      <c r="B513" t="str">
        <v>Gomeria Donatti S. R. L.</v>
      </c>
      <c r="C513" t="str">
        <v>FA-A 00003-00021990</v>
      </c>
      <c r="D513">
        <v>-18000</v>
      </c>
      <c r="E513" t="str">
        <v>OC 0001-00002084: REPARACIONES
parche camion, balancin, rolando.</v>
      </c>
      <c r="F513">
        <v>1</v>
      </c>
      <c r="G513">
        <v>14876.03</v>
      </c>
      <c r="H513" t="str">
        <v>UN</v>
      </c>
      <c r="I513" t="str">
        <v>REPARACIONES</v>
      </c>
      <c r="J513" t="str">
        <v>OPEX</v>
      </c>
      <c r="K513" t="str">
        <v>VARIABLE</v>
      </c>
      <c r="L513" t="str">
        <v>INDIRECTO</v>
      </c>
      <c r="M513">
        <v>0</v>
      </c>
      <c r="N513" t="str">
        <v>CC1</v>
      </c>
      <c r="O513" t="e">
        <v>#NUM!</v>
      </c>
      <c r="P513">
        <v>10</v>
      </c>
      <c r="Q513" t="str">
        <v>BACHAS, CEREAL &amp; POLVILLO, COMPOST &amp; FERTILIZANTES, DISPOSICIÓN FINAL RESIDUOS LIQUIDOS, DISPOSICIÓN FINAL RESIDUOS SOLIDOS, EXPORTACION, NFU, PILETAS, REACTORES, TIERRAS FILTRANTES</v>
      </c>
      <c r="R513">
        <v>1</v>
      </c>
      <c r="S513">
        <v>-18000</v>
      </c>
      <c r="T513">
        <v>1</v>
      </c>
      <c r="U513" t="str">
        <v>APERTURADO POR EMPRESA</v>
      </c>
      <c r="V513" t="str">
        <v>CEREAL &amp; POLVILLO</v>
      </c>
    </row>
    <row r="514" spans="1:22" x14ac:dyDescent="0.25">
      <c r="A514" vm="17">
        <v>45953</v>
      </c>
      <c r="B514" t="str">
        <v>Gomeria Donatti S. R. L.</v>
      </c>
      <c r="C514" t="str">
        <v>FA-A 00003-00021990</v>
      </c>
      <c r="D514">
        <v>-18000</v>
      </c>
      <c r="E514" t="str">
        <v>OC 0001-00002084: REPARACIONES
parche camion, balancin, rolando.</v>
      </c>
      <c r="F514">
        <v>1</v>
      </c>
      <c r="G514">
        <v>14876.03</v>
      </c>
      <c r="H514" t="str">
        <v>UN</v>
      </c>
      <c r="I514" t="str">
        <v>REPARACIONES</v>
      </c>
      <c r="J514" t="str">
        <v>OPEX</v>
      </c>
      <c r="K514" t="str">
        <v>VARIABLE</v>
      </c>
      <c r="L514" t="str">
        <v>INDIRECTO</v>
      </c>
      <c r="M514">
        <v>0</v>
      </c>
      <c r="N514" t="str">
        <v>CC1</v>
      </c>
      <c r="O514" t="e">
        <v>#NUM!</v>
      </c>
      <c r="P514">
        <v>10</v>
      </c>
      <c r="Q514" t="str">
        <v>BACHAS, CEREAL &amp; POLVILLO, COMPOST &amp; FERTILIZANTES, DISPOSICIÓN FINAL RESIDUOS LIQUIDOS, DISPOSICIÓN FINAL RESIDUOS SOLIDOS, EXPORTACION, NFU, PILETAS, REACTORES, TIERRAS FILTRANTES</v>
      </c>
      <c r="R514">
        <v>1</v>
      </c>
      <c r="S514">
        <v>-18000</v>
      </c>
      <c r="T514">
        <v>1</v>
      </c>
      <c r="U514" t="str">
        <v>APERTURADO POR EMPRESA</v>
      </c>
      <c r="V514" t="str">
        <v>COMPOST &amp; FERTILIZANTES</v>
      </c>
    </row>
    <row r="515" spans="1:22" x14ac:dyDescent="0.25">
      <c r="A515" vm="17">
        <v>45953</v>
      </c>
      <c r="B515" t="str">
        <v>Gomeria Donatti S. R. L.</v>
      </c>
      <c r="C515" t="str">
        <v>FA-A 00003-00021990</v>
      </c>
      <c r="D515">
        <v>-18000</v>
      </c>
      <c r="E515" t="str">
        <v>OC 0001-00002084: REPARACIONES
parche camion, balancin, rolando.</v>
      </c>
      <c r="F515">
        <v>1</v>
      </c>
      <c r="G515">
        <v>14876.03</v>
      </c>
      <c r="H515" t="str">
        <v>UN</v>
      </c>
      <c r="I515" t="str">
        <v>REPARACIONES</v>
      </c>
      <c r="J515" t="str">
        <v>OPEX</v>
      </c>
      <c r="K515" t="str">
        <v>VARIABLE</v>
      </c>
      <c r="L515" t="str">
        <v>INDIRECTO</v>
      </c>
      <c r="M515">
        <v>0</v>
      </c>
      <c r="N515" t="str">
        <v>CC1</v>
      </c>
      <c r="O515" t="e">
        <v>#NUM!</v>
      </c>
      <c r="P515">
        <v>10</v>
      </c>
      <c r="Q515" t="str">
        <v>BACHAS, CEREAL &amp; POLVILLO, COMPOST &amp; FERTILIZANTES, DISPOSICIÓN FINAL RESIDUOS LIQUIDOS, DISPOSICIÓN FINAL RESIDUOS SOLIDOS, EXPORTACION, NFU, PILETAS, REACTORES, TIERRAS FILTRANTES</v>
      </c>
      <c r="R515">
        <v>1</v>
      </c>
      <c r="S515">
        <v>-18000</v>
      </c>
      <c r="T515">
        <v>1</v>
      </c>
      <c r="U515" t="str">
        <v>APERTURADO POR EMPRESA</v>
      </c>
      <c r="V515" t="str">
        <v>DISPOSICIÓN FINAL RESIDUOS LIQUIDOS</v>
      </c>
    </row>
    <row r="516" spans="1:22" x14ac:dyDescent="0.25">
      <c r="A516" vm="17">
        <v>45953</v>
      </c>
      <c r="B516" t="str">
        <v>Gomeria Donatti S. R. L.</v>
      </c>
      <c r="C516" t="str">
        <v>FA-A 00003-00021990</v>
      </c>
      <c r="D516">
        <v>-18000</v>
      </c>
      <c r="E516" t="str">
        <v>OC 0001-00002084: REPARACIONES
parche camion, balancin, rolando.</v>
      </c>
      <c r="F516">
        <v>1</v>
      </c>
      <c r="G516">
        <v>14876.03</v>
      </c>
      <c r="H516" t="str">
        <v>UN</v>
      </c>
      <c r="I516" t="str">
        <v>REPARACIONES</v>
      </c>
      <c r="J516" t="str">
        <v>OPEX</v>
      </c>
      <c r="K516" t="str">
        <v>VARIABLE</v>
      </c>
      <c r="L516" t="str">
        <v>INDIRECTO</v>
      </c>
      <c r="M516">
        <v>0</v>
      </c>
      <c r="N516" t="str">
        <v>CC1</v>
      </c>
      <c r="O516" t="e">
        <v>#NUM!</v>
      </c>
      <c r="P516">
        <v>10</v>
      </c>
      <c r="Q516" t="str">
        <v>BACHAS, CEREAL &amp; POLVILLO, COMPOST &amp; FERTILIZANTES, DISPOSICIÓN FINAL RESIDUOS LIQUIDOS, DISPOSICIÓN FINAL RESIDUOS SOLIDOS, EXPORTACION, NFU, PILETAS, REACTORES, TIERRAS FILTRANTES</v>
      </c>
      <c r="R516">
        <v>1</v>
      </c>
      <c r="S516">
        <v>-18000</v>
      </c>
      <c r="T516">
        <v>1</v>
      </c>
      <c r="U516" t="str">
        <v>APERTURADO POR EMPRESA</v>
      </c>
      <c r="V516" t="str">
        <v>DISPOSICIÓN FINAL RESIDUOS SOLIDOS</v>
      </c>
    </row>
    <row r="517" spans="1:22" x14ac:dyDescent="0.25">
      <c r="A517" vm="17">
        <v>45953</v>
      </c>
      <c r="B517" t="str">
        <v>Gomeria Donatti S. R. L.</v>
      </c>
      <c r="C517" t="str">
        <v>FA-A 00003-00021990</v>
      </c>
      <c r="D517">
        <v>-18000</v>
      </c>
      <c r="E517" t="str">
        <v>OC 0001-00002084: REPARACIONES
parche camion, balancin, rolando.</v>
      </c>
      <c r="F517">
        <v>1</v>
      </c>
      <c r="G517">
        <v>14876.03</v>
      </c>
      <c r="H517" t="str">
        <v>UN</v>
      </c>
      <c r="I517" t="str">
        <v>REPARACIONES</v>
      </c>
      <c r="J517" t="str">
        <v>OPEX</v>
      </c>
      <c r="K517" t="str">
        <v>VARIABLE</v>
      </c>
      <c r="L517" t="str">
        <v>INDIRECTO</v>
      </c>
      <c r="M517">
        <v>0</v>
      </c>
      <c r="N517" t="str">
        <v>CC1</v>
      </c>
      <c r="O517" t="e">
        <v>#NUM!</v>
      </c>
      <c r="P517">
        <v>10</v>
      </c>
      <c r="Q517" t="str">
        <v>BACHAS, CEREAL &amp; POLVILLO, COMPOST &amp; FERTILIZANTES, DISPOSICIÓN FINAL RESIDUOS LIQUIDOS, DISPOSICIÓN FINAL RESIDUOS SOLIDOS, EXPORTACION, NFU, PILETAS, REACTORES, TIERRAS FILTRANTES</v>
      </c>
      <c r="R517">
        <v>1</v>
      </c>
      <c r="S517">
        <v>-18000</v>
      </c>
      <c r="T517">
        <v>1</v>
      </c>
      <c r="U517" t="str">
        <v>APERTURADO POR EMPRESA</v>
      </c>
      <c r="V517" t="str">
        <v>EXPORTACION</v>
      </c>
    </row>
    <row r="518" spans="1:22" x14ac:dyDescent="0.25">
      <c r="A518" vm="17">
        <v>45953</v>
      </c>
      <c r="B518" t="str">
        <v>Gomeria Donatti S. R. L.</v>
      </c>
      <c r="C518" t="str">
        <v>FA-A 00003-00021990</v>
      </c>
      <c r="D518">
        <v>-18000</v>
      </c>
      <c r="E518" t="str">
        <v>OC 0001-00002084: REPARACIONES
parche camion, balancin, rolando.</v>
      </c>
      <c r="F518">
        <v>1</v>
      </c>
      <c r="G518">
        <v>14876.03</v>
      </c>
      <c r="H518" t="str">
        <v>UN</v>
      </c>
      <c r="I518" t="str">
        <v>REPARACIONES</v>
      </c>
      <c r="J518" t="str">
        <v>OPEX</v>
      </c>
      <c r="K518" t="str">
        <v>VARIABLE</v>
      </c>
      <c r="L518" t="str">
        <v>INDIRECTO</v>
      </c>
      <c r="M518">
        <v>0</v>
      </c>
      <c r="N518" t="str">
        <v>CC1</v>
      </c>
      <c r="O518" t="e">
        <v>#NUM!</v>
      </c>
      <c r="P518">
        <v>10</v>
      </c>
      <c r="Q518" t="str">
        <v>BACHAS, CEREAL &amp; POLVILLO, COMPOST &amp; FERTILIZANTES, DISPOSICIÓN FINAL RESIDUOS LIQUIDOS, DISPOSICIÓN FINAL RESIDUOS SOLIDOS, EXPORTACION, NFU, PILETAS, REACTORES, TIERRAS FILTRANTES</v>
      </c>
      <c r="R518">
        <v>1</v>
      </c>
      <c r="S518">
        <v>-18000</v>
      </c>
      <c r="T518">
        <v>1</v>
      </c>
      <c r="U518" t="str">
        <v>APERTURADO POR EMPRESA</v>
      </c>
      <c r="V518" t="str">
        <v>NFU</v>
      </c>
    </row>
    <row r="519" spans="1:22" x14ac:dyDescent="0.25">
      <c r="A519" vm="17">
        <v>45953</v>
      </c>
      <c r="B519" t="str">
        <v>Gomeria Donatti S. R. L.</v>
      </c>
      <c r="C519" t="str">
        <v>FA-A 00003-00021990</v>
      </c>
      <c r="D519">
        <v>-18000</v>
      </c>
      <c r="E519" t="str">
        <v>OC 0001-00002084: REPARACIONES
parche camion, balancin, rolando.</v>
      </c>
      <c r="F519">
        <v>1</v>
      </c>
      <c r="G519">
        <v>14876.03</v>
      </c>
      <c r="H519" t="str">
        <v>UN</v>
      </c>
      <c r="I519" t="str">
        <v>REPARACIONES</v>
      </c>
      <c r="J519" t="str">
        <v>OPEX</v>
      </c>
      <c r="K519" t="str">
        <v>VARIABLE</v>
      </c>
      <c r="L519" t="str">
        <v>INDIRECTO</v>
      </c>
      <c r="M519">
        <v>0</v>
      </c>
      <c r="N519" t="str">
        <v>CC1</v>
      </c>
      <c r="O519" t="e">
        <v>#NUM!</v>
      </c>
      <c r="P519">
        <v>10</v>
      </c>
      <c r="Q519" t="str">
        <v>BACHAS, CEREAL &amp; POLVILLO, COMPOST &amp; FERTILIZANTES, DISPOSICIÓN FINAL RESIDUOS LIQUIDOS, DISPOSICIÓN FINAL RESIDUOS SOLIDOS, EXPORTACION, NFU, PILETAS, REACTORES, TIERRAS FILTRANTES</v>
      </c>
      <c r="R519">
        <v>1</v>
      </c>
      <c r="S519">
        <v>-18000</v>
      </c>
      <c r="T519">
        <v>1</v>
      </c>
      <c r="U519" t="str">
        <v>APERTURADO POR EMPRESA</v>
      </c>
      <c r="V519" t="str">
        <v>PILETAS</v>
      </c>
    </row>
    <row r="520" spans="1:22" x14ac:dyDescent="0.25">
      <c r="A520" vm="17">
        <v>45953</v>
      </c>
      <c r="B520" t="str">
        <v>Gomeria Donatti S. R. L.</v>
      </c>
      <c r="C520" t="str">
        <v>FA-A 00003-00021990</v>
      </c>
      <c r="D520">
        <v>-18000</v>
      </c>
      <c r="E520" t="str">
        <v>OC 0001-00002084: REPARACIONES
parche camion, balancin, rolando.</v>
      </c>
      <c r="F520">
        <v>1</v>
      </c>
      <c r="G520">
        <v>14876.03</v>
      </c>
      <c r="H520" t="str">
        <v>UN</v>
      </c>
      <c r="I520" t="str">
        <v>REPARACIONES</v>
      </c>
      <c r="J520" t="str">
        <v>OPEX</v>
      </c>
      <c r="K520" t="str">
        <v>VARIABLE</v>
      </c>
      <c r="L520" t="str">
        <v>INDIRECTO</v>
      </c>
      <c r="M520">
        <v>0</v>
      </c>
      <c r="N520" t="str">
        <v>CC1</v>
      </c>
      <c r="O520" t="e">
        <v>#NUM!</v>
      </c>
      <c r="P520">
        <v>10</v>
      </c>
      <c r="Q520" t="str">
        <v>BACHAS, CEREAL &amp; POLVILLO, COMPOST &amp; FERTILIZANTES, DISPOSICIÓN FINAL RESIDUOS LIQUIDOS, DISPOSICIÓN FINAL RESIDUOS SOLIDOS, EXPORTACION, NFU, PILETAS, REACTORES, TIERRAS FILTRANTES</v>
      </c>
      <c r="R520">
        <v>1</v>
      </c>
      <c r="S520">
        <v>-18000</v>
      </c>
      <c r="T520">
        <v>1</v>
      </c>
      <c r="U520" t="str">
        <v>APERTURADO POR EMPRESA</v>
      </c>
      <c r="V520" t="str">
        <v>REACTORES</v>
      </c>
    </row>
    <row r="521" spans="1:22" x14ac:dyDescent="0.25">
      <c r="A521" vm="17">
        <v>45953</v>
      </c>
      <c r="B521" t="str">
        <v>Gomeria Donatti S. R. L.</v>
      </c>
      <c r="C521" t="str">
        <v>FA-A 00003-00021990</v>
      </c>
      <c r="D521">
        <v>-18000</v>
      </c>
      <c r="E521" t="str">
        <v>OC 0001-00002084: REPARACIONES
parche camion, balancin, rolando.</v>
      </c>
      <c r="F521">
        <v>1</v>
      </c>
      <c r="G521">
        <v>14876.03</v>
      </c>
      <c r="H521" t="str">
        <v>UN</v>
      </c>
      <c r="I521" t="str">
        <v>REPARACIONES</v>
      </c>
      <c r="J521" t="str">
        <v>OPEX</v>
      </c>
      <c r="K521" t="str">
        <v>VARIABLE</v>
      </c>
      <c r="L521" t="str">
        <v>INDIRECTO</v>
      </c>
      <c r="M521">
        <v>0</v>
      </c>
      <c r="N521" t="str">
        <v>CC1</v>
      </c>
      <c r="O521" t="e">
        <v>#NUM!</v>
      </c>
      <c r="P521">
        <v>10</v>
      </c>
      <c r="Q521" t="str">
        <v>BACHAS, CEREAL &amp; POLVILLO, COMPOST &amp; FERTILIZANTES, DISPOSICIÓN FINAL RESIDUOS LIQUIDOS, DISPOSICIÓN FINAL RESIDUOS SOLIDOS, EXPORTACION, NFU, PILETAS, REACTORES, TIERRAS FILTRANTES</v>
      </c>
      <c r="R521">
        <v>1</v>
      </c>
      <c r="S521">
        <v>-18000</v>
      </c>
      <c r="T521">
        <v>1</v>
      </c>
      <c r="U521" t="str">
        <v>APERTURADO POR EMPRESA</v>
      </c>
      <c r="V521" t="str">
        <v>TIERRAS FILTRANTES</v>
      </c>
    </row>
    <row r="522" spans="1:22" x14ac:dyDescent="0.25">
      <c r="A522" vm="17">
        <v>45953</v>
      </c>
      <c r="B522" t="str">
        <v>Gomeria Donatti S. R. L.</v>
      </c>
      <c r="C522" t="str">
        <v>FA-A 00003-00021972</v>
      </c>
      <c r="D522">
        <v>-78000</v>
      </c>
      <c r="E522" t="str">
        <v xml:space="preserve">OC 0001-00002072: REPARACIONES
parche camion </v>
      </c>
      <c r="F522">
        <v>3</v>
      </c>
      <c r="G522">
        <v>14876.03</v>
      </c>
      <c r="H522" t="str">
        <v>UN</v>
      </c>
      <c r="I522" t="str">
        <v>REPARACIONES</v>
      </c>
      <c r="J522" t="str">
        <v>OPEX</v>
      </c>
      <c r="K522" t="str">
        <v>VARIABLE</v>
      </c>
      <c r="L522" t="str">
        <v>INDIRECTO</v>
      </c>
      <c r="M522">
        <v>0</v>
      </c>
      <c r="N522" t="str">
        <v>CC1</v>
      </c>
      <c r="O522" t="e">
        <v>#NUM!</v>
      </c>
      <c r="P522">
        <v>10</v>
      </c>
      <c r="Q522" t="str">
        <v>BACHAS, CEREAL &amp; POLVILLO, COMPOST &amp; FERTILIZANTES, DISPOSICIÓN FINAL RESIDUOS LIQUIDOS, DISPOSICIÓN FINAL RESIDUOS SOLIDOS, EXPORTACION, NFU, PILETAS, REACTORES, TIERRAS FILTRANTES</v>
      </c>
      <c r="R522">
        <v>1</v>
      </c>
      <c r="S522">
        <v>-78000</v>
      </c>
      <c r="T522">
        <v>3</v>
      </c>
      <c r="U522" t="str">
        <v>APERTURADO POR EMPRESA</v>
      </c>
      <c r="V522" t="str">
        <v>BACHAS</v>
      </c>
    </row>
    <row r="523" spans="1:22" x14ac:dyDescent="0.25">
      <c r="A523" vm="17">
        <v>45953</v>
      </c>
      <c r="B523" t="str">
        <v>Gomeria Donatti S. R. L.</v>
      </c>
      <c r="C523" t="str">
        <v>FA-A 00003-00021972</v>
      </c>
      <c r="D523">
        <v>-78000</v>
      </c>
      <c r="E523" t="str">
        <v xml:space="preserve">OC 0001-00002072: REPARACIONES
parche camion </v>
      </c>
      <c r="F523">
        <v>3</v>
      </c>
      <c r="G523">
        <v>14876.03</v>
      </c>
      <c r="H523" t="str">
        <v>UN</v>
      </c>
      <c r="I523" t="str">
        <v>REPARACIONES</v>
      </c>
      <c r="J523" t="str">
        <v>OPEX</v>
      </c>
      <c r="K523" t="str">
        <v>VARIABLE</v>
      </c>
      <c r="L523" t="str">
        <v>INDIRECTO</v>
      </c>
      <c r="M523">
        <v>0</v>
      </c>
      <c r="N523" t="str">
        <v>CC1</v>
      </c>
      <c r="O523" t="e">
        <v>#NUM!</v>
      </c>
      <c r="P523">
        <v>10</v>
      </c>
      <c r="Q523" t="str">
        <v>BACHAS, CEREAL &amp; POLVILLO, COMPOST &amp; FERTILIZANTES, DISPOSICIÓN FINAL RESIDUOS LIQUIDOS, DISPOSICIÓN FINAL RESIDUOS SOLIDOS, EXPORTACION, NFU, PILETAS, REACTORES, TIERRAS FILTRANTES</v>
      </c>
      <c r="R523">
        <v>1</v>
      </c>
      <c r="S523">
        <v>-78000</v>
      </c>
      <c r="T523">
        <v>3</v>
      </c>
      <c r="U523" t="str">
        <v>APERTURADO POR EMPRESA</v>
      </c>
      <c r="V523" t="str">
        <v>CEREAL &amp; POLVILLO</v>
      </c>
    </row>
    <row r="524" spans="1:22" x14ac:dyDescent="0.25">
      <c r="A524" vm="17">
        <v>45953</v>
      </c>
      <c r="B524" t="str">
        <v>Gomeria Donatti S. R. L.</v>
      </c>
      <c r="C524" t="str">
        <v>FA-A 00003-00021972</v>
      </c>
      <c r="D524">
        <v>-78000</v>
      </c>
      <c r="E524" t="str">
        <v xml:space="preserve">OC 0001-00002072: REPARACIONES
parche camion </v>
      </c>
      <c r="F524">
        <v>3</v>
      </c>
      <c r="G524">
        <v>14876.03</v>
      </c>
      <c r="H524" t="str">
        <v>UN</v>
      </c>
      <c r="I524" t="str">
        <v>REPARACIONES</v>
      </c>
      <c r="J524" t="str">
        <v>OPEX</v>
      </c>
      <c r="K524" t="str">
        <v>VARIABLE</v>
      </c>
      <c r="L524" t="str">
        <v>INDIRECTO</v>
      </c>
      <c r="M524">
        <v>0</v>
      </c>
      <c r="N524" t="str">
        <v>CC1</v>
      </c>
      <c r="O524" t="e">
        <v>#NUM!</v>
      </c>
      <c r="P524">
        <v>10</v>
      </c>
      <c r="Q524" t="str">
        <v>BACHAS, CEREAL &amp; POLVILLO, COMPOST &amp; FERTILIZANTES, DISPOSICIÓN FINAL RESIDUOS LIQUIDOS, DISPOSICIÓN FINAL RESIDUOS SOLIDOS, EXPORTACION, NFU, PILETAS, REACTORES, TIERRAS FILTRANTES</v>
      </c>
      <c r="R524">
        <v>1</v>
      </c>
      <c r="S524">
        <v>-78000</v>
      </c>
      <c r="T524">
        <v>3</v>
      </c>
      <c r="U524" t="str">
        <v>APERTURADO POR EMPRESA</v>
      </c>
      <c r="V524" t="str">
        <v>COMPOST &amp; FERTILIZANTES</v>
      </c>
    </row>
    <row r="525" spans="1:22" x14ac:dyDescent="0.25">
      <c r="A525" vm="17">
        <v>45953</v>
      </c>
      <c r="B525" t="str">
        <v>Gomeria Donatti S. R. L.</v>
      </c>
      <c r="C525" t="str">
        <v>FA-A 00003-00021972</v>
      </c>
      <c r="D525">
        <v>-78000</v>
      </c>
      <c r="E525" t="str">
        <v xml:space="preserve">OC 0001-00002072: REPARACIONES
parche camion </v>
      </c>
      <c r="F525">
        <v>3</v>
      </c>
      <c r="G525">
        <v>14876.03</v>
      </c>
      <c r="H525" t="str">
        <v>UN</v>
      </c>
      <c r="I525" t="str">
        <v>REPARACIONES</v>
      </c>
      <c r="J525" t="str">
        <v>OPEX</v>
      </c>
      <c r="K525" t="str">
        <v>VARIABLE</v>
      </c>
      <c r="L525" t="str">
        <v>INDIRECTO</v>
      </c>
      <c r="M525">
        <v>0</v>
      </c>
      <c r="N525" t="str">
        <v>CC1</v>
      </c>
      <c r="O525" t="e">
        <v>#NUM!</v>
      </c>
      <c r="P525">
        <v>10</v>
      </c>
      <c r="Q525" t="str">
        <v>BACHAS, CEREAL &amp; POLVILLO, COMPOST &amp; FERTILIZANTES, DISPOSICIÓN FINAL RESIDUOS LIQUIDOS, DISPOSICIÓN FINAL RESIDUOS SOLIDOS, EXPORTACION, NFU, PILETAS, REACTORES, TIERRAS FILTRANTES</v>
      </c>
      <c r="R525">
        <v>1</v>
      </c>
      <c r="S525">
        <v>-78000</v>
      </c>
      <c r="T525">
        <v>3</v>
      </c>
      <c r="U525" t="str">
        <v>APERTURADO POR EMPRESA</v>
      </c>
      <c r="V525" t="str">
        <v>DISPOSICIÓN FINAL RESIDUOS LIQUIDOS</v>
      </c>
    </row>
    <row r="526" spans="1:22" x14ac:dyDescent="0.25">
      <c r="A526" vm="17">
        <v>45953</v>
      </c>
      <c r="B526" t="str">
        <v>Gomeria Donatti S. R. L.</v>
      </c>
      <c r="C526" t="str">
        <v>FA-A 00003-00021972</v>
      </c>
      <c r="D526">
        <v>-78000</v>
      </c>
      <c r="E526" t="str">
        <v xml:space="preserve">OC 0001-00002072: REPARACIONES
parche camion </v>
      </c>
      <c r="F526">
        <v>3</v>
      </c>
      <c r="G526">
        <v>14876.03</v>
      </c>
      <c r="H526" t="str">
        <v>UN</v>
      </c>
      <c r="I526" t="str">
        <v>REPARACIONES</v>
      </c>
      <c r="J526" t="str">
        <v>OPEX</v>
      </c>
      <c r="K526" t="str">
        <v>VARIABLE</v>
      </c>
      <c r="L526" t="str">
        <v>INDIRECTO</v>
      </c>
      <c r="M526">
        <v>0</v>
      </c>
      <c r="N526" t="str">
        <v>CC1</v>
      </c>
      <c r="O526" t="e">
        <v>#NUM!</v>
      </c>
      <c r="P526">
        <v>10</v>
      </c>
      <c r="Q526" t="str">
        <v>BACHAS, CEREAL &amp; POLVILLO, COMPOST &amp; FERTILIZANTES, DISPOSICIÓN FINAL RESIDUOS LIQUIDOS, DISPOSICIÓN FINAL RESIDUOS SOLIDOS, EXPORTACION, NFU, PILETAS, REACTORES, TIERRAS FILTRANTES</v>
      </c>
      <c r="R526">
        <v>1</v>
      </c>
      <c r="S526">
        <v>-78000</v>
      </c>
      <c r="T526">
        <v>3</v>
      </c>
      <c r="U526" t="str">
        <v>APERTURADO POR EMPRESA</v>
      </c>
      <c r="V526" t="str">
        <v>DISPOSICIÓN FINAL RESIDUOS SOLIDOS</v>
      </c>
    </row>
    <row r="527" spans="1:22" x14ac:dyDescent="0.25">
      <c r="A527" vm="17">
        <v>45953</v>
      </c>
      <c r="B527" t="str">
        <v>Gomeria Donatti S. R. L.</v>
      </c>
      <c r="C527" t="str">
        <v>FA-A 00003-00021972</v>
      </c>
      <c r="D527">
        <v>-78000</v>
      </c>
      <c r="E527" t="str">
        <v xml:space="preserve">OC 0001-00002072: REPARACIONES
parche camion </v>
      </c>
      <c r="F527">
        <v>3</v>
      </c>
      <c r="G527">
        <v>14876.03</v>
      </c>
      <c r="H527" t="str">
        <v>UN</v>
      </c>
      <c r="I527" t="str">
        <v>REPARACIONES</v>
      </c>
      <c r="J527" t="str">
        <v>OPEX</v>
      </c>
      <c r="K527" t="str">
        <v>VARIABLE</v>
      </c>
      <c r="L527" t="str">
        <v>INDIRECTO</v>
      </c>
      <c r="M527">
        <v>0</v>
      </c>
      <c r="N527" t="str">
        <v>CC1</v>
      </c>
      <c r="O527" t="e">
        <v>#NUM!</v>
      </c>
      <c r="P527">
        <v>10</v>
      </c>
      <c r="Q527" t="str">
        <v>BACHAS, CEREAL &amp; POLVILLO, COMPOST &amp; FERTILIZANTES, DISPOSICIÓN FINAL RESIDUOS LIQUIDOS, DISPOSICIÓN FINAL RESIDUOS SOLIDOS, EXPORTACION, NFU, PILETAS, REACTORES, TIERRAS FILTRANTES</v>
      </c>
      <c r="R527">
        <v>1</v>
      </c>
      <c r="S527">
        <v>-78000</v>
      </c>
      <c r="T527">
        <v>3</v>
      </c>
      <c r="U527" t="str">
        <v>APERTURADO POR EMPRESA</v>
      </c>
      <c r="V527" t="str">
        <v>EXPORTACION</v>
      </c>
    </row>
    <row r="528" spans="1:22" x14ac:dyDescent="0.25">
      <c r="A528" vm="17">
        <v>45953</v>
      </c>
      <c r="B528" t="str">
        <v>Gomeria Donatti S. R. L.</v>
      </c>
      <c r="C528" t="str">
        <v>FA-A 00003-00021972</v>
      </c>
      <c r="D528">
        <v>-78000</v>
      </c>
      <c r="E528" t="str">
        <v xml:space="preserve">OC 0001-00002072: REPARACIONES
parche camion </v>
      </c>
      <c r="F528">
        <v>3</v>
      </c>
      <c r="G528">
        <v>14876.03</v>
      </c>
      <c r="H528" t="str">
        <v>UN</v>
      </c>
      <c r="I528" t="str">
        <v>REPARACIONES</v>
      </c>
      <c r="J528" t="str">
        <v>OPEX</v>
      </c>
      <c r="K528" t="str">
        <v>VARIABLE</v>
      </c>
      <c r="L528" t="str">
        <v>INDIRECTO</v>
      </c>
      <c r="M528">
        <v>0</v>
      </c>
      <c r="N528" t="str">
        <v>CC1</v>
      </c>
      <c r="O528" t="e">
        <v>#NUM!</v>
      </c>
      <c r="P528">
        <v>10</v>
      </c>
      <c r="Q528" t="str">
        <v>BACHAS, CEREAL &amp; POLVILLO, COMPOST &amp; FERTILIZANTES, DISPOSICIÓN FINAL RESIDUOS LIQUIDOS, DISPOSICIÓN FINAL RESIDUOS SOLIDOS, EXPORTACION, NFU, PILETAS, REACTORES, TIERRAS FILTRANTES</v>
      </c>
      <c r="R528">
        <v>1</v>
      </c>
      <c r="S528">
        <v>-78000</v>
      </c>
      <c r="T528">
        <v>3</v>
      </c>
      <c r="U528" t="str">
        <v>APERTURADO POR EMPRESA</v>
      </c>
      <c r="V528" t="str">
        <v>NFU</v>
      </c>
    </row>
    <row r="529" spans="1:22" x14ac:dyDescent="0.25">
      <c r="A529" vm="17">
        <v>45953</v>
      </c>
      <c r="B529" t="str">
        <v>Gomeria Donatti S. R. L.</v>
      </c>
      <c r="C529" t="str">
        <v>FA-A 00003-00021972</v>
      </c>
      <c r="D529">
        <v>-78000</v>
      </c>
      <c r="E529" t="str">
        <v xml:space="preserve">OC 0001-00002072: REPARACIONES
parche camion </v>
      </c>
      <c r="F529">
        <v>3</v>
      </c>
      <c r="G529">
        <v>14876.03</v>
      </c>
      <c r="H529" t="str">
        <v>UN</v>
      </c>
      <c r="I529" t="str">
        <v>REPARACIONES</v>
      </c>
      <c r="J529" t="str">
        <v>OPEX</v>
      </c>
      <c r="K529" t="str">
        <v>VARIABLE</v>
      </c>
      <c r="L529" t="str">
        <v>INDIRECTO</v>
      </c>
      <c r="M529">
        <v>0</v>
      </c>
      <c r="N529" t="str">
        <v>CC1</v>
      </c>
      <c r="O529" t="e">
        <v>#NUM!</v>
      </c>
      <c r="P529">
        <v>10</v>
      </c>
      <c r="Q529" t="str">
        <v>BACHAS, CEREAL &amp; POLVILLO, COMPOST &amp; FERTILIZANTES, DISPOSICIÓN FINAL RESIDUOS LIQUIDOS, DISPOSICIÓN FINAL RESIDUOS SOLIDOS, EXPORTACION, NFU, PILETAS, REACTORES, TIERRAS FILTRANTES</v>
      </c>
      <c r="R529">
        <v>1</v>
      </c>
      <c r="S529">
        <v>-78000</v>
      </c>
      <c r="T529">
        <v>3</v>
      </c>
      <c r="U529" t="str">
        <v>APERTURADO POR EMPRESA</v>
      </c>
      <c r="V529" t="str">
        <v>PILETAS</v>
      </c>
    </row>
    <row r="530" spans="1:22" x14ac:dyDescent="0.25">
      <c r="A530" vm="17">
        <v>45953</v>
      </c>
      <c r="B530" t="str">
        <v>Gomeria Donatti S. R. L.</v>
      </c>
      <c r="C530" t="str">
        <v>FA-A 00003-00021972</v>
      </c>
      <c r="D530">
        <v>-78000</v>
      </c>
      <c r="E530" t="str">
        <v xml:space="preserve">OC 0001-00002072: REPARACIONES
parche camion </v>
      </c>
      <c r="F530">
        <v>3</v>
      </c>
      <c r="G530">
        <v>14876.03</v>
      </c>
      <c r="H530" t="str">
        <v>UN</v>
      </c>
      <c r="I530" t="str">
        <v>REPARACIONES</v>
      </c>
      <c r="J530" t="str">
        <v>OPEX</v>
      </c>
      <c r="K530" t="str">
        <v>VARIABLE</v>
      </c>
      <c r="L530" t="str">
        <v>INDIRECTO</v>
      </c>
      <c r="M530">
        <v>0</v>
      </c>
      <c r="N530" t="str">
        <v>CC1</v>
      </c>
      <c r="O530" t="e">
        <v>#NUM!</v>
      </c>
      <c r="P530">
        <v>10</v>
      </c>
      <c r="Q530" t="str">
        <v>BACHAS, CEREAL &amp; POLVILLO, COMPOST &amp; FERTILIZANTES, DISPOSICIÓN FINAL RESIDUOS LIQUIDOS, DISPOSICIÓN FINAL RESIDUOS SOLIDOS, EXPORTACION, NFU, PILETAS, REACTORES, TIERRAS FILTRANTES</v>
      </c>
      <c r="R530">
        <v>1</v>
      </c>
      <c r="S530">
        <v>-78000</v>
      </c>
      <c r="T530">
        <v>3</v>
      </c>
      <c r="U530" t="str">
        <v>APERTURADO POR EMPRESA</v>
      </c>
      <c r="V530" t="str">
        <v>REACTORES</v>
      </c>
    </row>
    <row r="531" spans="1:22" x14ac:dyDescent="0.25">
      <c r="A531" vm="17">
        <v>45953</v>
      </c>
      <c r="B531" t="str">
        <v>Gomeria Donatti S. R. L.</v>
      </c>
      <c r="C531" t="str">
        <v>FA-A 00003-00021972</v>
      </c>
      <c r="D531">
        <v>-78000</v>
      </c>
      <c r="E531" t="str">
        <v xml:space="preserve">OC 0001-00002072: REPARACIONES
parche camion </v>
      </c>
      <c r="F531">
        <v>3</v>
      </c>
      <c r="G531">
        <v>14876.03</v>
      </c>
      <c r="H531" t="str">
        <v>UN</v>
      </c>
      <c r="I531" t="str">
        <v>REPARACIONES</v>
      </c>
      <c r="J531" t="str">
        <v>OPEX</v>
      </c>
      <c r="K531" t="str">
        <v>VARIABLE</v>
      </c>
      <c r="L531" t="str">
        <v>INDIRECTO</v>
      </c>
      <c r="M531">
        <v>0</v>
      </c>
      <c r="N531" t="str">
        <v>CC1</v>
      </c>
      <c r="O531" t="e">
        <v>#NUM!</v>
      </c>
      <c r="P531">
        <v>10</v>
      </c>
      <c r="Q531" t="str">
        <v>BACHAS, CEREAL &amp; POLVILLO, COMPOST &amp; FERTILIZANTES, DISPOSICIÓN FINAL RESIDUOS LIQUIDOS, DISPOSICIÓN FINAL RESIDUOS SOLIDOS, EXPORTACION, NFU, PILETAS, REACTORES, TIERRAS FILTRANTES</v>
      </c>
      <c r="R531">
        <v>1</v>
      </c>
      <c r="S531">
        <v>-78000</v>
      </c>
      <c r="T531">
        <v>3</v>
      </c>
      <c r="U531" t="str">
        <v>APERTURADO POR EMPRESA</v>
      </c>
      <c r="V531" t="str">
        <v>TIERRAS FILTRANTES</v>
      </c>
    </row>
    <row r="532" spans="1:22" x14ac:dyDescent="0.25">
      <c r="A532" vm="7">
        <v>45950</v>
      </c>
      <c r="B532" t="str">
        <v>Gomeria Donatti S. R. L.</v>
      </c>
      <c r="C532" t="str">
        <v>FA-A 00003-00021869</v>
      </c>
      <c r="D532">
        <v>-43999.99</v>
      </c>
      <c r="E532" t="str">
        <v>OC 0001-00001933: REPARACIONES
parche vial/retro</v>
      </c>
      <c r="F532">
        <v>1</v>
      </c>
      <c r="G532">
        <v>36363.629999999997</v>
      </c>
      <c r="H532" t="str">
        <v>UN</v>
      </c>
      <c r="I532" t="str">
        <v>REPARACIONES</v>
      </c>
      <c r="J532" t="str">
        <v>OPEX</v>
      </c>
      <c r="K532" t="str">
        <v>VARIABLE</v>
      </c>
      <c r="L532" t="str">
        <v>INDIRECTO</v>
      </c>
      <c r="M532">
        <v>0</v>
      </c>
      <c r="N532" t="str">
        <v>CC1</v>
      </c>
      <c r="O532" t="e">
        <v>#NUM!</v>
      </c>
      <c r="P532">
        <v>10</v>
      </c>
      <c r="Q532" t="str">
        <v>BACHAS, CEREAL &amp; POLVILLO, COMPOST &amp; FERTILIZANTES, DISPOSICIÓN FINAL RESIDUOS LIQUIDOS, DISPOSICIÓN FINAL RESIDUOS SOLIDOS, EXPORTACION, NFU, PILETAS, REACTORES, TIERRAS FILTRANTES</v>
      </c>
      <c r="R532">
        <v>1</v>
      </c>
      <c r="S532">
        <v>-43999.99</v>
      </c>
      <c r="T532">
        <v>1</v>
      </c>
      <c r="U532" t="str">
        <v>APERTURADO POR EMPRESA</v>
      </c>
      <c r="V532" t="str">
        <v>BACHAS</v>
      </c>
    </row>
    <row r="533" spans="1:22" x14ac:dyDescent="0.25">
      <c r="A533" vm="7">
        <v>45950</v>
      </c>
      <c r="B533" t="str">
        <v>Gomeria Donatti S. R. L.</v>
      </c>
      <c r="C533" t="str">
        <v>FA-A 00003-00021869</v>
      </c>
      <c r="D533">
        <v>-43999.99</v>
      </c>
      <c r="E533" t="str">
        <v>OC 0001-00001933: REPARACIONES
parche vial/retro</v>
      </c>
      <c r="F533">
        <v>1</v>
      </c>
      <c r="G533">
        <v>36363.629999999997</v>
      </c>
      <c r="H533" t="str">
        <v>UN</v>
      </c>
      <c r="I533" t="str">
        <v>REPARACIONES</v>
      </c>
      <c r="J533" t="str">
        <v>OPEX</v>
      </c>
      <c r="K533" t="str">
        <v>VARIABLE</v>
      </c>
      <c r="L533" t="str">
        <v>INDIRECTO</v>
      </c>
      <c r="M533">
        <v>0</v>
      </c>
      <c r="N533" t="str">
        <v>CC1</v>
      </c>
      <c r="O533" t="e">
        <v>#NUM!</v>
      </c>
      <c r="P533">
        <v>10</v>
      </c>
      <c r="Q533" t="str">
        <v>BACHAS, CEREAL &amp; POLVILLO, COMPOST &amp; FERTILIZANTES, DISPOSICIÓN FINAL RESIDUOS LIQUIDOS, DISPOSICIÓN FINAL RESIDUOS SOLIDOS, EXPORTACION, NFU, PILETAS, REACTORES, TIERRAS FILTRANTES</v>
      </c>
      <c r="R533">
        <v>1</v>
      </c>
      <c r="S533">
        <v>-43999.99</v>
      </c>
      <c r="T533">
        <v>1</v>
      </c>
      <c r="U533" t="str">
        <v>APERTURADO POR EMPRESA</v>
      </c>
      <c r="V533" t="str">
        <v>CEREAL &amp; POLVILLO</v>
      </c>
    </row>
    <row r="534" spans="1:22" x14ac:dyDescent="0.25">
      <c r="A534" vm="7">
        <v>45950</v>
      </c>
      <c r="B534" t="str">
        <v>Gomeria Donatti S. R. L.</v>
      </c>
      <c r="C534" t="str">
        <v>FA-A 00003-00021869</v>
      </c>
      <c r="D534">
        <v>-43999.99</v>
      </c>
      <c r="E534" t="str">
        <v>OC 0001-00001933: REPARACIONES
parche vial/retro</v>
      </c>
      <c r="F534">
        <v>1</v>
      </c>
      <c r="G534">
        <v>36363.629999999997</v>
      </c>
      <c r="H534" t="str">
        <v>UN</v>
      </c>
      <c r="I534" t="str">
        <v>REPARACIONES</v>
      </c>
      <c r="J534" t="str">
        <v>OPEX</v>
      </c>
      <c r="K534" t="str">
        <v>VARIABLE</v>
      </c>
      <c r="L534" t="str">
        <v>INDIRECTO</v>
      </c>
      <c r="M534">
        <v>0</v>
      </c>
      <c r="N534" t="str">
        <v>CC1</v>
      </c>
      <c r="O534" t="e">
        <v>#NUM!</v>
      </c>
      <c r="P534">
        <v>10</v>
      </c>
      <c r="Q534" t="str">
        <v>BACHAS, CEREAL &amp; POLVILLO, COMPOST &amp; FERTILIZANTES, DISPOSICIÓN FINAL RESIDUOS LIQUIDOS, DISPOSICIÓN FINAL RESIDUOS SOLIDOS, EXPORTACION, NFU, PILETAS, REACTORES, TIERRAS FILTRANTES</v>
      </c>
      <c r="R534">
        <v>1</v>
      </c>
      <c r="S534">
        <v>-43999.99</v>
      </c>
      <c r="T534">
        <v>1</v>
      </c>
      <c r="U534" t="str">
        <v>APERTURADO POR EMPRESA</v>
      </c>
      <c r="V534" t="str">
        <v>COMPOST &amp; FERTILIZANTES</v>
      </c>
    </row>
    <row r="535" spans="1:22" x14ac:dyDescent="0.25">
      <c r="A535" vm="7">
        <v>45950</v>
      </c>
      <c r="B535" t="str">
        <v>Gomeria Donatti S. R. L.</v>
      </c>
      <c r="C535" t="str">
        <v>FA-A 00003-00021869</v>
      </c>
      <c r="D535">
        <v>-43999.99</v>
      </c>
      <c r="E535" t="str">
        <v>OC 0001-00001933: REPARACIONES
parche vial/retro</v>
      </c>
      <c r="F535">
        <v>1</v>
      </c>
      <c r="G535">
        <v>36363.629999999997</v>
      </c>
      <c r="H535" t="str">
        <v>UN</v>
      </c>
      <c r="I535" t="str">
        <v>REPARACIONES</v>
      </c>
      <c r="J535" t="str">
        <v>OPEX</v>
      </c>
      <c r="K535" t="str">
        <v>VARIABLE</v>
      </c>
      <c r="L535" t="str">
        <v>INDIRECTO</v>
      </c>
      <c r="M535">
        <v>0</v>
      </c>
      <c r="N535" t="str">
        <v>CC1</v>
      </c>
      <c r="O535" t="e">
        <v>#NUM!</v>
      </c>
      <c r="P535">
        <v>10</v>
      </c>
      <c r="Q535" t="str">
        <v>BACHAS, CEREAL &amp; POLVILLO, COMPOST &amp; FERTILIZANTES, DISPOSICIÓN FINAL RESIDUOS LIQUIDOS, DISPOSICIÓN FINAL RESIDUOS SOLIDOS, EXPORTACION, NFU, PILETAS, REACTORES, TIERRAS FILTRANTES</v>
      </c>
      <c r="R535">
        <v>1</v>
      </c>
      <c r="S535">
        <v>-43999.99</v>
      </c>
      <c r="T535">
        <v>1</v>
      </c>
      <c r="U535" t="str">
        <v>APERTURADO POR EMPRESA</v>
      </c>
      <c r="V535" t="str">
        <v>DISPOSICIÓN FINAL RESIDUOS LIQUIDOS</v>
      </c>
    </row>
    <row r="536" spans="1:22" x14ac:dyDescent="0.25">
      <c r="A536" vm="7">
        <v>45950</v>
      </c>
      <c r="B536" t="str">
        <v>Gomeria Donatti S. R. L.</v>
      </c>
      <c r="C536" t="str">
        <v>FA-A 00003-00021869</v>
      </c>
      <c r="D536">
        <v>-43999.99</v>
      </c>
      <c r="E536" t="str">
        <v>OC 0001-00001933: REPARACIONES
parche vial/retro</v>
      </c>
      <c r="F536">
        <v>1</v>
      </c>
      <c r="G536">
        <v>36363.629999999997</v>
      </c>
      <c r="H536" t="str">
        <v>UN</v>
      </c>
      <c r="I536" t="str">
        <v>REPARACIONES</v>
      </c>
      <c r="J536" t="str">
        <v>OPEX</v>
      </c>
      <c r="K536" t="str">
        <v>VARIABLE</v>
      </c>
      <c r="L536" t="str">
        <v>INDIRECTO</v>
      </c>
      <c r="M536">
        <v>0</v>
      </c>
      <c r="N536" t="str">
        <v>CC1</v>
      </c>
      <c r="O536" t="e">
        <v>#NUM!</v>
      </c>
      <c r="P536">
        <v>10</v>
      </c>
      <c r="Q536" t="str">
        <v>BACHAS, CEREAL &amp; POLVILLO, COMPOST &amp; FERTILIZANTES, DISPOSICIÓN FINAL RESIDUOS LIQUIDOS, DISPOSICIÓN FINAL RESIDUOS SOLIDOS, EXPORTACION, NFU, PILETAS, REACTORES, TIERRAS FILTRANTES</v>
      </c>
      <c r="R536">
        <v>1</v>
      </c>
      <c r="S536">
        <v>-43999.99</v>
      </c>
      <c r="T536">
        <v>1</v>
      </c>
      <c r="U536" t="str">
        <v>APERTURADO POR EMPRESA</v>
      </c>
      <c r="V536" t="str">
        <v>DISPOSICIÓN FINAL RESIDUOS SOLIDOS</v>
      </c>
    </row>
    <row r="537" spans="1:22" x14ac:dyDescent="0.25">
      <c r="A537" vm="7">
        <v>45950</v>
      </c>
      <c r="B537" t="str">
        <v>Gomeria Donatti S. R. L.</v>
      </c>
      <c r="C537" t="str">
        <v>FA-A 00003-00021869</v>
      </c>
      <c r="D537">
        <v>-43999.99</v>
      </c>
      <c r="E537" t="str">
        <v>OC 0001-00001933: REPARACIONES
parche vial/retro</v>
      </c>
      <c r="F537">
        <v>1</v>
      </c>
      <c r="G537">
        <v>36363.629999999997</v>
      </c>
      <c r="H537" t="str">
        <v>UN</v>
      </c>
      <c r="I537" t="str">
        <v>REPARACIONES</v>
      </c>
      <c r="J537" t="str">
        <v>OPEX</v>
      </c>
      <c r="K537" t="str">
        <v>VARIABLE</v>
      </c>
      <c r="L537" t="str">
        <v>INDIRECTO</v>
      </c>
      <c r="M537">
        <v>0</v>
      </c>
      <c r="N537" t="str">
        <v>CC1</v>
      </c>
      <c r="O537" t="e">
        <v>#NUM!</v>
      </c>
      <c r="P537">
        <v>10</v>
      </c>
      <c r="Q537" t="str">
        <v>BACHAS, CEREAL &amp; POLVILLO, COMPOST &amp; FERTILIZANTES, DISPOSICIÓN FINAL RESIDUOS LIQUIDOS, DISPOSICIÓN FINAL RESIDUOS SOLIDOS, EXPORTACION, NFU, PILETAS, REACTORES, TIERRAS FILTRANTES</v>
      </c>
      <c r="R537">
        <v>1</v>
      </c>
      <c r="S537">
        <v>-43999.99</v>
      </c>
      <c r="T537">
        <v>1</v>
      </c>
      <c r="U537" t="str">
        <v>APERTURADO POR EMPRESA</v>
      </c>
      <c r="V537" t="str">
        <v>EXPORTACION</v>
      </c>
    </row>
    <row r="538" spans="1:22" x14ac:dyDescent="0.25">
      <c r="A538" vm="7">
        <v>45950</v>
      </c>
      <c r="B538" t="str">
        <v>Gomeria Donatti S. R. L.</v>
      </c>
      <c r="C538" t="str">
        <v>FA-A 00003-00021869</v>
      </c>
      <c r="D538">
        <v>-43999.99</v>
      </c>
      <c r="E538" t="str">
        <v>OC 0001-00001933: REPARACIONES
parche vial/retro</v>
      </c>
      <c r="F538">
        <v>1</v>
      </c>
      <c r="G538">
        <v>36363.629999999997</v>
      </c>
      <c r="H538" t="str">
        <v>UN</v>
      </c>
      <c r="I538" t="str">
        <v>REPARACIONES</v>
      </c>
      <c r="J538" t="str">
        <v>OPEX</v>
      </c>
      <c r="K538" t="str">
        <v>VARIABLE</v>
      </c>
      <c r="L538" t="str">
        <v>INDIRECTO</v>
      </c>
      <c r="M538">
        <v>0</v>
      </c>
      <c r="N538" t="str">
        <v>CC1</v>
      </c>
      <c r="O538" t="e">
        <v>#NUM!</v>
      </c>
      <c r="P538">
        <v>10</v>
      </c>
      <c r="Q538" t="str">
        <v>BACHAS, CEREAL &amp; POLVILLO, COMPOST &amp; FERTILIZANTES, DISPOSICIÓN FINAL RESIDUOS LIQUIDOS, DISPOSICIÓN FINAL RESIDUOS SOLIDOS, EXPORTACION, NFU, PILETAS, REACTORES, TIERRAS FILTRANTES</v>
      </c>
      <c r="R538">
        <v>1</v>
      </c>
      <c r="S538">
        <v>-43999.99</v>
      </c>
      <c r="T538">
        <v>1</v>
      </c>
      <c r="U538" t="str">
        <v>APERTURADO POR EMPRESA</v>
      </c>
      <c r="V538" t="str">
        <v>NFU</v>
      </c>
    </row>
    <row r="539" spans="1:22" x14ac:dyDescent="0.25">
      <c r="A539" vm="7">
        <v>45950</v>
      </c>
      <c r="B539" t="str">
        <v>Gomeria Donatti S. R. L.</v>
      </c>
      <c r="C539" t="str">
        <v>FA-A 00003-00021869</v>
      </c>
      <c r="D539">
        <v>-43999.99</v>
      </c>
      <c r="E539" t="str">
        <v>OC 0001-00001933: REPARACIONES
parche vial/retro</v>
      </c>
      <c r="F539">
        <v>1</v>
      </c>
      <c r="G539">
        <v>36363.629999999997</v>
      </c>
      <c r="H539" t="str">
        <v>UN</v>
      </c>
      <c r="I539" t="str">
        <v>REPARACIONES</v>
      </c>
      <c r="J539" t="str">
        <v>OPEX</v>
      </c>
      <c r="K539" t="str">
        <v>VARIABLE</v>
      </c>
      <c r="L539" t="str">
        <v>INDIRECTO</v>
      </c>
      <c r="M539">
        <v>0</v>
      </c>
      <c r="N539" t="str">
        <v>CC1</v>
      </c>
      <c r="O539" t="e">
        <v>#NUM!</v>
      </c>
      <c r="P539">
        <v>10</v>
      </c>
      <c r="Q539" t="str">
        <v>BACHAS, CEREAL &amp; POLVILLO, COMPOST &amp; FERTILIZANTES, DISPOSICIÓN FINAL RESIDUOS LIQUIDOS, DISPOSICIÓN FINAL RESIDUOS SOLIDOS, EXPORTACION, NFU, PILETAS, REACTORES, TIERRAS FILTRANTES</v>
      </c>
      <c r="R539">
        <v>1</v>
      </c>
      <c r="S539">
        <v>-43999.99</v>
      </c>
      <c r="T539">
        <v>1</v>
      </c>
      <c r="U539" t="str">
        <v>APERTURADO POR EMPRESA</v>
      </c>
      <c r="V539" t="str">
        <v>PILETAS</v>
      </c>
    </row>
    <row r="540" spans="1:22" x14ac:dyDescent="0.25">
      <c r="A540" vm="7">
        <v>45950</v>
      </c>
      <c r="B540" t="str">
        <v>Gomeria Donatti S. R. L.</v>
      </c>
      <c r="C540" t="str">
        <v>FA-A 00003-00021869</v>
      </c>
      <c r="D540">
        <v>-43999.99</v>
      </c>
      <c r="E540" t="str">
        <v>OC 0001-00001933: REPARACIONES
parche vial/retro</v>
      </c>
      <c r="F540">
        <v>1</v>
      </c>
      <c r="G540">
        <v>36363.629999999997</v>
      </c>
      <c r="H540" t="str">
        <v>UN</v>
      </c>
      <c r="I540" t="str">
        <v>REPARACIONES</v>
      </c>
      <c r="J540" t="str">
        <v>OPEX</v>
      </c>
      <c r="K540" t="str">
        <v>VARIABLE</v>
      </c>
      <c r="L540" t="str">
        <v>INDIRECTO</v>
      </c>
      <c r="M540">
        <v>0</v>
      </c>
      <c r="N540" t="str">
        <v>CC1</v>
      </c>
      <c r="O540" t="e">
        <v>#NUM!</v>
      </c>
      <c r="P540">
        <v>10</v>
      </c>
      <c r="Q540" t="str">
        <v>BACHAS, CEREAL &amp; POLVILLO, COMPOST &amp; FERTILIZANTES, DISPOSICIÓN FINAL RESIDUOS LIQUIDOS, DISPOSICIÓN FINAL RESIDUOS SOLIDOS, EXPORTACION, NFU, PILETAS, REACTORES, TIERRAS FILTRANTES</v>
      </c>
      <c r="R540">
        <v>1</v>
      </c>
      <c r="S540">
        <v>-43999.99</v>
      </c>
      <c r="T540">
        <v>1</v>
      </c>
      <c r="U540" t="str">
        <v>APERTURADO POR EMPRESA</v>
      </c>
      <c r="V540" t="str">
        <v>REACTORES</v>
      </c>
    </row>
    <row r="541" spans="1:22" x14ac:dyDescent="0.25">
      <c r="A541" vm="7">
        <v>45950</v>
      </c>
      <c r="B541" t="str">
        <v>Gomeria Donatti S. R. L.</v>
      </c>
      <c r="C541" t="str">
        <v>FA-A 00003-00021869</v>
      </c>
      <c r="D541">
        <v>-43999.99</v>
      </c>
      <c r="E541" t="str">
        <v>OC 0001-00001933: REPARACIONES
parche vial/retro</v>
      </c>
      <c r="F541">
        <v>1</v>
      </c>
      <c r="G541">
        <v>36363.629999999997</v>
      </c>
      <c r="H541" t="str">
        <v>UN</v>
      </c>
      <c r="I541" t="str">
        <v>REPARACIONES</v>
      </c>
      <c r="J541" t="str">
        <v>OPEX</v>
      </c>
      <c r="K541" t="str">
        <v>VARIABLE</v>
      </c>
      <c r="L541" t="str">
        <v>INDIRECTO</v>
      </c>
      <c r="M541">
        <v>0</v>
      </c>
      <c r="N541" t="str">
        <v>CC1</v>
      </c>
      <c r="O541" t="e">
        <v>#NUM!</v>
      </c>
      <c r="P541">
        <v>10</v>
      </c>
      <c r="Q541" t="str">
        <v>BACHAS, CEREAL &amp; POLVILLO, COMPOST &amp; FERTILIZANTES, DISPOSICIÓN FINAL RESIDUOS LIQUIDOS, DISPOSICIÓN FINAL RESIDUOS SOLIDOS, EXPORTACION, NFU, PILETAS, REACTORES, TIERRAS FILTRANTES</v>
      </c>
      <c r="R541">
        <v>1</v>
      </c>
      <c r="S541">
        <v>-43999.99</v>
      </c>
      <c r="T541">
        <v>1</v>
      </c>
      <c r="U541" t="str">
        <v>APERTURADO POR EMPRESA</v>
      </c>
      <c r="V541" t="str">
        <v>TIERRAS FILTRANTES</v>
      </c>
    </row>
    <row r="542" spans="1:22" x14ac:dyDescent="0.25">
      <c r="A542" vm="9">
        <v>45939</v>
      </c>
      <c r="B542" t="str">
        <v>Gomeria Donatti S. R. L.</v>
      </c>
      <c r="C542" t="str">
        <v>FA-A 00003-00021674</v>
      </c>
      <c r="D542">
        <v>-44000</v>
      </c>
      <c r="E542" t="str">
        <v>OC 0001-00001879: REPARACIONES
parche vial/retro</v>
      </c>
      <c r="F542">
        <v>1</v>
      </c>
      <c r="G542">
        <v>36363.64</v>
      </c>
      <c r="H542" t="str">
        <v>UN</v>
      </c>
      <c r="I542" t="str">
        <v>REPARACIONES</v>
      </c>
      <c r="J542" t="str">
        <v>OPEX</v>
      </c>
      <c r="K542" t="str">
        <v>VARIABLE</v>
      </c>
      <c r="L542" t="str">
        <v>INDIRECTO</v>
      </c>
      <c r="M542">
        <v>0</v>
      </c>
      <c r="N542" t="str">
        <v>CC1</v>
      </c>
      <c r="O542" t="e">
        <v>#NUM!</v>
      </c>
      <c r="P542">
        <v>10</v>
      </c>
      <c r="Q542" t="str">
        <v>BACHAS, CEREAL &amp; POLVILLO, COMPOST &amp; FERTILIZANTES, DISPOSICIÓN FINAL RESIDUOS LIQUIDOS, DISPOSICIÓN FINAL RESIDUOS SOLIDOS, EXPORTACION, NFU, PILETAS, REACTORES, TIERRAS FILTRANTES</v>
      </c>
      <c r="R542">
        <v>1</v>
      </c>
      <c r="S542">
        <v>-44000</v>
      </c>
      <c r="T542">
        <v>1</v>
      </c>
      <c r="U542" t="str">
        <v>APERTURADO POR EMPRESA</v>
      </c>
      <c r="V542" t="str">
        <v>BACHAS</v>
      </c>
    </row>
    <row r="543" spans="1:22" x14ac:dyDescent="0.25">
      <c r="A543" vm="9">
        <v>45939</v>
      </c>
      <c r="B543" t="str">
        <v>Gomeria Donatti S. R. L.</v>
      </c>
      <c r="C543" t="str">
        <v>FA-A 00003-00021674</v>
      </c>
      <c r="D543">
        <v>-44000</v>
      </c>
      <c r="E543" t="str">
        <v>OC 0001-00001879: REPARACIONES
parche vial/retro</v>
      </c>
      <c r="F543">
        <v>1</v>
      </c>
      <c r="G543">
        <v>36363.64</v>
      </c>
      <c r="H543" t="str">
        <v>UN</v>
      </c>
      <c r="I543" t="str">
        <v>REPARACIONES</v>
      </c>
      <c r="J543" t="str">
        <v>OPEX</v>
      </c>
      <c r="K543" t="str">
        <v>VARIABLE</v>
      </c>
      <c r="L543" t="str">
        <v>INDIRECTO</v>
      </c>
      <c r="M543">
        <v>0</v>
      </c>
      <c r="N543" t="str">
        <v>CC1</v>
      </c>
      <c r="O543" t="e">
        <v>#NUM!</v>
      </c>
      <c r="P543">
        <v>10</v>
      </c>
      <c r="Q543" t="str">
        <v>BACHAS, CEREAL &amp; POLVILLO, COMPOST &amp; FERTILIZANTES, DISPOSICIÓN FINAL RESIDUOS LIQUIDOS, DISPOSICIÓN FINAL RESIDUOS SOLIDOS, EXPORTACION, NFU, PILETAS, REACTORES, TIERRAS FILTRANTES</v>
      </c>
      <c r="R543">
        <v>1</v>
      </c>
      <c r="S543">
        <v>-44000</v>
      </c>
      <c r="T543">
        <v>1</v>
      </c>
      <c r="U543" t="str">
        <v>APERTURADO POR EMPRESA</v>
      </c>
      <c r="V543" t="str">
        <v>CEREAL &amp; POLVILLO</v>
      </c>
    </row>
    <row r="544" spans="1:22" x14ac:dyDescent="0.25">
      <c r="A544" vm="9">
        <v>45939</v>
      </c>
      <c r="B544" t="str">
        <v>Gomeria Donatti S. R. L.</v>
      </c>
      <c r="C544" t="str">
        <v>FA-A 00003-00021674</v>
      </c>
      <c r="D544">
        <v>-44000</v>
      </c>
      <c r="E544" t="str">
        <v>OC 0001-00001879: REPARACIONES
parche vial/retro</v>
      </c>
      <c r="F544">
        <v>1</v>
      </c>
      <c r="G544">
        <v>36363.64</v>
      </c>
      <c r="H544" t="str">
        <v>UN</v>
      </c>
      <c r="I544" t="str">
        <v>REPARACIONES</v>
      </c>
      <c r="J544" t="str">
        <v>OPEX</v>
      </c>
      <c r="K544" t="str">
        <v>VARIABLE</v>
      </c>
      <c r="L544" t="str">
        <v>INDIRECTO</v>
      </c>
      <c r="M544">
        <v>0</v>
      </c>
      <c r="N544" t="str">
        <v>CC1</v>
      </c>
      <c r="O544" t="e">
        <v>#NUM!</v>
      </c>
      <c r="P544">
        <v>10</v>
      </c>
      <c r="Q544" t="str">
        <v>BACHAS, CEREAL &amp; POLVILLO, COMPOST &amp; FERTILIZANTES, DISPOSICIÓN FINAL RESIDUOS LIQUIDOS, DISPOSICIÓN FINAL RESIDUOS SOLIDOS, EXPORTACION, NFU, PILETAS, REACTORES, TIERRAS FILTRANTES</v>
      </c>
      <c r="R544">
        <v>1</v>
      </c>
      <c r="S544">
        <v>-44000</v>
      </c>
      <c r="T544">
        <v>1</v>
      </c>
      <c r="U544" t="str">
        <v>APERTURADO POR EMPRESA</v>
      </c>
      <c r="V544" t="str">
        <v>COMPOST &amp; FERTILIZANTES</v>
      </c>
    </row>
    <row r="545" spans="1:22" x14ac:dyDescent="0.25">
      <c r="A545" vm="9">
        <v>45939</v>
      </c>
      <c r="B545" t="str">
        <v>Gomeria Donatti S. R. L.</v>
      </c>
      <c r="C545" t="str">
        <v>FA-A 00003-00021674</v>
      </c>
      <c r="D545">
        <v>-44000</v>
      </c>
      <c r="E545" t="str">
        <v>OC 0001-00001879: REPARACIONES
parche vial/retro</v>
      </c>
      <c r="F545">
        <v>1</v>
      </c>
      <c r="G545">
        <v>36363.64</v>
      </c>
      <c r="H545" t="str">
        <v>UN</v>
      </c>
      <c r="I545" t="str">
        <v>REPARACIONES</v>
      </c>
      <c r="J545" t="str">
        <v>OPEX</v>
      </c>
      <c r="K545" t="str">
        <v>VARIABLE</v>
      </c>
      <c r="L545" t="str">
        <v>INDIRECTO</v>
      </c>
      <c r="M545">
        <v>0</v>
      </c>
      <c r="N545" t="str">
        <v>CC1</v>
      </c>
      <c r="O545" t="e">
        <v>#NUM!</v>
      </c>
      <c r="P545">
        <v>10</v>
      </c>
      <c r="Q545" t="str">
        <v>BACHAS, CEREAL &amp; POLVILLO, COMPOST &amp; FERTILIZANTES, DISPOSICIÓN FINAL RESIDUOS LIQUIDOS, DISPOSICIÓN FINAL RESIDUOS SOLIDOS, EXPORTACION, NFU, PILETAS, REACTORES, TIERRAS FILTRANTES</v>
      </c>
      <c r="R545">
        <v>1</v>
      </c>
      <c r="S545">
        <v>-44000</v>
      </c>
      <c r="T545">
        <v>1</v>
      </c>
      <c r="U545" t="str">
        <v>APERTURADO POR EMPRESA</v>
      </c>
      <c r="V545" t="str">
        <v>DISPOSICIÓN FINAL RESIDUOS LIQUIDOS</v>
      </c>
    </row>
    <row r="546" spans="1:22" x14ac:dyDescent="0.25">
      <c r="A546" vm="9">
        <v>45939</v>
      </c>
      <c r="B546" t="str">
        <v>Gomeria Donatti S. R. L.</v>
      </c>
      <c r="C546" t="str">
        <v>FA-A 00003-00021674</v>
      </c>
      <c r="D546">
        <v>-44000</v>
      </c>
      <c r="E546" t="str">
        <v>OC 0001-00001879: REPARACIONES
parche vial/retro</v>
      </c>
      <c r="F546">
        <v>1</v>
      </c>
      <c r="G546">
        <v>36363.64</v>
      </c>
      <c r="H546" t="str">
        <v>UN</v>
      </c>
      <c r="I546" t="str">
        <v>REPARACIONES</v>
      </c>
      <c r="J546" t="str">
        <v>OPEX</v>
      </c>
      <c r="K546" t="str">
        <v>VARIABLE</v>
      </c>
      <c r="L546" t="str">
        <v>INDIRECTO</v>
      </c>
      <c r="M546">
        <v>0</v>
      </c>
      <c r="N546" t="str">
        <v>CC1</v>
      </c>
      <c r="O546" t="e">
        <v>#NUM!</v>
      </c>
      <c r="P546">
        <v>10</v>
      </c>
      <c r="Q546" t="str">
        <v>BACHAS, CEREAL &amp; POLVILLO, COMPOST &amp; FERTILIZANTES, DISPOSICIÓN FINAL RESIDUOS LIQUIDOS, DISPOSICIÓN FINAL RESIDUOS SOLIDOS, EXPORTACION, NFU, PILETAS, REACTORES, TIERRAS FILTRANTES</v>
      </c>
      <c r="R546">
        <v>1</v>
      </c>
      <c r="S546">
        <v>-44000</v>
      </c>
      <c r="T546">
        <v>1</v>
      </c>
      <c r="U546" t="str">
        <v>APERTURADO POR EMPRESA</v>
      </c>
      <c r="V546" t="str">
        <v>DISPOSICIÓN FINAL RESIDUOS SOLIDOS</v>
      </c>
    </row>
    <row r="547" spans="1:22" x14ac:dyDescent="0.25">
      <c r="A547" vm="9">
        <v>45939</v>
      </c>
      <c r="B547" t="str">
        <v>Gomeria Donatti S. R. L.</v>
      </c>
      <c r="C547" t="str">
        <v>FA-A 00003-00021674</v>
      </c>
      <c r="D547">
        <v>-44000</v>
      </c>
      <c r="E547" t="str">
        <v>OC 0001-00001879: REPARACIONES
parche vial/retro</v>
      </c>
      <c r="F547">
        <v>1</v>
      </c>
      <c r="G547">
        <v>36363.64</v>
      </c>
      <c r="H547" t="str">
        <v>UN</v>
      </c>
      <c r="I547" t="str">
        <v>REPARACIONES</v>
      </c>
      <c r="J547" t="str">
        <v>OPEX</v>
      </c>
      <c r="K547" t="str">
        <v>VARIABLE</v>
      </c>
      <c r="L547" t="str">
        <v>INDIRECTO</v>
      </c>
      <c r="M547">
        <v>0</v>
      </c>
      <c r="N547" t="str">
        <v>CC1</v>
      </c>
      <c r="O547" t="e">
        <v>#NUM!</v>
      </c>
      <c r="P547">
        <v>10</v>
      </c>
      <c r="Q547" t="str">
        <v>BACHAS, CEREAL &amp; POLVILLO, COMPOST &amp; FERTILIZANTES, DISPOSICIÓN FINAL RESIDUOS LIQUIDOS, DISPOSICIÓN FINAL RESIDUOS SOLIDOS, EXPORTACION, NFU, PILETAS, REACTORES, TIERRAS FILTRANTES</v>
      </c>
      <c r="R547">
        <v>1</v>
      </c>
      <c r="S547">
        <v>-44000</v>
      </c>
      <c r="T547">
        <v>1</v>
      </c>
      <c r="U547" t="str">
        <v>APERTURADO POR EMPRESA</v>
      </c>
      <c r="V547" t="str">
        <v>EXPORTACION</v>
      </c>
    </row>
    <row r="548" spans="1:22" x14ac:dyDescent="0.25">
      <c r="A548" vm="9">
        <v>45939</v>
      </c>
      <c r="B548" t="str">
        <v>Gomeria Donatti S. R. L.</v>
      </c>
      <c r="C548" t="str">
        <v>FA-A 00003-00021674</v>
      </c>
      <c r="D548">
        <v>-44000</v>
      </c>
      <c r="E548" t="str">
        <v>OC 0001-00001879: REPARACIONES
parche vial/retro</v>
      </c>
      <c r="F548">
        <v>1</v>
      </c>
      <c r="G548">
        <v>36363.64</v>
      </c>
      <c r="H548" t="str">
        <v>UN</v>
      </c>
      <c r="I548" t="str">
        <v>REPARACIONES</v>
      </c>
      <c r="J548" t="str">
        <v>OPEX</v>
      </c>
      <c r="K548" t="str">
        <v>VARIABLE</v>
      </c>
      <c r="L548" t="str">
        <v>INDIRECTO</v>
      </c>
      <c r="M548">
        <v>0</v>
      </c>
      <c r="N548" t="str">
        <v>CC1</v>
      </c>
      <c r="O548" t="e">
        <v>#NUM!</v>
      </c>
      <c r="P548">
        <v>10</v>
      </c>
      <c r="Q548" t="str">
        <v>BACHAS, CEREAL &amp; POLVILLO, COMPOST &amp; FERTILIZANTES, DISPOSICIÓN FINAL RESIDUOS LIQUIDOS, DISPOSICIÓN FINAL RESIDUOS SOLIDOS, EXPORTACION, NFU, PILETAS, REACTORES, TIERRAS FILTRANTES</v>
      </c>
      <c r="R548">
        <v>1</v>
      </c>
      <c r="S548">
        <v>-44000</v>
      </c>
      <c r="T548">
        <v>1</v>
      </c>
      <c r="U548" t="str">
        <v>APERTURADO POR EMPRESA</v>
      </c>
      <c r="V548" t="str">
        <v>NFU</v>
      </c>
    </row>
    <row r="549" spans="1:22" x14ac:dyDescent="0.25">
      <c r="A549" vm="9">
        <v>45939</v>
      </c>
      <c r="B549" t="str">
        <v>Gomeria Donatti S. R. L.</v>
      </c>
      <c r="C549" t="str">
        <v>FA-A 00003-00021674</v>
      </c>
      <c r="D549">
        <v>-44000</v>
      </c>
      <c r="E549" t="str">
        <v>OC 0001-00001879: REPARACIONES
parche vial/retro</v>
      </c>
      <c r="F549">
        <v>1</v>
      </c>
      <c r="G549">
        <v>36363.64</v>
      </c>
      <c r="H549" t="str">
        <v>UN</v>
      </c>
      <c r="I549" t="str">
        <v>REPARACIONES</v>
      </c>
      <c r="J549" t="str">
        <v>OPEX</v>
      </c>
      <c r="K549" t="str">
        <v>VARIABLE</v>
      </c>
      <c r="L549" t="str">
        <v>INDIRECTO</v>
      </c>
      <c r="M549">
        <v>0</v>
      </c>
      <c r="N549" t="str">
        <v>CC1</v>
      </c>
      <c r="O549" t="e">
        <v>#NUM!</v>
      </c>
      <c r="P549">
        <v>10</v>
      </c>
      <c r="Q549" t="str">
        <v>BACHAS, CEREAL &amp; POLVILLO, COMPOST &amp; FERTILIZANTES, DISPOSICIÓN FINAL RESIDUOS LIQUIDOS, DISPOSICIÓN FINAL RESIDUOS SOLIDOS, EXPORTACION, NFU, PILETAS, REACTORES, TIERRAS FILTRANTES</v>
      </c>
      <c r="R549">
        <v>1</v>
      </c>
      <c r="S549">
        <v>-44000</v>
      </c>
      <c r="T549">
        <v>1</v>
      </c>
      <c r="U549" t="str">
        <v>APERTURADO POR EMPRESA</v>
      </c>
      <c r="V549" t="str">
        <v>PILETAS</v>
      </c>
    </row>
    <row r="550" spans="1:22" x14ac:dyDescent="0.25">
      <c r="A550" vm="9">
        <v>45939</v>
      </c>
      <c r="B550" t="str">
        <v>Gomeria Donatti S. R. L.</v>
      </c>
      <c r="C550" t="str">
        <v>FA-A 00003-00021674</v>
      </c>
      <c r="D550">
        <v>-44000</v>
      </c>
      <c r="E550" t="str">
        <v>OC 0001-00001879: REPARACIONES
parche vial/retro</v>
      </c>
      <c r="F550">
        <v>1</v>
      </c>
      <c r="G550">
        <v>36363.64</v>
      </c>
      <c r="H550" t="str">
        <v>UN</v>
      </c>
      <c r="I550" t="str">
        <v>REPARACIONES</v>
      </c>
      <c r="J550" t="str">
        <v>OPEX</v>
      </c>
      <c r="K550" t="str">
        <v>VARIABLE</v>
      </c>
      <c r="L550" t="str">
        <v>INDIRECTO</v>
      </c>
      <c r="M550">
        <v>0</v>
      </c>
      <c r="N550" t="str">
        <v>CC1</v>
      </c>
      <c r="O550" t="e">
        <v>#NUM!</v>
      </c>
      <c r="P550">
        <v>10</v>
      </c>
      <c r="Q550" t="str">
        <v>BACHAS, CEREAL &amp; POLVILLO, COMPOST &amp; FERTILIZANTES, DISPOSICIÓN FINAL RESIDUOS LIQUIDOS, DISPOSICIÓN FINAL RESIDUOS SOLIDOS, EXPORTACION, NFU, PILETAS, REACTORES, TIERRAS FILTRANTES</v>
      </c>
      <c r="R550">
        <v>1</v>
      </c>
      <c r="S550">
        <v>-44000</v>
      </c>
      <c r="T550">
        <v>1</v>
      </c>
      <c r="U550" t="str">
        <v>APERTURADO POR EMPRESA</v>
      </c>
      <c r="V550" t="str">
        <v>REACTORES</v>
      </c>
    </row>
    <row r="551" spans="1:22" x14ac:dyDescent="0.25">
      <c r="A551" vm="9">
        <v>45939</v>
      </c>
      <c r="B551" t="str">
        <v>Gomeria Donatti S. R. L.</v>
      </c>
      <c r="C551" t="str">
        <v>FA-A 00003-00021674</v>
      </c>
      <c r="D551">
        <v>-44000</v>
      </c>
      <c r="E551" t="str">
        <v>OC 0001-00001879: REPARACIONES
parche vial/retro</v>
      </c>
      <c r="F551">
        <v>1</v>
      </c>
      <c r="G551">
        <v>36363.64</v>
      </c>
      <c r="H551" t="str">
        <v>UN</v>
      </c>
      <c r="I551" t="str">
        <v>REPARACIONES</v>
      </c>
      <c r="J551" t="str">
        <v>OPEX</v>
      </c>
      <c r="K551" t="str">
        <v>VARIABLE</v>
      </c>
      <c r="L551" t="str">
        <v>INDIRECTO</v>
      </c>
      <c r="M551">
        <v>0</v>
      </c>
      <c r="N551" t="str">
        <v>CC1</v>
      </c>
      <c r="O551" t="e">
        <v>#NUM!</v>
      </c>
      <c r="P551">
        <v>10</v>
      </c>
      <c r="Q551" t="str">
        <v>BACHAS, CEREAL &amp; POLVILLO, COMPOST &amp; FERTILIZANTES, DISPOSICIÓN FINAL RESIDUOS LIQUIDOS, DISPOSICIÓN FINAL RESIDUOS SOLIDOS, EXPORTACION, NFU, PILETAS, REACTORES, TIERRAS FILTRANTES</v>
      </c>
      <c r="R551">
        <v>1</v>
      </c>
      <c r="S551">
        <v>-44000</v>
      </c>
      <c r="T551">
        <v>1</v>
      </c>
      <c r="U551" t="str">
        <v>APERTURADO POR EMPRESA</v>
      </c>
      <c r="V551" t="str">
        <v>TIERRAS FILTRANTES</v>
      </c>
    </row>
    <row r="552" spans="1:22" x14ac:dyDescent="0.25">
      <c r="A552" vm="15">
        <v>45951</v>
      </c>
      <c r="B552" t="str">
        <v>Herrera, Victor Hugo</v>
      </c>
      <c r="C552" t="str">
        <v>FA-C 00002-00000174</v>
      </c>
      <c r="D552">
        <v>-2250000</v>
      </c>
      <c r="E552" t="str">
        <v xml:space="preserve">OC 0001-00001705: REPARACIONES
Desmontar plato de enganche y colocar de plato jost reparado </v>
      </c>
      <c r="F552">
        <v>1</v>
      </c>
      <c r="G552">
        <v>2250000</v>
      </c>
      <c r="H552" t="str">
        <v>UN</v>
      </c>
      <c r="I552" t="str">
        <v>REPARACIONES</v>
      </c>
      <c r="J552" t="str">
        <v>OPEX</v>
      </c>
      <c r="K552" t="str">
        <v>VARIABLE</v>
      </c>
      <c r="L552" t="str">
        <v>INDIRECTO</v>
      </c>
      <c r="M552">
        <v>0</v>
      </c>
      <c r="N552" t="str">
        <v>CC1</v>
      </c>
      <c r="O552" t="e">
        <v>#NUM!</v>
      </c>
      <c r="P552">
        <v>10</v>
      </c>
      <c r="Q552" t="str">
        <v>BACHAS, CEREAL &amp; POLVILLO, COMPOST &amp; FERTILIZANTES, DISPOSICIÓN FINAL RESIDUOS LIQUIDOS, DISPOSICIÓN FINAL RESIDUOS SOLIDOS, EXPORTACION, NFU, PILETAS, REACTORES, TIERRAS FILTRANTES</v>
      </c>
      <c r="R552">
        <v>1</v>
      </c>
      <c r="S552">
        <v>-2250000</v>
      </c>
      <c r="T552">
        <v>1</v>
      </c>
      <c r="U552" t="str">
        <v>APERTURADO POR EMPRESA</v>
      </c>
      <c r="V552" t="str">
        <v>BACHAS</v>
      </c>
    </row>
    <row r="553" spans="1:22" x14ac:dyDescent="0.25">
      <c r="A553" vm="15">
        <v>45951</v>
      </c>
      <c r="B553" t="str">
        <v>Herrera, Victor Hugo</v>
      </c>
      <c r="C553" t="str">
        <v>FA-C 00002-00000174</v>
      </c>
      <c r="D553">
        <v>-2250000</v>
      </c>
      <c r="E553" t="str">
        <v xml:space="preserve">OC 0001-00001705: REPARACIONES
Desmontar plato de enganche y colocar de plato jost reparado </v>
      </c>
      <c r="F553">
        <v>1</v>
      </c>
      <c r="G553">
        <v>2250000</v>
      </c>
      <c r="H553" t="str">
        <v>UN</v>
      </c>
      <c r="I553" t="str">
        <v>REPARACIONES</v>
      </c>
      <c r="J553" t="str">
        <v>OPEX</v>
      </c>
      <c r="K553" t="str">
        <v>VARIABLE</v>
      </c>
      <c r="L553" t="str">
        <v>INDIRECTO</v>
      </c>
      <c r="M553">
        <v>0</v>
      </c>
      <c r="N553" t="str">
        <v>CC1</v>
      </c>
      <c r="O553" t="e">
        <v>#NUM!</v>
      </c>
      <c r="P553">
        <v>10</v>
      </c>
      <c r="Q553" t="str">
        <v>BACHAS, CEREAL &amp; POLVILLO, COMPOST &amp; FERTILIZANTES, DISPOSICIÓN FINAL RESIDUOS LIQUIDOS, DISPOSICIÓN FINAL RESIDUOS SOLIDOS, EXPORTACION, NFU, PILETAS, REACTORES, TIERRAS FILTRANTES</v>
      </c>
      <c r="R553">
        <v>1</v>
      </c>
      <c r="S553">
        <v>-2250000</v>
      </c>
      <c r="T553">
        <v>1</v>
      </c>
      <c r="U553" t="str">
        <v>APERTURADO POR EMPRESA</v>
      </c>
      <c r="V553" t="str">
        <v>CEREAL &amp; POLVILLO</v>
      </c>
    </row>
    <row r="554" spans="1:22" x14ac:dyDescent="0.25">
      <c r="A554" vm="15">
        <v>45951</v>
      </c>
      <c r="B554" t="str">
        <v>Herrera, Victor Hugo</v>
      </c>
      <c r="C554" t="str">
        <v>FA-C 00002-00000174</v>
      </c>
      <c r="D554">
        <v>-2250000</v>
      </c>
      <c r="E554" t="str">
        <v xml:space="preserve">OC 0001-00001705: REPARACIONES
Desmontar plato de enganche y colocar de plato jost reparado </v>
      </c>
      <c r="F554">
        <v>1</v>
      </c>
      <c r="G554">
        <v>2250000</v>
      </c>
      <c r="H554" t="str">
        <v>UN</v>
      </c>
      <c r="I554" t="str">
        <v>REPARACIONES</v>
      </c>
      <c r="J554" t="str">
        <v>OPEX</v>
      </c>
      <c r="K554" t="str">
        <v>VARIABLE</v>
      </c>
      <c r="L554" t="str">
        <v>INDIRECTO</v>
      </c>
      <c r="M554">
        <v>0</v>
      </c>
      <c r="N554" t="str">
        <v>CC1</v>
      </c>
      <c r="O554" t="e">
        <v>#NUM!</v>
      </c>
      <c r="P554">
        <v>10</v>
      </c>
      <c r="Q554" t="str">
        <v>BACHAS, CEREAL &amp; POLVILLO, COMPOST &amp; FERTILIZANTES, DISPOSICIÓN FINAL RESIDUOS LIQUIDOS, DISPOSICIÓN FINAL RESIDUOS SOLIDOS, EXPORTACION, NFU, PILETAS, REACTORES, TIERRAS FILTRANTES</v>
      </c>
      <c r="R554">
        <v>1</v>
      </c>
      <c r="S554">
        <v>-2250000</v>
      </c>
      <c r="T554">
        <v>1</v>
      </c>
      <c r="U554" t="str">
        <v>APERTURADO POR EMPRESA</v>
      </c>
      <c r="V554" t="str">
        <v>COMPOST &amp; FERTILIZANTES</v>
      </c>
    </row>
    <row r="555" spans="1:22" x14ac:dyDescent="0.25">
      <c r="A555" vm="15">
        <v>45951</v>
      </c>
      <c r="B555" t="str">
        <v>Herrera, Victor Hugo</v>
      </c>
      <c r="C555" t="str">
        <v>FA-C 00002-00000174</v>
      </c>
      <c r="D555">
        <v>-2250000</v>
      </c>
      <c r="E555" t="str">
        <v xml:space="preserve">OC 0001-00001705: REPARACIONES
Desmontar plato de enganche y colocar de plato jost reparado </v>
      </c>
      <c r="F555">
        <v>1</v>
      </c>
      <c r="G555">
        <v>2250000</v>
      </c>
      <c r="H555" t="str">
        <v>UN</v>
      </c>
      <c r="I555" t="str">
        <v>REPARACIONES</v>
      </c>
      <c r="J555" t="str">
        <v>OPEX</v>
      </c>
      <c r="K555" t="str">
        <v>VARIABLE</v>
      </c>
      <c r="L555" t="str">
        <v>INDIRECTO</v>
      </c>
      <c r="M555">
        <v>0</v>
      </c>
      <c r="N555" t="str">
        <v>CC1</v>
      </c>
      <c r="O555" t="e">
        <v>#NUM!</v>
      </c>
      <c r="P555">
        <v>10</v>
      </c>
      <c r="Q555" t="str">
        <v>BACHAS, CEREAL &amp; POLVILLO, COMPOST &amp; FERTILIZANTES, DISPOSICIÓN FINAL RESIDUOS LIQUIDOS, DISPOSICIÓN FINAL RESIDUOS SOLIDOS, EXPORTACION, NFU, PILETAS, REACTORES, TIERRAS FILTRANTES</v>
      </c>
      <c r="R555">
        <v>1</v>
      </c>
      <c r="S555">
        <v>-2250000</v>
      </c>
      <c r="T555">
        <v>1</v>
      </c>
      <c r="U555" t="str">
        <v>APERTURADO POR EMPRESA</v>
      </c>
      <c r="V555" t="str">
        <v>DISPOSICIÓN FINAL RESIDUOS LIQUIDOS</v>
      </c>
    </row>
    <row r="556" spans="1:22" x14ac:dyDescent="0.25">
      <c r="A556" vm="15">
        <v>45951</v>
      </c>
      <c r="B556" t="str">
        <v>Herrera, Victor Hugo</v>
      </c>
      <c r="C556" t="str">
        <v>FA-C 00002-00000174</v>
      </c>
      <c r="D556">
        <v>-2250000</v>
      </c>
      <c r="E556" t="str">
        <v xml:space="preserve">OC 0001-00001705: REPARACIONES
Desmontar plato de enganche y colocar de plato jost reparado </v>
      </c>
      <c r="F556">
        <v>1</v>
      </c>
      <c r="G556">
        <v>2250000</v>
      </c>
      <c r="H556" t="str">
        <v>UN</v>
      </c>
      <c r="I556" t="str">
        <v>REPARACIONES</v>
      </c>
      <c r="J556" t="str">
        <v>OPEX</v>
      </c>
      <c r="K556" t="str">
        <v>VARIABLE</v>
      </c>
      <c r="L556" t="str">
        <v>INDIRECTO</v>
      </c>
      <c r="M556">
        <v>0</v>
      </c>
      <c r="N556" t="str">
        <v>CC1</v>
      </c>
      <c r="O556" t="e">
        <v>#NUM!</v>
      </c>
      <c r="P556">
        <v>10</v>
      </c>
      <c r="Q556" t="str">
        <v>BACHAS, CEREAL &amp; POLVILLO, COMPOST &amp; FERTILIZANTES, DISPOSICIÓN FINAL RESIDUOS LIQUIDOS, DISPOSICIÓN FINAL RESIDUOS SOLIDOS, EXPORTACION, NFU, PILETAS, REACTORES, TIERRAS FILTRANTES</v>
      </c>
      <c r="R556">
        <v>1</v>
      </c>
      <c r="S556">
        <v>-2250000</v>
      </c>
      <c r="T556">
        <v>1</v>
      </c>
      <c r="U556" t="str">
        <v>APERTURADO POR EMPRESA</v>
      </c>
      <c r="V556" t="str">
        <v>DISPOSICIÓN FINAL RESIDUOS SOLIDOS</v>
      </c>
    </row>
    <row r="557" spans="1:22" x14ac:dyDescent="0.25">
      <c r="A557" vm="15">
        <v>45951</v>
      </c>
      <c r="B557" t="str">
        <v>Herrera, Victor Hugo</v>
      </c>
      <c r="C557" t="str">
        <v>FA-C 00002-00000174</v>
      </c>
      <c r="D557">
        <v>-2250000</v>
      </c>
      <c r="E557" t="str">
        <v xml:space="preserve">OC 0001-00001705: REPARACIONES
Desmontar plato de enganche y colocar de plato jost reparado </v>
      </c>
      <c r="F557">
        <v>1</v>
      </c>
      <c r="G557">
        <v>2250000</v>
      </c>
      <c r="H557" t="str">
        <v>UN</v>
      </c>
      <c r="I557" t="str">
        <v>REPARACIONES</v>
      </c>
      <c r="J557" t="str">
        <v>OPEX</v>
      </c>
      <c r="K557" t="str">
        <v>VARIABLE</v>
      </c>
      <c r="L557" t="str">
        <v>INDIRECTO</v>
      </c>
      <c r="M557">
        <v>0</v>
      </c>
      <c r="N557" t="str">
        <v>CC1</v>
      </c>
      <c r="O557" t="e">
        <v>#NUM!</v>
      </c>
      <c r="P557">
        <v>10</v>
      </c>
      <c r="Q557" t="str">
        <v>BACHAS, CEREAL &amp; POLVILLO, COMPOST &amp; FERTILIZANTES, DISPOSICIÓN FINAL RESIDUOS LIQUIDOS, DISPOSICIÓN FINAL RESIDUOS SOLIDOS, EXPORTACION, NFU, PILETAS, REACTORES, TIERRAS FILTRANTES</v>
      </c>
      <c r="R557">
        <v>1</v>
      </c>
      <c r="S557">
        <v>-2250000</v>
      </c>
      <c r="T557">
        <v>1</v>
      </c>
      <c r="U557" t="str">
        <v>APERTURADO POR EMPRESA</v>
      </c>
      <c r="V557" t="str">
        <v>EXPORTACION</v>
      </c>
    </row>
    <row r="558" spans="1:22" x14ac:dyDescent="0.25">
      <c r="A558" vm="15">
        <v>45951</v>
      </c>
      <c r="B558" t="str">
        <v>Herrera, Victor Hugo</v>
      </c>
      <c r="C558" t="str">
        <v>FA-C 00002-00000174</v>
      </c>
      <c r="D558">
        <v>-2250000</v>
      </c>
      <c r="E558" t="str">
        <v xml:space="preserve">OC 0001-00001705: REPARACIONES
Desmontar plato de enganche y colocar de plato jost reparado </v>
      </c>
      <c r="F558">
        <v>1</v>
      </c>
      <c r="G558">
        <v>2250000</v>
      </c>
      <c r="H558" t="str">
        <v>UN</v>
      </c>
      <c r="I558" t="str">
        <v>REPARACIONES</v>
      </c>
      <c r="J558" t="str">
        <v>OPEX</v>
      </c>
      <c r="K558" t="str">
        <v>VARIABLE</v>
      </c>
      <c r="L558" t="str">
        <v>INDIRECTO</v>
      </c>
      <c r="M558">
        <v>0</v>
      </c>
      <c r="N558" t="str">
        <v>CC1</v>
      </c>
      <c r="O558" t="e">
        <v>#NUM!</v>
      </c>
      <c r="P558">
        <v>10</v>
      </c>
      <c r="Q558" t="str">
        <v>BACHAS, CEREAL &amp; POLVILLO, COMPOST &amp; FERTILIZANTES, DISPOSICIÓN FINAL RESIDUOS LIQUIDOS, DISPOSICIÓN FINAL RESIDUOS SOLIDOS, EXPORTACION, NFU, PILETAS, REACTORES, TIERRAS FILTRANTES</v>
      </c>
      <c r="R558">
        <v>1</v>
      </c>
      <c r="S558">
        <v>-2250000</v>
      </c>
      <c r="T558">
        <v>1</v>
      </c>
      <c r="U558" t="str">
        <v>APERTURADO POR EMPRESA</v>
      </c>
      <c r="V558" t="str">
        <v>NFU</v>
      </c>
    </row>
    <row r="559" spans="1:22" x14ac:dyDescent="0.25">
      <c r="A559" vm="15">
        <v>45951</v>
      </c>
      <c r="B559" t="str">
        <v>Herrera, Victor Hugo</v>
      </c>
      <c r="C559" t="str">
        <v>FA-C 00002-00000174</v>
      </c>
      <c r="D559">
        <v>-2250000</v>
      </c>
      <c r="E559" t="str">
        <v xml:space="preserve">OC 0001-00001705: REPARACIONES
Desmontar plato de enganche y colocar de plato jost reparado </v>
      </c>
      <c r="F559">
        <v>1</v>
      </c>
      <c r="G559">
        <v>2250000</v>
      </c>
      <c r="H559" t="str">
        <v>UN</v>
      </c>
      <c r="I559" t="str">
        <v>REPARACIONES</v>
      </c>
      <c r="J559" t="str">
        <v>OPEX</v>
      </c>
      <c r="K559" t="str">
        <v>VARIABLE</v>
      </c>
      <c r="L559" t="str">
        <v>INDIRECTO</v>
      </c>
      <c r="M559">
        <v>0</v>
      </c>
      <c r="N559" t="str">
        <v>CC1</v>
      </c>
      <c r="O559" t="e">
        <v>#NUM!</v>
      </c>
      <c r="P559">
        <v>10</v>
      </c>
      <c r="Q559" t="str">
        <v>BACHAS, CEREAL &amp; POLVILLO, COMPOST &amp; FERTILIZANTES, DISPOSICIÓN FINAL RESIDUOS LIQUIDOS, DISPOSICIÓN FINAL RESIDUOS SOLIDOS, EXPORTACION, NFU, PILETAS, REACTORES, TIERRAS FILTRANTES</v>
      </c>
      <c r="R559">
        <v>1</v>
      </c>
      <c r="S559">
        <v>-2250000</v>
      </c>
      <c r="T559">
        <v>1</v>
      </c>
      <c r="U559" t="str">
        <v>APERTURADO POR EMPRESA</v>
      </c>
      <c r="V559" t="str">
        <v>PILETAS</v>
      </c>
    </row>
    <row r="560" spans="1:22" x14ac:dyDescent="0.25">
      <c r="A560" vm="15">
        <v>45951</v>
      </c>
      <c r="B560" t="str">
        <v>Herrera, Victor Hugo</v>
      </c>
      <c r="C560" t="str">
        <v>FA-C 00002-00000174</v>
      </c>
      <c r="D560">
        <v>-2250000</v>
      </c>
      <c r="E560" t="str">
        <v xml:space="preserve">OC 0001-00001705: REPARACIONES
Desmontar plato de enganche y colocar de plato jost reparado </v>
      </c>
      <c r="F560">
        <v>1</v>
      </c>
      <c r="G560">
        <v>2250000</v>
      </c>
      <c r="H560" t="str">
        <v>UN</v>
      </c>
      <c r="I560" t="str">
        <v>REPARACIONES</v>
      </c>
      <c r="J560" t="str">
        <v>OPEX</v>
      </c>
      <c r="K560" t="str">
        <v>VARIABLE</v>
      </c>
      <c r="L560" t="str">
        <v>INDIRECTO</v>
      </c>
      <c r="M560">
        <v>0</v>
      </c>
      <c r="N560" t="str">
        <v>CC1</v>
      </c>
      <c r="O560" t="e">
        <v>#NUM!</v>
      </c>
      <c r="P560">
        <v>10</v>
      </c>
      <c r="Q560" t="str">
        <v>BACHAS, CEREAL &amp; POLVILLO, COMPOST &amp; FERTILIZANTES, DISPOSICIÓN FINAL RESIDUOS LIQUIDOS, DISPOSICIÓN FINAL RESIDUOS SOLIDOS, EXPORTACION, NFU, PILETAS, REACTORES, TIERRAS FILTRANTES</v>
      </c>
      <c r="R560">
        <v>1</v>
      </c>
      <c r="S560">
        <v>-2250000</v>
      </c>
      <c r="T560">
        <v>1</v>
      </c>
      <c r="U560" t="str">
        <v>APERTURADO POR EMPRESA</v>
      </c>
      <c r="V560" t="str">
        <v>REACTORES</v>
      </c>
    </row>
    <row r="561" spans="1:22" x14ac:dyDescent="0.25">
      <c r="A561" vm="15">
        <v>45951</v>
      </c>
      <c r="B561" t="str">
        <v>Herrera, Victor Hugo</v>
      </c>
      <c r="C561" t="str">
        <v>FA-C 00002-00000174</v>
      </c>
      <c r="D561">
        <v>-2250000</v>
      </c>
      <c r="E561" t="str">
        <v xml:space="preserve">OC 0001-00001705: REPARACIONES
Desmontar plato de enganche y colocar de plato jost reparado </v>
      </c>
      <c r="F561">
        <v>1</v>
      </c>
      <c r="G561">
        <v>2250000</v>
      </c>
      <c r="H561" t="str">
        <v>UN</v>
      </c>
      <c r="I561" t="str">
        <v>REPARACIONES</v>
      </c>
      <c r="J561" t="str">
        <v>OPEX</v>
      </c>
      <c r="K561" t="str">
        <v>VARIABLE</v>
      </c>
      <c r="L561" t="str">
        <v>INDIRECTO</v>
      </c>
      <c r="M561">
        <v>0</v>
      </c>
      <c r="N561" t="str">
        <v>CC1</v>
      </c>
      <c r="O561" t="e">
        <v>#NUM!</v>
      </c>
      <c r="P561">
        <v>10</v>
      </c>
      <c r="Q561" t="str">
        <v>BACHAS, CEREAL &amp; POLVILLO, COMPOST &amp; FERTILIZANTES, DISPOSICIÓN FINAL RESIDUOS LIQUIDOS, DISPOSICIÓN FINAL RESIDUOS SOLIDOS, EXPORTACION, NFU, PILETAS, REACTORES, TIERRAS FILTRANTES</v>
      </c>
      <c r="R561">
        <v>1</v>
      </c>
      <c r="S561">
        <v>-2250000</v>
      </c>
      <c r="T561">
        <v>1</v>
      </c>
      <c r="U561" t="str">
        <v>APERTURADO POR EMPRESA</v>
      </c>
      <c r="V561" t="str">
        <v>TIERRAS FILTRANTES</v>
      </c>
    </row>
    <row r="562" spans="1:22" x14ac:dyDescent="0.25">
      <c r="A562" vm="22">
        <v>45937</v>
      </c>
      <c r="B562" t="str">
        <v>Herrera, Victor Hugo</v>
      </c>
      <c r="C562" t="str">
        <v>FA-C 00002-00000170</v>
      </c>
      <c r="D562">
        <v>-480000</v>
      </c>
      <c r="E562" t="str">
        <v>OC 0001-00001813: REPARACIONE
S
desmontar pistón, colocar pistón reparado y fabricar pernos de anclaje</v>
      </c>
      <c r="F562">
        <v>1</v>
      </c>
      <c r="G562">
        <v>480000</v>
      </c>
      <c r="H562" t="str">
        <v>UN</v>
      </c>
      <c r="I562" t="str">
        <v>REPARACIONES</v>
      </c>
      <c r="J562" t="str">
        <v>OPEX</v>
      </c>
      <c r="K562" t="str">
        <v>VARIABLE</v>
      </c>
      <c r="L562" t="str">
        <v>INDIRECTO</v>
      </c>
      <c r="M562">
        <v>0</v>
      </c>
      <c r="N562" t="str">
        <v>CC1</v>
      </c>
      <c r="O562" t="e">
        <v>#NUM!</v>
      </c>
      <c r="P562">
        <v>10</v>
      </c>
      <c r="Q562" t="str">
        <v>BACHAS, CEREAL &amp; POLVILLO, COMPOST &amp; FERTILIZANTES, DISPOSICIÓN FINAL RESIDUOS LIQUIDOS, DISPOSICIÓN FINAL RESIDUOS SOLIDOS, EXPORTACION, NFU, PILETAS, REACTORES, TIERRAS FILTRANTES</v>
      </c>
      <c r="R562">
        <v>1</v>
      </c>
      <c r="S562">
        <v>-480000</v>
      </c>
      <c r="T562">
        <v>1</v>
      </c>
      <c r="U562" t="str">
        <v>APERTURADO POR EMPRESA</v>
      </c>
      <c r="V562" t="str">
        <v>BACHAS</v>
      </c>
    </row>
    <row r="563" spans="1:22" x14ac:dyDescent="0.25">
      <c r="A563" vm="22">
        <v>45937</v>
      </c>
      <c r="B563" t="str">
        <v>Herrera, Victor Hugo</v>
      </c>
      <c r="C563" t="str">
        <v>FA-C 00002-00000170</v>
      </c>
      <c r="D563">
        <v>-480000</v>
      </c>
      <c r="E563" t="str">
        <v>OC 0001-00001813: REPARACIONE
S
desmontar pistón, colocar pistón reparado y fabricar pernos de anclaje</v>
      </c>
      <c r="F563">
        <v>1</v>
      </c>
      <c r="G563">
        <v>480000</v>
      </c>
      <c r="H563" t="str">
        <v>UN</v>
      </c>
      <c r="I563" t="str">
        <v>REPARACIONES</v>
      </c>
      <c r="J563" t="str">
        <v>OPEX</v>
      </c>
      <c r="K563" t="str">
        <v>VARIABLE</v>
      </c>
      <c r="L563" t="str">
        <v>INDIRECTO</v>
      </c>
      <c r="M563">
        <v>0</v>
      </c>
      <c r="N563" t="str">
        <v>CC1</v>
      </c>
      <c r="O563" t="e">
        <v>#NUM!</v>
      </c>
      <c r="P563">
        <v>10</v>
      </c>
      <c r="Q563" t="str">
        <v>BACHAS, CEREAL &amp; POLVILLO, COMPOST &amp; FERTILIZANTES, DISPOSICIÓN FINAL RESIDUOS LIQUIDOS, DISPOSICIÓN FINAL RESIDUOS SOLIDOS, EXPORTACION, NFU, PILETAS, REACTORES, TIERRAS FILTRANTES</v>
      </c>
      <c r="R563">
        <v>1</v>
      </c>
      <c r="S563">
        <v>-480000</v>
      </c>
      <c r="T563">
        <v>1</v>
      </c>
      <c r="U563" t="str">
        <v>APERTURADO POR EMPRESA</v>
      </c>
      <c r="V563" t="str">
        <v>CEREAL &amp; POLVILLO</v>
      </c>
    </row>
    <row r="564" spans="1:22" x14ac:dyDescent="0.25">
      <c r="A564" vm="22">
        <v>45937</v>
      </c>
      <c r="B564" t="str">
        <v>Herrera, Victor Hugo</v>
      </c>
      <c r="C564" t="str">
        <v>FA-C 00002-00000170</v>
      </c>
      <c r="D564">
        <v>-480000</v>
      </c>
      <c r="E564" t="str">
        <v>OC 0001-00001813: REPARACIONE
S
desmontar pistón, colocar pistón reparado y fabricar pernos de anclaje</v>
      </c>
      <c r="F564">
        <v>1</v>
      </c>
      <c r="G564">
        <v>480000</v>
      </c>
      <c r="H564" t="str">
        <v>UN</v>
      </c>
      <c r="I564" t="str">
        <v>REPARACIONES</v>
      </c>
      <c r="J564" t="str">
        <v>OPEX</v>
      </c>
      <c r="K564" t="str">
        <v>VARIABLE</v>
      </c>
      <c r="L564" t="str">
        <v>INDIRECTO</v>
      </c>
      <c r="M564">
        <v>0</v>
      </c>
      <c r="N564" t="str">
        <v>CC1</v>
      </c>
      <c r="O564" t="e">
        <v>#NUM!</v>
      </c>
      <c r="P564">
        <v>10</v>
      </c>
      <c r="Q564" t="str">
        <v>BACHAS, CEREAL &amp; POLVILLO, COMPOST &amp; FERTILIZANTES, DISPOSICIÓN FINAL RESIDUOS LIQUIDOS, DISPOSICIÓN FINAL RESIDUOS SOLIDOS, EXPORTACION, NFU, PILETAS, REACTORES, TIERRAS FILTRANTES</v>
      </c>
      <c r="R564">
        <v>1</v>
      </c>
      <c r="S564">
        <v>-480000</v>
      </c>
      <c r="T564">
        <v>1</v>
      </c>
      <c r="U564" t="str">
        <v>APERTURADO POR EMPRESA</v>
      </c>
      <c r="V564" t="str">
        <v>COMPOST &amp; FERTILIZANTES</v>
      </c>
    </row>
    <row r="565" spans="1:22" x14ac:dyDescent="0.25">
      <c r="A565" vm="22">
        <v>45937</v>
      </c>
      <c r="B565" t="str">
        <v>Herrera, Victor Hugo</v>
      </c>
      <c r="C565" t="str">
        <v>FA-C 00002-00000170</v>
      </c>
      <c r="D565">
        <v>-480000</v>
      </c>
      <c r="E565" t="str">
        <v>OC 0001-00001813: REPARACIONE
S
desmontar pistón, colocar pistón reparado y fabricar pernos de anclaje</v>
      </c>
      <c r="F565">
        <v>1</v>
      </c>
      <c r="G565">
        <v>480000</v>
      </c>
      <c r="H565" t="str">
        <v>UN</v>
      </c>
      <c r="I565" t="str">
        <v>REPARACIONES</v>
      </c>
      <c r="J565" t="str">
        <v>OPEX</v>
      </c>
      <c r="K565" t="str">
        <v>VARIABLE</v>
      </c>
      <c r="L565" t="str">
        <v>INDIRECTO</v>
      </c>
      <c r="M565">
        <v>0</v>
      </c>
      <c r="N565" t="str">
        <v>CC1</v>
      </c>
      <c r="O565" t="e">
        <v>#NUM!</v>
      </c>
      <c r="P565">
        <v>10</v>
      </c>
      <c r="Q565" t="str">
        <v>BACHAS, CEREAL &amp; POLVILLO, COMPOST &amp; FERTILIZANTES, DISPOSICIÓN FINAL RESIDUOS LIQUIDOS, DISPOSICIÓN FINAL RESIDUOS SOLIDOS, EXPORTACION, NFU, PILETAS, REACTORES, TIERRAS FILTRANTES</v>
      </c>
      <c r="R565">
        <v>1</v>
      </c>
      <c r="S565">
        <v>-480000</v>
      </c>
      <c r="T565">
        <v>1</v>
      </c>
      <c r="U565" t="str">
        <v>APERTURADO POR EMPRESA</v>
      </c>
      <c r="V565" t="str">
        <v>DISPOSICIÓN FINAL RESIDUOS LIQUIDOS</v>
      </c>
    </row>
    <row r="566" spans="1:22" x14ac:dyDescent="0.25">
      <c r="A566" vm="22">
        <v>45937</v>
      </c>
      <c r="B566" t="str">
        <v>Herrera, Victor Hugo</v>
      </c>
      <c r="C566" t="str">
        <v>FA-C 00002-00000170</v>
      </c>
      <c r="D566">
        <v>-480000</v>
      </c>
      <c r="E566" t="str">
        <v>OC 0001-00001813: REPARACIONE
S
desmontar pistón, colocar pistón reparado y fabricar pernos de anclaje</v>
      </c>
      <c r="F566">
        <v>1</v>
      </c>
      <c r="G566">
        <v>480000</v>
      </c>
      <c r="H566" t="str">
        <v>UN</v>
      </c>
      <c r="I566" t="str">
        <v>REPARACIONES</v>
      </c>
      <c r="J566" t="str">
        <v>OPEX</v>
      </c>
      <c r="K566" t="str">
        <v>VARIABLE</v>
      </c>
      <c r="L566" t="str">
        <v>INDIRECTO</v>
      </c>
      <c r="M566">
        <v>0</v>
      </c>
      <c r="N566" t="str">
        <v>CC1</v>
      </c>
      <c r="O566" t="e">
        <v>#NUM!</v>
      </c>
      <c r="P566">
        <v>10</v>
      </c>
      <c r="Q566" t="str">
        <v>BACHAS, CEREAL &amp; POLVILLO, COMPOST &amp; FERTILIZANTES, DISPOSICIÓN FINAL RESIDUOS LIQUIDOS, DISPOSICIÓN FINAL RESIDUOS SOLIDOS, EXPORTACION, NFU, PILETAS, REACTORES, TIERRAS FILTRANTES</v>
      </c>
      <c r="R566">
        <v>1</v>
      </c>
      <c r="S566">
        <v>-480000</v>
      </c>
      <c r="T566">
        <v>1</v>
      </c>
      <c r="U566" t="str">
        <v>APERTURADO POR EMPRESA</v>
      </c>
      <c r="V566" t="str">
        <v>DISPOSICIÓN FINAL RESIDUOS SOLIDOS</v>
      </c>
    </row>
    <row r="567" spans="1:22" x14ac:dyDescent="0.25">
      <c r="A567" vm="22">
        <v>45937</v>
      </c>
      <c r="B567" t="str">
        <v>Herrera, Victor Hugo</v>
      </c>
      <c r="C567" t="str">
        <v>FA-C 00002-00000170</v>
      </c>
      <c r="D567">
        <v>-480000</v>
      </c>
      <c r="E567" t="str">
        <v>OC 0001-00001813: REPARACIONE
S
desmontar pistón, colocar pistón reparado y fabricar pernos de anclaje</v>
      </c>
      <c r="F567">
        <v>1</v>
      </c>
      <c r="G567">
        <v>480000</v>
      </c>
      <c r="H567" t="str">
        <v>UN</v>
      </c>
      <c r="I567" t="str">
        <v>REPARACIONES</v>
      </c>
      <c r="J567" t="str">
        <v>OPEX</v>
      </c>
      <c r="K567" t="str">
        <v>VARIABLE</v>
      </c>
      <c r="L567" t="str">
        <v>INDIRECTO</v>
      </c>
      <c r="M567">
        <v>0</v>
      </c>
      <c r="N567" t="str">
        <v>CC1</v>
      </c>
      <c r="O567" t="e">
        <v>#NUM!</v>
      </c>
      <c r="P567">
        <v>10</v>
      </c>
      <c r="Q567" t="str">
        <v>BACHAS, CEREAL &amp; POLVILLO, COMPOST &amp; FERTILIZANTES, DISPOSICIÓN FINAL RESIDUOS LIQUIDOS, DISPOSICIÓN FINAL RESIDUOS SOLIDOS, EXPORTACION, NFU, PILETAS, REACTORES, TIERRAS FILTRANTES</v>
      </c>
      <c r="R567">
        <v>1</v>
      </c>
      <c r="S567">
        <v>-480000</v>
      </c>
      <c r="T567">
        <v>1</v>
      </c>
      <c r="U567" t="str">
        <v>APERTURADO POR EMPRESA</v>
      </c>
      <c r="V567" t="str">
        <v>EXPORTACION</v>
      </c>
    </row>
    <row r="568" spans="1:22" x14ac:dyDescent="0.25">
      <c r="A568" vm="22">
        <v>45937</v>
      </c>
      <c r="B568" t="str">
        <v>Herrera, Victor Hugo</v>
      </c>
      <c r="C568" t="str">
        <v>FA-C 00002-00000170</v>
      </c>
      <c r="D568">
        <v>-480000</v>
      </c>
      <c r="E568" t="str">
        <v>OC 0001-00001813: REPARACIONE
S
desmontar pistón, colocar pistón reparado y fabricar pernos de anclaje</v>
      </c>
      <c r="F568">
        <v>1</v>
      </c>
      <c r="G568">
        <v>480000</v>
      </c>
      <c r="H568" t="str">
        <v>UN</v>
      </c>
      <c r="I568" t="str">
        <v>REPARACIONES</v>
      </c>
      <c r="J568" t="str">
        <v>OPEX</v>
      </c>
      <c r="K568" t="str">
        <v>VARIABLE</v>
      </c>
      <c r="L568" t="str">
        <v>INDIRECTO</v>
      </c>
      <c r="M568">
        <v>0</v>
      </c>
      <c r="N568" t="str">
        <v>CC1</v>
      </c>
      <c r="O568" t="e">
        <v>#NUM!</v>
      </c>
      <c r="P568">
        <v>10</v>
      </c>
      <c r="Q568" t="str">
        <v>BACHAS, CEREAL &amp; POLVILLO, COMPOST &amp; FERTILIZANTES, DISPOSICIÓN FINAL RESIDUOS LIQUIDOS, DISPOSICIÓN FINAL RESIDUOS SOLIDOS, EXPORTACION, NFU, PILETAS, REACTORES, TIERRAS FILTRANTES</v>
      </c>
      <c r="R568">
        <v>1</v>
      </c>
      <c r="S568">
        <v>-480000</v>
      </c>
      <c r="T568">
        <v>1</v>
      </c>
      <c r="U568" t="str">
        <v>APERTURADO POR EMPRESA</v>
      </c>
      <c r="V568" t="str">
        <v>NFU</v>
      </c>
    </row>
    <row r="569" spans="1:22" x14ac:dyDescent="0.25">
      <c r="A569" vm="22">
        <v>45937</v>
      </c>
      <c r="B569" t="str">
        <v>Herrera, Victor Hugo</v>
      </c>
      <c r="C569" t="str">
        <v>FA-C 00002-00000170</v>
      </c>
      <c r="D569">
        <v>-480000</v>
      </c>
      <c r="E569" t="str">
        <v>OC 0001-00001813: REPARACIONE
S
desmontar pistón, colocar pistón reparado y fabricar pernos de anclaje</v>
      </c>
      <c r="F569">
        <v>1</v>
      </c>
      <c r="G569">
        <v>480000</v>
      </c>
      <c r="H569" t="str">
        <v>UN</v>
      </c>
      <c r="I569" t="str">
        <v>REPARACIONES</v>
      </c>
      <c r="J569" t="str">
        <v>OPEX</v>
      </c>
      <c r="K569" t="str">
        <v>VARIABLE</v>
      </c>
      <c r="L569" t="str">
        <v>INDIRECTO</v>
      </c>
      <c r="M569">
        <v>0</v>
      </c>
      <c r="N569" t="str">
        <v>CC1</v>
      </c>
      <c r="O569" t="e">
        <v>#NUM!</v>
      </c>
      <c r="P569">
        <v>10</v>
      </c>
      <c r="Q569" t="str">
        <v>BACHAS, CEREAL &amp; POLVILLO, COMPOST &amp; FERTILIZANTES, DISPOSICIÓN FINAL RESIDUOS LIQUIDOS, DISPOSICIÓN FINAL RESIDUOS SOLIDOS, EXPORTACION, NFU, PILETAS, REACTORES, TIERRAS FILTRANTES</v>
      </c>
      <c r="R569">
        <v>1</v>
      </c>
      <c r="S569">
        <v>-480000</v>
      </c>
      <c r="T569">
        <v>1</v>
      </c>
      <c r="U569" t="str">
        <v>APERTURADO POR EMPRESA</v>
      </c>
      <c r="V569" t="str">
        <v>PILETAS</v>
      </c>
    </row>
    <row r="570" spans="1:22" x14ac:dyDescent="0.25">
      <c r="A570" vm="22">
        <v>45937</v>
      </c>
      <c r="B570" t="str">
        <v>Herrera, Victor Hugo</v>
      </c>
      <c r="C570" t="str">
        <v>FA-C 00002-00000170</v>
      </c>
      <c r="D570">
        <v>-480000</v>
      </c>
      <c r="E570" t="str">
        <v>OC 0001-00001813: REPARACIONE
S
desmontar pistón, colocar pistón reparado y fabricar pernos de anclaje</v>
      </c>
      <c r="F570">
        <v>1</v>
      </c>
      <c r="G570">
        <v>480000</v>
      </c>
      <c r="H570" t="str">
        <v>UN</v>
      </c>
      <c r="I570" t="str">
        <v>REPARACIONES</v>
      </c>
      <c r="J570" t="str">
        <v>OPEX</v>
      </c>
      <c r="K570" t="str">
        <v>VARIABLE</v>
      </c>
      <c r="L570" t="str">
        <v>INDIRECTO</v>
      </c>
      <c r="M570">
        <v>0</v>
      </c>
      <c r="N570" t="str">
        <v>CC1</v>
      </c>
      <c r="O570" t="e">
        <v>#NUM!</v>
      </c>
      <c r="P570">
        <v>10</v>
      </c>
      <c r="Q570" t="str">
        <v>BACHAS, CEREAL &amp; POLVILLO, COMPOST &amp; FERTILIZANTES, DISPOSICIÓN FINAL RESIDUOS LIQUIDOS, DISPOSICIÓN FINAL RESIDUOS SOLIDOS, EXPORTACION, NFU, PILETAS, REACTORES, TIERRAS FILTRANTES</v>
      </c>
      <c r="R570">
        <v>1</v>
      </c>
      <c r="S570">
        <v>-480000</v>
      </c>
      <c r="T570">
        <v>1</v>
      </c>
      <c r="U570" t="str">
        <v>APERTURADO POR EMPRESA</v>
      </c>
      <c r="V570" t="str">
        <v>REACTORES</v>
      </c>
    </row>
    <row r="571" spans="1:22" x14ac:dyDescent="0.25">
      <c r="A571" vm="22">
        <v>45937</v>
      </c>
      <c r="B571" t="str">
        <v>Herrera, Victor Hugo</v>
      </c>
      <c r="C571" t="str">
        <v>FA-C 00002-00000170</v>
      </c>
      <c r="D571">
        <v>-480000</v>
      </c>
      <c r="E571" t="str">
        <v>OC 0001-00001813: REPARACIONE
S
desmontar pistón, colocar pistón reparado y fabricar pernos de anclaje</v>
      </c>
      <c r="F571">
        <v>1</v>
      </c>
      <c r="G571">
        <v>480000</v>
      </c>
      <c r="H571" t="str">
        <v>UN</v>
      </c>
      <c r="I571" t="str">
        <v>REPARACIONES</v>
      </c>
      <c r="J571" t="str">
        <v>OPEX</v>
      </c>
      <c r="K571" t="str">
        <v>VARIABLE</v>
      </c>
      <c r="L571" t="str">
        <v>INDIRECTO</v>
      </c>
      <c r="M571">
        <v>0</v>
      </c>
      <c r="N571" t="str">
        <v>CC1</v>
      </c>
      <c r="O571" t="e">
        <v>#NUM!</v>
      </c>
      <c r="P571">
        <v>10</v>
      </c>
      <c r="Q571" t="str">
        <v>BACHAS, CEREAL &amp; POLVILLO, COMPOST &amp; FERTILIZANTES, DISPOSICIÓN FINAL RESIDUOS LIQUIDOS, DISPOSICIÓN FINAL RESIDUOS SOLIDOS, EXPORTACION, NFU, PILETAS, REACTORES, TIERRAS FILTRANTES</v>
      </c>
      <c r="R571">
        <v>1</v>
      </c>
      <c r="S571">
        <v>-480000</v>
      </c>
      <c r="T571">
        <v>1</v>
      </c>
      <c r="U571" t="str">
        <v>APERTURADO POR EMPRESA</v>
      </c>
      <c r="V571" t="str">
        <v>TIERRAS FILTRANTES</v>
      </c>
    </row>
    <row r="572" spans="1:22" x14ac:dyDescent="0.25">
      <c r="A572" vm="13">
        <v>45960</v>
      </c>
      <c r="B572" t="str">
        <v>La Delfina Sociedad Anonima Comercial Industrial Financiera Y Agropecuaria(w)</v>
      </c>
      <c r="C572" t="str">
        <v>FA-A 00009-00021844</v>
      </c>
      <c r="D572">
        <v>-566280</v>
      </c>
      <c r="E572" t="str">
        <v>OC 0001-00002265: PERSONAL</v>
      </c>
      <c r="F572">
        <v>1</v>
      </c>
      <c r="G572">
        <v>468000</v>
      </c>
      <c r="H572" t="str">
        <v>UN</v>
      </c>
      <c r="I572" t="str">
        <v>PERSONAL</v>
      </c>
      <c r="J572" t="str">
        <v>OPEX</v>
      </c>
      <c r="K572" t="str">
        <v>VARIABLE</v>
      </c>
      <c r="L572" t="str">
        <v>INDIRECTO</v>
      </c>
      <c r="M572">
        <v>0</v>
      </c>
      <c r="N572" t="str">
        <v>CC1</v>
      </c>
      <c r="O572" t="e">
        <v>#NUM!</v>
      </c>
      <c r="P572">
        <v>10</v>
      </c>
      <c r="Q572" t="str">
        <v>BACHAS, CEREAL &amp; POLVILLO, COMPOST &amp; FERTILIZANTES, DISPOSICIÓN FINAL RESIDUOS LIQUIDOS, DISPOSICIÓN FINAL RESIDUOS SOLIDOS, EXPORTACION, NFU, PILETAS, REACTORES, TIERRAS FILTRANTES</v>
      </c>
      <c r="R572">
        <v>1</v>
      </c>
      <c r="S572">
        <v>-566280</v>
      </c>
      <c r="T572">
        <v>1</v>
      </c>
      <c r="U572" t="str">
        <v>APERTURADO POR EMPRESA</v>
      </c>
      <c r="V572" t="str">
        <v>BACHAS</v>
      </c>
    </row>
    <row r="573" spans="1:22" x14ac:dyDescent="0.25">
      <c r="A573" vm="13">
        <v>45960</v>
      </c>
      <c r="B573" t="str">
        <v>La Delfina Sociedad Anonima Comercial Industrial Financiera Y Agropecuaria(w)</v>
      </c>
      <c r="C573" t="str">
        <v>FA-A 00009-00021844</v>
      </c>
      <c r="D573">
        <v>-566280</v>
      </c>
      <c r="E573" t="str">
        <v>OC 0001-00002265: PERSONAL</v>
      </c>
      <c r="F573">
        <v>1</v>
      </c>
      <c r="G573">
        <v>468000</v>
      </c>
      <c r="H573" t="str">
        <v>UN</v>
      </c>
      <c r="I573" t="str">
        <v>PERSONAL</v>
      </c>
      <c r="J573" t="str">
        <v>OPEX</v>
      </c>
      <c r="K573" t="str">
        <v>VARIABLE</v>
      </c>
      <c r="L573" t="str">
        <v>INDIRECTO</v>
      </c>
      <c r="M573">
        <v>0</v>
      </c>
      <c r="N573" t="str">
        <v>CC1</v>
      </c>
      <c r="O573" t="e">
        <v>#NUM!</v>
      </c>
      <c r="P573">
        <v>10</v>
      </c>
      <c r="Q573" t="str">
        <v>BACHAS, CEREAL &amp; POLVILLO, COMPOST &amp; FERTILIZANTES, DISPOSICIÓN FINAL RESIDUOS LIQUIDOS, DISPOSICIÓN FINAL RESIDUOS SOLIDOS, EXPORTACION, NFU, PILETAS, REACTORES, TIERRAS FILTRANTES</v>
      </c>
      <c r="R573">
        <v>1</v>
      </c>
      <c r="S573">
        <v>-566280</v>
      </c>
      <c r="T573">
        <v>1</v>
      </c>
      <c r="U573" t="str">
        <v>APERTURADO POR EMPRESA</v>
      </c>
      <c r="V573" t="str">
        <v>CEREAL &amp; POLVILLO</v>
      </c>
    </row>
    <row r="574" spans="1:22" x14ac:dyDescent="0.25">
      <c r="A574" vm="13">
        <v>45960</v>
      </c>
      <c r="B574" t="str">
        <v>La Delfina Sociedad Anonima Comercial Industrial Financiera Y Agropecuaria(w)</v>
      </c>
      <c r="C574" t="str">
        <v>FA-A 00009-00021844</v>
      </c>
      <c r="D574">
        <v>-566280</v>
      </c>
      <c r="E574" t="str">
        <v>OC 0001-00002265: PERSONAL</v>
      </c>
      <c r="F574">
        <v>1</v>
      </c>
      <c r="G574">
        <v>468000</v>
      </c>
      <c r="H574" t="str">
        <v>UN</v>
      </c>
      <c r="I574" t="str">
        <v>PERSONAL</v>
      </c>
      <c r="J574" t="str">
        <v>OPEX</v>
      </c>
      <c r="K574" t="str">
        <v>VARIABLE</v>
      </c>
      <c r="L574" t="str">
        <v>INDIRECTO</v>
      </c>
      <c r="M574">
        <v>0</v>
      </c>
      <c r="N574" t="str">
        <v>CC1</v>
      </c>
      <c r="O574" t="e">
        <v>#NUM!</v>
      </c>
      <c r="P574">
        <v>10</v>
      </c>
      <c r="Q574" t="str">
        <v>BACHAS, CEREAL &amp; POLVILLO, COMPOST &amp; FERTILIZANTES, DISPOSICIÓN FINAL RESIDUOS LIQUIDOS, DISPOSICIÓN FINAL RESIDUOS SOLIDOS, EXPORTACION, NFU, PILETAS, REACTORES, TIERRAS FILTRANTES</v>
      </c>
      <c r="R574">
        <v>1</v>
      </c>
      <c r="S574">
        <v>-566280</v>
      </c>
      <c r="T574">
        <v>1</v>
      </c>
      <c r="U574" t="str">
        <v>APERTURADO POR EMPRESA</v>
      </c>
      <c r="V574" t="str">
        <v>COMPOST &amp; FERTILIZANTES</v>
      </c>
    </row>
    <row r="575" spans="1:22" x14ac:dyDescent="0.25">
      <c r="A575" vm="13">
        <v>45960</v>
      </c>
      <c r="B575" t="str">
        <v>La Delfina Sociedad Anonima Comercial Industrial Financiera Y Agropecuaria(w)</v>
      </c>
      <c r="C575" t="str">
        <v>FA-A 00009-00021844</v>
      </c>
      <c r="D575">
        <v>-566280</v>
      </c>
      <c r="E575" t="str">
        <v>OC 0001-00002265: PERSONAL</v>
      </c>
      <c r="F575">
        <v>1</v>
      </c>
      <c r="G575">
        <v>468000</v>
      </c>
      <c r="H575" t="str">
        <v>UN</v>
      </c>
      <c r="I575" t="str">
        <v>PERSONAL</v>
      </c>
      <c r="J575" t="str">
        <v>OPEX</v>
      </c>
      <c r="K575" t="str">
        <v>VARIABLE</v>
      </c>
      <c r="L575" t="str">
        <v>INDIRECTO</v>
      </c>
      <c r="M575">
        <v>0</v>
      </c>
      <c r="N575" t="str">
        <v>CC1</v>
      </c>
      <c r="O575" t="e">
        <v>#NUM!</v>
      </c>
      <c r="P575">
        <v>10</v>
      </c>
      <c r="Q575" t="str">
        <v>BACHAS, CEREAL &amp; POLVILLO, COMPOST &amp; FERTILIZANTES, DISPOSICIÓN FINAL RESIDUOS LIQUIDOS, DISPOSICIÓN FINAL RESIDUOS SOLIDOS, EXPORTACION, NFU, PILETAS, REACTORES, TIERRAS FILTRANTES</v>
      </c>
      <c r="R575">
        <v>1</v>
      </c>
      <c r="S575">
        <v>-566280</v>
      </c>
      <c r="T575">
        <v>1</v>
      </c>
      <c r="U575" t="str">
        <v>APERTURADO POR EMPRESA</v>
      </c>
      <c r="V575" t="str">
        <v>DISPOSICIÓN FINAL RESIDUOS LIQUIDOS</v>
      </c>
    </row>
    <row r="576" spans="1:22" x14ac:dyDescent="0.25">
      <c r="A576" vm="13">
        <v>45960</v>
      </c>
      <c r="B576" t="str">
        <v>La Delfina Sociedad Anonima Comercial Industrial Financiera Y Agropecuaria(w)</v>
      </c>
      <c r="C576" t="str">
        <v>FA-A 00009-00021844</v>
      </c>
      <c r="D576">
        <v>-566280</v>
      </c>
      <c r="E576" t="str">
        <v>OC 0001-00002265: PERSONAL</v>
      </c>
      <c r="F576">
        <v>1</v>
      </c>
      <c r="G576">
        <v>468000</v>
      </c>
      <c r="H576" t="str">
        <v>UN</v>
      </c>
      <c r="I576" t="str">
        <v>PERSONAL</v>
      </c>
      <c r="J576" t="str">
        <v>OPEX</v>
      </c>
      <c r="K576" t="str">
        <v>VARIABLE</v>
      </c>
      <c r="L576" t="str">
        <v>INDIRECTO</v>
      </c>
      <c r="M576">
        <v>0</v>
      </c>
      <c r="N576" t="str">
        <v>CC1</v>
      </c>
      <c r="O576" t="e">
        <v>#NUM!</v>
      </c>
      <c r="P576">
        <v>10</v>
      </c>
      <c r="Q576" t="str">
        <v>BACHAS, CEREAL &amp; POLVILLO, COMPOST &amp; FERTILIZANTES, DISPOSICIÓN FINAL RESIDUOS LIQUIDOS, DISPOSICIÓN FINAL RESIDUOS SOLIDOS, EXPORTACION, NFU, PILETAS, REACTORES, TIERRAS FILTRANTES</v>
      </c>
      <c r="R576">
        <v>1</v>
      </c>
      <c r="S576">
        <v>-566280</v>
      </c>
      <c r="T576">
        <v>1</v>
      </c>
      <c r="U576" t="str">
        <v>APERTURADO POR EMPRESA</v>
      </c>
      <c r="V576" t="str">
        <v>DISPOSICIÓN FINAL RESIDUOS SOLIDOS</v>
      </c>
    </row>
    <row r="577" spans="1:22" x14ac:dyDescent="0.25">
      <c r="A577" vm="13">
        <v>45960</v>
      </c>
      <c r="B577" t="str">
        <v>La Delfina Sociedad Anonima Comercial Industrial Financiera Y Agropecuaria(w)</v>
      </c>
      <c r="C577" t="str">
        <v>FA-A 00009-00021844</v>
      </c>
      <c r="D577">
        <v>-566280</v>
      </c>
      <c r="E577" t="str">
        <v>OC 0001-00002265: PERSONAL</v>
      </c>
      <c r="F577">
        <v>1</v>
      </c>
      <c r="G577">
        <v>468000</v>
      </c>
      <c r="H577" t="str">
        <v>UN</v>
      </c>
      <c r="I577" t="str">
        <v>PERSONAL</v>
      </c>
      <c r="J577" t="str">
        <v>OPEX</v>
      </c>
      <c r="K577" t="str">
        <v>VARIABLE</v>
      </c>
      <c r="L577" t="str">
        <v>INDIRECTO</v>
      </c>
      <c r="M577">
        <v>0</v>
      </c>
      <c r="N577" t="str">
        <v>CC1</v>
      </c>
      <c r="O577" t="e">
        <v>#NUM!</v>
      </c>
      <c r="P577">
        <v>10</v>
      </c>
      <c r="Q577" t="str">
        <v>BACHAS, CEREAL &amp; POLVILLO, COMPOST &amp; FERTILIZANTES, DISPOSICIÓN FINAL RESIDUOS LIQUIDOS, DISPOSICIÓN FINAL RESIDUOS SOLIDOS, EXPORTACION, NFU, PILETAS, REACTORES, TIERRAS FILTRANTES</v>
      </c>
      <c r="R577">
        <v>1</v>
      </c>
      <c r="S577">
        <v>-566280</v>
      </c>
      <c r="T577">
        <v>1</v>
      </c>
      <c r="U577" t="str">
        <v>APERTURADO POR EMPRESA</v>
      </c>
      <c r="V577" t="str">
        <v>EXPORTACION</v>
      </c>
    </row>
    <row r="578" spans="1:22" x14ac:dyDescent="0.25">
      <c r="A578" vm="13">
        <v>45960</v>
      </c>
      <c r="B578" t="str">
        <v>La Delfina Sociedad Anonima Comercial Industrial Financiera Y Agropecuaria(w)</v>
      </c>
      <c r="C578" t="str">
        <v>FA-A 00009-00021844</v>
      </c>
      <c r="D578">
        <v>-566280</v>
      </c>
      <c r="E578" t="str">
        <v>OC 0001-00002265: PERSONAL</v>
      </c>
      <c r="F578">
        <v>1</v>
      </c>
      <c r="G578">
        <v>468000</v>
      </c>
      <c r="H578" t="str">
        <v>UN</v>
      </c>
      <c r="I578" t="str">
        <v>PERSONAL</v>
      </c>
      <c r="J578" t="str">
        <v>OPEX</v>
      </c>
      <c r="K578" t="str">
        <v>VARIABLE</v>
      </c>
      <c r="L578" t="str">
        <v>INDIRECTO</v>
      </c>
      <c r="M578">
        <v>0</v>
      </c>
      <c r="N578" t="str">
        <v>CC1</v>
      </c>
      <c r="O578" t="e">
        <v>#NUM!</v>
      </c>
      <c r="P578">
        <v>10</v>
      </c>
      <c r="Q578" t="str">
        <v>BACHAS, CEREAL &amp; POLVILLO, COMPOST &amp; FERTILIZANTES, DISPOSICIÓN FINAL RESIDUOS LIQUIDOS, DISPOSICIÓN FINAL RESIDUOS SOLIDOS, EXPORTACION, NFU, PILETAS, REACTORES, TIERRAS FILTRANTES</v>
      </c>
      <c r="R578">
        <v>1</v>
      </c>
      <c r="S578">
        <v>-566280</v>
      </c>
      <c r="T578">
        <v>1</v>
      </c>
      <c r="U578" t="str">
        <v>APERTURADO POR EMPRESA</v>
      </c>
      <c r="V578" t="str">
        <v>NFU</v>
      </c>
    </row>
    <row r="579" spans="1:22" x14ac:dyDescent="0.25">
      <c r="A579" vm="13">
        <v>45960</v>
      </c>
      <c r="B579" t="str">
        <v>La Delfina Sociedad Anonima Comercial Industrial Financiera Y Agropecuaria(w)</v>
      </c>
      <c r="C579" t="str">
        <v>FA-A 00009-00021844</v>
      </c>
      <c r="D579">
        <v>-566280</v>
      </c>
      <c r="E579" t="str">
        <v>OC 0001-00002265: PERSONAL</v>
      </c>
      <c r="F579">
        <v>1</v>
      </c>
      <c r="G579">
        <v>468000</v>
      </c>
      <c r="H579" t="str">
        <v>UN</v>
      </c>
      <c r="I579" t="str">
        <v>PERSONAL</v>
      </c>
      <c r="J579" t="str">
        <v>OPEX</v>
      </c>
      <c r="K579" t="str">
        <v>VARIABLE</v>
      </c>
      <c r="L579" t="str">
        <v>INDIRECTO</v>
      </c>
      <c r="M579">
        <v>0</v>
      </c>
      <c r="N579" t="str">
        <v>CC1</v>
      </c>
      <c r="O579" t="e">
        <v>#NUM!</v>
      </c>
      <c r="P579">
        <v>10</v>
      </c>
      <c r="Q579" t="str">
        <v>BACHAS, CEREAL &amp; POLVILLO, COMPOST &amp; FERTILIZANTES, DISPOSICIÓN FINAL RESIDUOS LIQUIDOS, DISPOSICIÓN FINAL RESIDUOS SOLIDOS, EXPORTACION, NFU, PILETAS, REACTORES, TIERRAS FILTRANTES</v>
      </c>
      <c r="R579">
        <v>1</v>
      </c>
      <c r="S579">
        <v>-566280</v>
      </c>
      <c r="T579">
        <v>1</v>
      </c>
      <c r="U579" t="str">
        <v>APERTURADO POR EMPRESA</v>
      </c>
      <c r="V579" t="str">
        <v>PILETAS</v>
      </c>
    </row>
    <row r="580" spans="1:22" x14ac:dyDescent="0.25">
      <c r="A580" vm="13">
        <v>45960</v>
      </c>
      <c r="B580" t="str">
        <v>La Delfina Sociedad Anonima Comercial Industrial Financiera Y Agropecuaria(w)</v>
      </c>
      <c r="C580" t="str">
        <v>FA-A 00009-00021844</v>
      </c>
      <c r="D580">
        <v>-566280</v>
      </c>
      <c r="E580" t="str">
        <v>OC 0001-00002265: PERSONAL</v>
      </c>
      <c r="F580">
        <v>1</v>
      </c>
      <c r="G580">
        <v>468000</v>
      </c>
      <c r="H580" t="str">
        <v>UN</v>
      </c>
      <c r="I580" t="str">
        <v>PERSONAL</v>
      </c>
      <c r="J580" t="str">
        <v>OPEX</v>
      </c>
      <c r="K580" t="str">
        <v>VARIABLE</v>
      </c>
      <c r="L580" t="str">
        <v>INDIRECTO</v>
      </c>
      <c r="M580">
        <v>0</v>
      </c>
      <c r="N580" t="str">
        <v>CC1</v>
      </c>
      <c r="O580" t="e">
        <v>#NUM!</v>
      </c>
      <c r="P580">
        <v>10</v>
      </c>
      <c r="Q580" t="str">
        <v>BACHAS, CEREAL &amp; POLVILLO, COMPOST &amp; FERTILIZANTES, DISPOSICIÓN FINAL RESIDUOS LIQUIDOS, DISPOSICIÓN FINAL RESIDUOS SOLIDOS, EXPORTACION, NFU, PILETAS, REACTORES, TIERRAS FILTRANTES</v>
      </c>
      <c r="R580">
        <v>1</v>
      </c>
      <c r="S580">
        <v>-566280</v>
      </c>
      <c r="T580">
        <v>1</v>
      </c>
      <c r="U580" t="str">
        <v>APERTURADO POR EMPRESA</v>
      </c>
      <c r="V580" t="str">
        <v>REACTORES</v>
      </c>
    </row>
    <row r="581" spans="1:22" x14ac:dyDescent="0.25">
      <c r="A581" vm="13">
        <v>45960</v>
      </c>
      <c r="B581" t="str">
        <v>La Delfina Sociedad Anonima Comercial Industrial Financiera Y Agropecuaria(w)</v>
      </c>
      <c r="C581" t="str">
        <v>FA-A 00009-00021844</v>
      </c>
      <c r="D581">
        <v>-566280</v>
      </c>
      <c r="E581" t="str">
        <v>OC 0001-00002265: PERSONAL</v>
      </c>
      <c r="F581">
        <v>1</v>
      </c>
      <c r="G581">
        <v>468000</v>
      </c>
      <c r="H581" t="str">
        <v>UN</v>
      </c>
      <c r="I581" t="str">
        <v>PERSONAL</v>
      </c>
      <c r="J581" t="str">
        <v>OPEX</v>
      </c>
      <c r="K581" t="str">
        <v>VARIABLE</v>
      </c>
      <c r="L581" t="str">
        <v>INDIRECTO</v>
      </c>
      <c r="M581">
        <v>0</v>
      </c>
      <c r="N581" t="str">
        <v>CC1</v>
      </c>
      <c r="O581" t="e">
        <v>#NUM!</v>
      </c>
      <c r="P581">
        <v>10</v>
      </c>
      <c r="Q581" t="str">
        <v>BACHAS, CEREAL &amp; POLVILLO, COMPOST &amp; FERTILIZANTES, DISPOSICIÓN FINAL RESIDUOS LIQUIDOS, DISPOSICIÓN FINAL RESIDUOS SOLIDOS, EXPORTACION, NFU, PILETAS, REACTORES, TIERRAS FILTRANTES</v>
      </c>
      <c r="R581">
        <v>1</v>
      </c>
      <c r="S581">
        <v>-566280</v>
      </c>
      <c r="T581">
        <v>1</v>
      </c>
      <c r="U581" t="str">
        <v>APERTURADO POR EMPRESA</v>
      </c>
      <c r="V581" t="str">
        <v>TIERRAS FILTRANTES</v>
      </c>
    </row>
    <row r="582" spans="1:22" x14ac:dyDescent="0.25">
      <c r="A582" vm="14">
        <v>45945</v>
      </c>
      <c r="B582" t="str">
        <v>La Delfina Sociedad Anonima Comercial Industrial Financiera Y Agropecuaria(w)</v>
      </c>
      <c r="C582" t="str">
        <v>FA-A 00009-00021687</v>
      </c>
      <c r="D582">
        <v>-141570</v>
      </c>
      <c r="E582" t="str">
        <v xml:space="preserve">OC 0001-00001877: PERSONAL
alojamiento Nicolas capurro </v>
      </c>
      <c r="F582">
        <v>1</v>
      </c>
      <c r="G582">
        <v>117000</v>
      </c>
      <c r="H582" t="str">
        <v>UN</v>
      </c>
      <c r="I582" t="str">
        <v>PERSONAL</v>
      </c>
      <c r="J582" t="str">
        <v>OPEX</v>
      </c>
      <c r="K582" t="str">
        <v>VARIABLE</v>
      </c>
      <c r="L582" t="str">
        <v>INDIRECTO</v>
      </c>
      <c r="M582">
        <v>0</v>
      </c>
      <c r="N582" t="str">
        <v>CC1</v>
      </c>
      <c r="O582" t="e">
        <v>#NUM!</v>
      </c>
      <c r="P582">
        <v>10</v>
      </c>
      <c r="Q582" t="str">
        <v>BACHAS, CEREAL &amp; POLVILLO, COMPOST &amp; FERTILIZANTES, DISPOSICIÓN FINAL RESIDUOS LIQUIDOS, DISPOSICIÓN FINAL RESIDUOS SOLIDOS, EXPORTACION, NFU, PILETAS, REACTORES, TIERRAS FILTRANTES</v>
      </c>
      <c r="R582">
        <v>1</v>
      </c>
      <c r="S582">
        <v>-141570</v>
      </c>
      <c r="T582">
        <v>1</v>
      </c>
      <c r="U582" t="str">
        <v>APERTURADO POR EMPRESA</v>
      </c>
      <c r="V582" t="str">
        <v>BACHAS</v>
      </c>
    </row>
    <row r="583" spans="1:22" x14ac:dyDescent="0.25">
      <c r="A583" vm="14">
        <v>45945</v>
      </c>
      <c r="B583" t="str">
        <v>La Delfina Sociedad Anonima Comercial Industrial Financiera Y Agropecuaria(w)</v>
      </c>
      <c r="C583" t="str">
        <v>FA-A 00009-00021687</v>
      </c>
      <c r="D583">
        <v>-141570</v>
      </c>
      <c r="E583" t="str">
        <v xml:space="preserve">OC 0001-00001877: PERSONAL
alojamiento Nicolas capurro </v>
      </c>
      <c r="F583">
        <v>1</v>
      </c>
      <c r="G583">
        <v>117000</v>
      </c>
      <c r="H583" t="str">
        <v>UN</v>
      </c>
      <c r="I583" t="str">
        <v>PERSONAL</v>
      </c>
      <c r="J583" t="str">
        <v>OPEX</v>
      </c>
      <c r="K583" t="str">
        <v>VARIABLE</v>
      </c>
      <c r="L583" t="str">
        <v>INDIRECTO</v>
      </c>
      <c r="M583">
        <v>0</v>
      </c>
      <c r="N583" t="str">
        <v>CC1</v>
      </c>
      <c r="O583" t="e">
        <v>#NUM!</v>
      </c>
      <c r="P583">
        <v>10</v>
      </c>
      <c r="Q583" t="str">
        <v>BACHAS, CEREAL &amp; POLVILLO, COMPOST &amp; FERTILIZANTES, DISPOSICIÓN FINAL RESIDUOS LIQUIDOS, DISPOSICIÓN FINAL RESIDUOS SOLIDOS, EXPORTACION, NFU, PILETAS, REACTORES, TIERRAS FILTRANTES</v>
      </c>
      <c r="R583">
        <v>1</v>
      </c>
      <c r="S583">
        <v>-141570</v>
      </c>
      <c r="T583">
        <v>1</v>
      </c>
      <c r="U583" t="str">
        <v>APERTURADO POR EMPRESA</v>
      </c>
      <c r="V583" t="str">
        <v>CEREAL &amp; POLVILLO</v>
      </c>
    </row>
    <row r="584" spans="1:22" x14ac:dyDescent="0.25">
      <c r="A584" vm="14">
        <v>45945</v>
      </c>
      <c r="B584" t="str">
        <v>La Delfina Sociedad Anonima Comercial Industrial Financiera Y Agropecuaria(w)</v>
      </c>
      <c r="C584" t="str">
        <v>FA-A 00009-00021687</v>
      </c>
      <c r="D584">
        <v>-141570</v>
      </c>
      <c r="E584" t="str">
        <v xml:space="preserve">OC 0001-00001877: PERSONAL
alojamiento Nicolas capurro </v>
      </c>
      <c r="F584">
        <v>1</v>
      </c>
      <c r="G584">
        <v>117000</v>
      </c>
      <c r="H584" t="str">
        <v>UN</v>
      </c>
      <c r="I584" t="str">
        <v>PERSONAL</v>
      </c>
      <c r="J584" t="str">
        <v>OPEX</v>
      </c>
      <c r="K584" t="str">
        <v>VARIABLE</v>
      </c>
      <c r="L584" t="str">
        <v>INDIRECTO</v>
      </c>
      <c r="M584">
        <v>0</v>
      </c>
      <c r="N584" t="str">
        <v>CC1</v>
      </c>
      <c r="O584" t="e">
        <v>#NUM!</v>
      </c>
      <c r="P584">
        <v>10</v>
      </c>
      <c r="Q584" t="str">
        <v>BACHAS, CEREAL &amp; POLVILLO, COMPOST &amp; FERTILIZANTES, DISPOSICIÓN FINAL RESIDUOS LIQUIDOS, DISPOSICIÓN FINAL RESIDUOS SOLIDOS, EXPORTACION, NFU, PILETAS, REACTORES, TIERRAS FILTRANTES</v>
      </c>
      <c r="R584">
        <v>1</v>
      </c>
      <c r="S584">
        <v>-141570</v>
      </c>
      <c r="T584">
        <v>1</v>
      </c>
      <c r="U584" t="str">
        <v>APERTURADO POR EMPRESA</v>
      </c>
      <c r="V584" t="str">
        <v>COMPOST &amp; FERTILIZANTES</v>
      </c>
    </row>
    <row r="585" spans="1:22" x14ac:dyDescent="0.25">
      <c r="A585" vm="14">
        <v>45945</v>
      </c>
      <c r="B585" t="str">
        <v>La Delfina Sociedad Anonima Comercial Industrial Financiera Y Agropecuaria(w)</v>
      </c>
      <c r="C585" t="str">
        <v>FA-A 00009-00021687</v>
      </c>
      <c r="D585">
        <v>-141570</v>
      </c>
      <c r="E585" t="str">
        <v xml:space="preserve">OC 0001-00001877: PERSONAL
alojamiento Nicolas capurro </v>
      </c>
      <c r="F585">
        <v>1</v>
      </c>
      <c r="G585">
        <v>117000</v>
      </c>
      <c r="H585" t="str">
        <v>UN</v>
      </c>
      <c r="I585" t="str">
        <v>PERSONAL</v>
      </c>
      <c r="J585" t="str">
        <v>OPEX</v>
      </c>
      <c r="K585" t="str">
        <v>VARIABLE</v>
      </c>
      <c r="L585" t="str">
        <v>INDIRECTO</v>
      </c>
      <c r="M585">
        <v>0</v>
      </c>
      <c r="N585" t="str">
        <v>CC1</v>
      </c>
      <c r="O585" t="e">
        <v>#NUM!</v>
      </c>
      <c r="P585">
        <v>10</v>
      </c>
      <c r="Q585" t="str">
        <v>BACHAS, CEREAL &amp; POLVILLO, COMPOST &amp; FERTILIZANTES, DISPOSICIÓN FINAL RESIDUOS LIQUIDOS, DISPOSICIÓN FINAL RESIDUOS SOLIDOS, EXPORTACION, NFU, PILETAS, REACTORES, TIERRAS FILTRANTES</v>
      </c>
      <c r="R585">
        <v>1</v>
      </c>
      <c r="S585">
        <v>-141570</v>
      </c>
      <c r="T585">
        <v>1</v>
      </c>
      <c r="U585" t="str">
        <v>APERTURADO POR EMPRESA</v>
      </c>
      <c r="V585" t="str">
        <v>DISPOSICIÓN FINAL RESIDUOS LIQUIDOS</v>
      </c>
    </row>
    <row r="586" spans="1:22" x14ac:dyDescent="0.25">
      <c r="A586" vm="14">
        <v>45945</v>
      </c>
      <c r="B586" t="str">
        <v>La Delfina Sociedad Anonima Comercial Industrial Financiera Y Agropecuaria(w)</v>
      </c>
      <c r="C586" t="str">
        <v>FA-A 00009-00021687</v>
      </c>
      <c r="D586">
        <v>-141570</v>
      </c>
      <c r="E586" t="str">
        <v xml:space="preserve">OC 0001-00001877: PERSONAL
alojamiento Nicolas capurro </v>
      </c>
      <c r="F586">
        <v>1</v>
      </c>
      <c r="G586">
        <v>117000</v>
      </c>
      <c r="H586" t="str">
        <v>UN</v>
      </c>
      <c r="I586" t="str">
        <v>PERSONAL</v>
      </c>
      <c r="J586" t="str">
        <v>OPEX</v>
      </c>
      <c r="K586" t="str">
        <v>VARIABLE</v>
      </c>
      <c r="L586" t="str">
        <v>INDIRECTO</v>
      </c>
      <c r="M586">
        <v>0</v>
      </c>
      <c r="N586" t="str">
        <v>CC1</v>
      </c>
      <c r="O586" t="e">
        <v>#NUM!</v>
      </c>
      <c r="P586">
        <v>10</v>
      </c>
      <c r="Q586" t="str">
        <v>BACHAS, CEREAL &amp; POLVILLO, COMPOST &amp; FERTILIZANTES, DISPOSICIÓN FINAL RESIDUOS LIQUIDOS, DISPOSICIÓN FINAL RESIDUOS SOLIDOS, EXPORTACION, NFU, PILETAS, REACTORES, TIERRAS FILTRANTES</v>
      </c>
      <c r="R586">
        <v>1</v>
      </c>
      <c r="S586">
        <v>-141570</v>
      </c>
      <c r="T586">
        <v>1</v>
      </c>
      <c r="U586" t="str">
        <v>APERTURADO POR EMPRESA</v>
      </c>
      <c r="V586" t="str">
        <v>DISPOSICIÓN FINAL RESIDUOS SOLIDOS</v>
      </c>
    </row>
    <row r="587" spans="1:22" x14ac:dyDescent="0.25">
      <c r="A587" vm="14">
        <v>45945</v>
      </c>
      <c r="B587" t="str">
        <v>La Delfina Sociedad Anonima Comercial Industrial Financiera Y Agropecuaria(w)</v>
      </c>
      <c r="C587" t="str">
        <v>FA-A 00009-00021687</v>
      </c>
      <c r="D587">
        <v>-141570</v>
      </c>
      <c r="E587" t="str">
        <v xml:space="preserve">OC 0001-00001877: PERSONAL
alojamiento Nicolas capurro </v>
      </c>
      <c r="F587">
        <v>1</v>
      </c>
      <c r="G587">
        <v>117000</v>
      </c>
      <c r="H587" t="str">
        <v>UN</v>
      </c>
      <c r="I587" t="str">
        <v>PERSONAL</v>
      </c>
      <c r="J587" t="str">
        <v>OPEX</v>
      </c>
      <c r="K587" t="str">
        <v>VARIABLE</v>
      </c>
      <c r="L587" t="str">
        <v>INDIRECTO</v>
      </c>
      <c r="M587">
        <v>0</v>
      </c>
      <c r="N587" t="str">
        <v>CC1</v>
      </c>
      <c r="O587" t="e">
        <v>#NUM!</v>
      </c>
      <c r="P587">
        <v>10</v>
      </c>
      <c r="Q587" t="str">
        <v>BACHAS, CEREAL &amp; POLVILLO, COMPOST &amp; FERTILIZANTES, DISPOSICIÓN FINAL RESIDUOS LIQUIDOS, DISPOSICIÓN FINAL RESIDUOS SOLIDOS, EXPORTACION, NFU, PILETAS, REACTORES, TIERRAS FILTRANTES</v>
      </c>
      <c r="R587">
        <v>1</v>
      </c>
      <c r="S587">
        <v>-141570</v>
      </c>
      <c r="T587">
        <v>1</v>
      </c>
      <c r="U587" t="str">
        <v>APERTURADO POR EMPRESA</v>
      </c>
      <c r="V587" t="str">
        <v>EXPORTACION</v>
      </c>
    </row>
    <row r="588" spans="1:22" x14ac:dyDescent="0.25">
      <c r="A588" vm="14">
        <v>45945</v>
      </c>
      <c r="B588" t="str">
        <v>La Delfina Sociedad Anonima Comercial Industrial Financiera Y Agropecuaria(w)</v>
      </c>
      <c r="C588" t="str">
        <v>FA-A 00009-00021687</v>
      </c>
      <c r="D588">
        <v>-141570</v>
      </c>
      <c r="E588" t="str">
        <v xml:space="preserve">OC 0001-00001877: PERSONAL
alojamiento Nicolas capurro </v>
      </c>
      <c r="F588">
        <v>1</v>
      </c>
      <c r="G588">
        <v>117000</v>
      </c>
      <c r="H588" t="str">
        <v>UN</v>
      </c>
      <c r="I588" t="str">
        <v>PERSONAL</v>
      </c>
      <c r="J588" t="str">
        <v>OPEX</v>
      </c>
      <c r="K588" t="str">
        <v>VARIABLE</v>
      </c>
      <c r="L588" t="str">
        <v>INDIRECTO</v>
      </c>
      <c r="M588">
        <v>0</v>
      </c>
      <c r="N588" t="str">
        <v>CC1</v>
      </c>
      <c r="O588" t="e">
        <v>#NUM!</v>
      </c>
      <c r="P588">
        <v>10</v>
      </c>
      <c r="Q588" t="str">
        <v>BACHAS, CEREAL &amp; POLVILLO, COMPOST &amp; FERTILIZANTES, DISPOSICIÓN FINAL RESIDUOS LIQUIDOS, DISPOSICIÓN FINAL RESIDUOS SOLIDOS, EXPORTACION, NFU, PILETAS, REACTORES, TIERRAS FILTRANTES</v>
      </c>
      <c r="R588">
        <v>1</v>
      </c>
      <c r="S588">
        <v>-141570</v>
      </c>
      <c r="T588">
        <v>1</v>
      </c>
      <c r="U588" t="str">
        <v>APERTURADO POR EMPRESA</v>
      </c>
      <c r="V588" t="str">
        <v>NFU</v>
      </c>
    </row>
    <row r="589" spans="1:22" x14ac:dyDescent="0.25">
      <c r="A589" vm="14">
        <v>45945</v>
      </c>
      <c r="B589" t="str">
        <v>La Delfina Sociedad Anonima Comercial Industrial Financiera Y Agropecuaria(w)</v>
      </c>
      <c r="C589" t="str">
        <v>FA-A 00009-00021687</v>
      </c>
      <c r="D589">
        <v>-141570</v>
      </c>
      <c r="E589" t="str">
        <v xml:space="preserve">OC 0001-00001877: PERSONAL
alojamiento Nicolas capurro </v>
      </c>
      <c r="F589">
        <v>1</v>
      </c>
      <c r="G589">
        <v>117000</v>
      </c>
      <c r="H589" t="str">
        <v>UN</v>
      </c>
      <c r="I589" t="str">
        <v>PERSONAL</v>
      </c>
      <c r="J589" t="str">
        <v>OPEX</v>
      </c>
      <c r="K589" t="str">
        <v>VARIABLE</v>
      </c>
      <c r="L589" t="str">
        <v>INDIRECTO</v>
      </c>
      <c r="M589">
        <v>0</v>
      </c>
      <c r="N589" t="str">
        <v>CC1</v>
      </c>
      <c r="O589" t="e">
        <v>#NUM!</v>
      </c>
      <c r="P589">
        <v>10</v>
      </c>
      <c r="Q589" t="str">
        <v>BACHAS, CEREAL &amp; POLVILLO, COMPOST &amp; FERTILIZANTES, DISPOSICIÓN FINAL RESIDUOS LIQUIDOS, DISPOSICIÓN FINAL RESIDUOS SOLIDOS, EXPORTACION, NFU, PILETAS, REACTORES, TIERRAS FILTRANTES</v>
      </c>
      <c r="R589">
        <v>1</v>
      </c>
      <c r="S589">
        <v>-141570</v>
      </c>
      <c r="T589">
        <v>1</v>
      </c>
      <c r="U589" t="str">
        <v>APERTURADO POR EMPRESA</v>
      </c>
      <c r="V589" t="str">
        <v>PILETAS</v>
      </c>
    </row>
    <row r="590" spans="1:22" x14ac:dyDescent="0.25">
      <c r="A590" vm="14">
        <v>45945</v>
      </c>
      <c r="B590" t="str">
        <v>La Delfina Sociedad Anonima Comercial Industrial Financiera Y Agropecuaria(w)</v>
      </c>
      <c r="C590" t="str">
        <v>FA-A 00009-00021687</v>
      </c>
      <c r="D590">
        <v>-141570</v>
      </c>
      <c r="E590" t="str">
        <v xml:space="preserve">OC 0001-00001877: PERSONAL
alojamiento Nicolas capurro </v>
      </c>
      <c r="F590">
        <v>1</v>
      </c>
      <c r="G590">
        <v>117000</v>
      </c>
      <c r="H590" t="str">
        <v>UN</v>
      </c>
      <c r="I590" t="str">
        <v>PERSONAL</v>
      </c>
      <c r="J590" t="str">
        <v>OPEX</v>
      </c>
      <c r="K590" t="str">
        <v>VARIABLE</v>
      </c>
      <c r="L590" t="str">
        <v>INDIRECTO</v>
      </c>
      <c r="M590">
        <v>0</v>
      </c>
      <c r="N590" t="str">
        <v>CC1</v>
      </c>
      <c r="O590" t="e">
        <v>#NUM!</v>
      </c>
      <c r="P590">
        <v>10</v>
      </c>
      <c r="Q590" t="str">
        <v>BACHAS, CEREAL &amp; POLVILLO, COMPOST &amp; FERTILIZANTES, DISPOSICIÓN FINAL RESIDUOS LIQUIDOS, DISPOSICIÓN FINAL RESIDUOS SOLIDOS, EXPORTACION, NFU, PILETAS, REACTORES, TIERRAS FILTRANTES</v>
      </c>
      <c r="R590">
        <v>1</v>
      </c>
      <c r="S590">
        <v>-141570</v>
      </c>
      <c r="T590">
        <v>1</v>
      </c>
      <c r="U590" t="str">
        <v>APERTURADO POR EMPRESA</v>
      </c>
      <c r="V590" t="str">
        <v>REACTORES</v>
      </c>
    </row>
    <row r="591" spans="1:22" x14ac:dyDescent="0.25">
      <c r="A591" vm="14">
        <v>45945</v>
      </c>
      <c r="B591" t="str">
        <v>La Delfina Sociedad Anonima Comercial Industrial Financiera Y Agropecuaria(w)</v>
      </c>
      <c r="C591" t="str">
        <v>FA-A 00009-00021687</v>
      </c>
      <c r="D591">
        <v>-141570</v>
      </c>
      <c r="E591" t="str">
        <v xml:space="preserve">OC 0001-00001877: PERSONAL
alojamiento Nicolas capurro </v>
      </c>
      <c r="F591">
        <v>1</v>
      </c>
      <c r="G591">
        <v>117000</v>
      </c>
      <c r="H591" t="str">
        <v>UN</v>
      </c>
      <c r="I591" t="str">
        <v>PERSONAL</v>
      </c>
      <c r="J591" t="str">
        <v>OPEX</v>
      </c>
      <c r="K591" t="str">
        <v>VARIABLE</v>
      </c>
      <c r="L591" t="str">
        <v>INDIRECTO</v>
      </c>
      <c r="M591">
        <v>0</v>
      </c>
      <c r="N591" t="str">
        <v>CC1</v>
      </c>
      <c r="O591" t="e">
        <v>#NUM!</v>
      </c>
      <c r="P591">
        <v>10</v>
      </c>
      <c r="Q591" t="str">
        <v>BACHAS, CEREAL &amp; POLVILLO, COMPOST &amp; FERTILIZANTES, DISPOSICIÓN FINAL RESIDUOS LIQUIDOS, DISPOSICIÓN FINAL RESIDUOS SOLIDOS, EXPORTACION, NFU, PILETAS, REACTORES, TIERRAS FILTRANTES</v>
      </c>
      <c r="R591">
        <v>1</v>
      </c>
      <c r="S591">
        <v>-141570</v>
      </c>
      <c r="T591">
        <v>1</v>
      </c>
      <c r="U591" t="str">
        <v>APERTURADO POR EMPRESA</v>
      </c>
      <c r="V591" t="str">
        <v>TIERRAS FILTRANTES</v>
      </c>
    </row>
    <row r="592" spans="1:22" x14ac:dyDescent="0.25">
      <c r="A592" vm="21">
        <v>45936</v>
      </c>
      <c r="B592" t="str">
        <v>La Delfina Sociedad Anonima Comercial Industrial Financiera Y Agropecuaria(w)</v>
      </c>
      <c r="C592" t="str">
        <v>FA-A 00009-00021601</v>
      </c>
      <c r="D592">
        <v>-141570</v>
      </c>
      <c r="E592" t="str">
        <v>OC 0001-00001876: PERSONAL
Alojamiento Nicolas Capurro</v>
      </c>
      <c r="F592">
        <v>1</v>
      </c>
      <c r="G592">
        <v>117000</v>
      </c>
      <c r="H592" t="str">
        <v>UN</v>
      </c>
      <c r="I592" t="str">
        <v>PERSONAL</v>
      </c>
      <c r="J592" t="str">
        <v>OPEX</v>
      </c>
      <c r="K592" t="str">
        <v>VARIABLE</v>
      </c>
      <c r="L592" t="str">
        <v>INDIRECTO</v>
      </c>
      <c r="M592">
        <v>0</v>
      </c>
      <c r="N592" t="str">
        <v>CC1</v>
      </c>
      <c r="O592" t="e">
        <v>#NUM!</v>
      </c>
      <c r="P592">
        <v>10</v>
      </c>
      <c r="Q592" t="str">
        <v>BACHAS, CEREAL &amp; POLVILLO, COMPOST &amp; FERTILIZANTES, DISPOSICIÓN FINAL RESIDUOS LIQUIDOS, DISPOSICIÓN FINAL RESIDUOS SOLIDOS, EXPORTACION, NFU, PILETAS, REACTORES, TIERRAS FILTRANTES</v>
      </c>
      <c r="R592">
        <v>1</v>
      </c>
      <c r="S592">
        <v>-141570</v>
      </c>
      <c r="T592">
        <v>1</v>
      </c>
      <c r="U592" t="str">
        <v>APERTURADO POR EMPRESA</v>
      </c>
      <c r="V592" t="str">
        <v>BACHAS</v>
      </c>
    </row>
    <row r="593" spans="1:22" x14ac:dyDescent="0.25">
      <c r="A593" vm="21">
        <v>45936</v>
      </c>
      <c r="B593" t="str">
        <v>La Delfina Sociedad Anonima Comercial Industrial Financiera Y Agropecuaria(w)</v>
      </c>
      <c r="C593" t="str">
        <v>FA-A 00009-00021601</v>
      </c>
      <c r="D593">
        <v>-141570</v>
      </c>
      <c r="E593" t="str">
        <v>OC 0001-00001876: PERSONAL
Alojamiento Nicolas Capurro</v>
      </c>
      <c r="F593">
        <v>1</v>
      </c>
      <c r="G593">
        <v>117000</v>
      </c>
      <c r="H593" t="str">
        <v>UN</v>
      </c>
      <c r="I593" t="str">
        <v>PERSONAL</v>
      </c>
      <c r="J593" t="str">
        <v>OPEX</v>
      </c>
      <c r="K593" t="str">
        <v>VARIABLE</v>
      </c>
      <c r="L593" t="str">
        <v>INDIRECTO</v>
      </c>
      <c r="M593">
        <v>0</v>
      </c>
      <c r="N593" t="str">
        <v>CC1</v>
      </c>
      <c r="O593" t="e">
        <v>#NUM!</v>
      </c>
      <c r="P593">
        <v>10</v>
      </c>
      <c r="Q593" t="str">
        <v>BACHAS, CEREAL &amp; POLVILLO, COMPOST &amp; FERTILIZANTES, DISPOSICIÓN FINAL RESIDUOS LIQUIDOS, DISPOSICIÓN FINAL RESIDUOS SOLIDOS, EXPORTACION, NFU, PILETAS, REACTORES, TIERRAS FILTRANTES</v>
      </c>
      <c r="R593">
        <v>1</v>
      </c>
      <c r="S593">
        <v>-141570</v>
      </c>
      <c r="T593">
        <v>1</v>
      </c>
      <c r="U593" t="str">
        <v>APERTURADO POR EMPRESA</v>
      </c>
      <c r="V593" t="str">
        <v>CEREAL &amp; POLVILLO</v>
      </c>
    </row>
    <row r="594" spans="1:22" x14ac:dyDescent="0.25">
      <c r="A594" vm="21">
        <v>45936</v>
      </c>
      <c r="B594" t="str">
        <v>La Delfina Sociedad Anonima Comercial Industrial Financiera Y Agropecuaria(w)</v>
      </c>
      <c r="C594" t="str">
        <v>FA-A 00009-00021601</v>
      </c>
      <c r="D594">
        <v>-141570</v>
      </c>
      <c r="E594" t="str">
        <v>OC 0001-00001876: PERSONAL
Alojamiento Nicolas Capurro</v>
      </c>
      <c r="F594">
        <v>1</v>
      </c>
      <c r="G594">
        <v>117000</v>
      </c>
      <c r="H594" t="str">
        <v>UN</v>
      </c>
      <c r="I594" t="str">
        <v>PERSONAL</v>
      </c>
      <c r="J594" t="str">
        <v>OPEX</v>
      </c>
      <c r="K594" t="str">
        <v>VARIABLE</v>
      </c>
      <c r="L594" t="str">
        <v>INDIRECTO</v>
      </c>
      <c r="M594">
        <v>0</v>
      </c>
      <c r="N594" t="str">
        <v>CC1</v>
      </c>
      <c r="O594" t="e">
        <v>#NUM!</v>
      </c>
      <c r="P594">
        <v>10</v>
      </c>
      <c r="Q594" t="str">
        <v>BACHAS, CEREAL &amp; POLVILLO, COMPOST &amp; FERTILIZANTES, DISPOSICIÓN FINAL RESIDUOS LIQUIDOS, DISPOSICIÓN FINAL RESIDUOS SOLIDOS, EXPORTACION, NFU, PILETAS, REACTORES, TIERRAS FILTRANTES</v>
      </c>
      <c r="R594">
        <v>1</v>
      </c>
      <c r="S594">
        <v>-141570</v>
      </c>
      <c r="T594">
        <v>1</v>
      </c>
      <c r="U594" t="str">
        <v>APERTURADO POR EMPRESA</v>
      </c>
      <c r="V594" t="str">
        <v>COMPOST &amp; FERTILIZANTES</v>
      </c>
    </row>
    <row r="595" spans="1:22" x14ac:dyDescent="0.25">
      <c r="A595" vm="21">
        <v>45936</v>
      </c>
      <c r="B595" t="str">
        <v>La Delfina Sociedad Anonima Comercial Industrial Financiera Y Agropecuaria(w)</v>
      </c>
      <c r="C595" t="str">
        <v>FA-A 00009-00021601</v>
      </c>
      <c r="D595">
        <v>-141570</v>
      </c>
      <c r="E595" t="str">
        <v>OC 0001-00001876: PERSONAL
Alojamiento Nicolas Capurro</v>
      </c>
      <c r="F595">
        <v>1</v>
      </c>
      <c r="G595">
        <v>117000</v>
      </c>
      <c r="H595" t="str">
        <v>UN</v>
      </c>
      <c r="I595" t="str">
        <v>PERSONAL</v>
      </c>
      <c r="J595" t="str">
        <v>OPEX</v>
      </c>
      <c r="K595" t="str">
        <v>VARIABLE</v>
      </c>
      <c r="L595" t="str">
        <v>INDIRECTO</v>
      </c>
      <c r="M595">
        <v>0</v>
      </c>
      <c r="N595" t="str">
        <v>CC1</v>
      </c>
      <c r="O595" t="e">
        <v>#NUM!</v>
      </c>
      <c r="P595">
        <v>10</v>
      </c>
      <c r="Q595" t="str">
        <v>BACHAS, CEREAL &amp; POLVILLO, COMPOST &amp; FERTILIZANTES, DISPOSICIÓN FINAL RESIDUOS LIQUIDOS, DISPOSICIÓN FINAL RESIDUOS SOLIDOS, EXPORTACION, NFU, PILETAS, REACTORES, TIERRAS FILTRANTES</v>
      </c>
      <c r="R595">
        <v>1</v>
      </c>
      <c r="S595">
        <v>-141570</v>
      </c>
      <c r="T595">
        <v>1</v>
      </c>
      <c r="U595" t="str">
        <v>APERTURADO POR EMPRESA</v>
      </c>
      <c r="V595" t="str">
        <v>DISPOSICIÓN FINAL RESIDUOS LIQUIDOS</v>
      </c>
    </row>
    <row r="596" spans="1:22" x14ac:dyDescent="0.25">
      <c r="A596" vm="21">
        <v>45936</v>
      </c>
      <c r="B596" t="str">
        <v>La Delfina Sociedad Anonima Comercial Industrial Financiera Y Agropecuaria(w)</v>
      </c>
      <c r="C596" t="str">
        <v>FA-A 00009-00021601</v>
      </c>
      <c r="D596">
        <v>-141570</v>
      </c>
      <c r="E596" t="str">
        <v>OC 0001-00001876: PERSONAL
Alojamiento Nicolas Capurro</v>
      </c>
      <c r="F596">
        <v>1</v>
      </c>
      <c r="G596">
        <v>117000</v>
      </c>
      <c r="H596" t="str">
        <v>UN</v>
      </c>
      <c r="I596" t="str">
        <v>PERSONAL</v>
      </c>
      <c r="J596" t="str">
        <v>OPEX</v>
      </c>
      <c r="K596" t="str">
        <v>VARIABLE</v>
      </c>
      <c r="L596" t="str">
        <v>INDIRECTO</v>
      </c>
      <c r="M596">
        <v>0</v>
      </c>
      <c r="N596" t="str">
        <v>CC1</v>
      </c>
      <c r="O596" t="e">
        <v>#NUM!</v>
      </c>
      <c r="P596">
        <v>10</v>
      </c>
      <c r="Q596" t="str">
        <v>BACHAS, CEREAL &amp; POLVILLO, COMPOST &amp; FERTILIZANTES, DISPOSICIÓN FINAL RESIDUOS LIQUIDOS, DISPOSICIÓN FINAL RESIDUOS SOLIDOS, EXPORTACION, NFU, PILETAS, REACTORES, TIERRAS FILTRANTES</v>
      </c>
      <c r="R596">
        <v>1</v>
      </c>
      <c r="S596">
        <v>-141570</v>
      </c>
      <c r="T596">
        <v>1</v>
      </c>
      <c r="U596" t="str">
        <v>APERTURADO POR EMPRESA</v>
      </c>
      <c r="V596" t="str">
        <v>DISPOSICIÓN FINAL RESIDUOS SOLIDOS</v>
      </c>
    </row>
    <row r="597" spans="1:22" x14ac:dyDescent="0.25">
      <c r="A597" vm="21">
        <v>45936</v>
      </c>
      <c r="B597" t="str">
        <v>La Delfina Sociedad Anonima Comercial Industrial Financiera Y Agropecuaria(w)</v>
      </c>
      <c r="C597" t="str">
        <v>FA-A 00009-00021601</v>
      </c>
      <c r="D597">
        <v>-141570</v>
      </c>
      <c r="E597" t="str">
        <v>OC 0001-00001876: PERSONAL
Alojamiento Nicolas Capurro</v>
      </c>
      <c r="F597">
        <v>1</v>
      </c>
      <c r="G597">
        <v>117000</v>
      </c>
      <c r="H597" t="str">
        <v>UN</v>
      </c>
      <c r="I597" t="str">
        <v>PERSONAL</v>
      </c>
      <c r="J597" t="str">
        <v>OPEX</v>
      </c>
      <c r="K597" t="str">
        <v>VARIABLE</v>
      </c>
      <c r="L597" t="str">
        <v>INDIRECTO</v>
      </c>
      <c r="M597">
        <v>0</v>
      </c>
      <c r="N597" t="str">
        <v>CC1</v>
      </c>
      <c r="O597" t="e">
        <v>#NUM!</v>
      </c>
      <c r="P597">
        <v>10</v>
      </c>
      <c r="Q597" t="str">
        <v>BACHAS, CEREAL &amp; POLVILLO, COMPOST &amp; FERTILIZANTES, DISPOSICIÓN FINAL RESIDUOS LIQUIDOS, DISPOSICIÓN FINAL RESIDUOS SOLIDOS, EXPORTACION, NFU, PILETAS, REACTORES, TIERRAS FILTRANTES</v>
      </c>
      <c r="R597">
        <v>1</v>
      </c>
      <c r="S597">
        <v>-141570</v>
      </c>
      <c r="T597">
        <v>1</v>
      </c>
      <c r="U597" t="str">
        <v>APERTURADO POR EMPRESA</v>
      </c>
      <c r="V597" t="str">
        <v>EXPORTACION</v>
      </c>
    </row>
    <row r="598" spans="1:22" x14ac:dyDescent="0.25">
      <c r="A598" vm="21">
        <v>45936</v>
      </c>
      <c r="B598" t="str">
        <v>La Delfina Sociedad Anonima Comercial Industrial Financiera Y Agropecuaria(w)</v>
      </c>
      <c r="C598" t="str">
        <v>FA-A 00009-00021601</v>
      </c>
      <c r="D598">
        <v>-141570</v>
      </c>
      <c r="E598" t="str">
        <v>OC 0001-00001876: PERSONAL
Alojamiento Nicolas Capurro</v>
      </c>
      <c r="F598">
        <v>1</v>
      </c>
      <c r="G598">
        <v>117000</v>
      </c>
      <c r="H598" t="str">
        <v>UN</v>
      </c>
      <c r="I598" t="str">
        <v>PERSONAL</v>
      </c>
      <c r="J598" t="str">
        <v>OPEX</v>
      </c>
      <c r="K598" t="str">
        <v>VARIABLE</v>
      </c>
      <c r="L598" t="str">
        <v>INDIRECTO</v>
      </c>
      <c r="M598">
        <v>0</v>
      </c>
      <c r="N598" t="str">
        <v>CC1</v>
      </c>
      <c r="O598" t="e">
        <v>#NUM!</v>
      </c>
      <c r="P598">
        <v>10</v>
      </c>
      <c r="Q598" t="str">
        <v>BACHAS, CEREAL &amp; POLVILLO, COMPOST &amp; FERTILIZANTES, DISPOSICIÓN FINAL RESIDUOS LIQUIDOS, DISPOSICIÓN FINAL RESIDUOS SOLIDOS, EXPORTACION, NFU, PILETAS, REACTORES, TIERRAS FILTRANTES</v>
      </c>
      <c r="R598">
        <v>1</v>
      </c>
      <c r="S598">
        <v>-141570</v>
      </c>
      <c r="T598">
        <v>1</v>
      </c>
      <c r="U598" t="str">
        <v>APERTURADO POR EMPRESA</v>
      </c>
      <c r="V598" t="str">
        <v>NFU</v>
      </c>
    </row>
    <row r="599" spans="1:22" x14ac:dyDescent="0.25">
      <c r="A599" vm="21">
        <v>45936</v>
      </c>
      <c r="B599" t="str">
        <v>La Delfina Sociedad Anonima Comercial Industrial Financiera Y Agropecuaria(w)</v>
      </c>
      <c r="C599" t="str">
        <v>FA-A 00009-00021601</v>
      </c>
      <c r="D599">
        <v>-141570</v>
      </c>
      <c r="E599" t="str">
        <v>OC 0001-00001876: PERSONAL
Alojamiento Nicolas Capurro</v>
      </c>
      <c r="F599">
        <v>1</v>
      </c>
      <c r="G599">
        <v>117000</v>
      </c>
      <c r="H599" t="str">
        <v>UN</v>
      </c>
      <c r="I599" t="str">
        <v>PERSONAL</v>
      </c>
      <c r="J599" t="str">
        <v>OPEX</v>
      </c>
      <c r="K599" t="str">
        <v>VARIABLE</v>
      </c>
      <c r="L599" t="str">
        <v>INDIRECTO</v>
      </c>
      <c r="M599">
        <v>0</v>
      </c>
      <c r="N599" t="str">
        <v>CC1</v>
      </c>
      <c r="O599" t="e">
        <v>#NUM!</v>
      </c>
      <c r="P599">
        <v>10</v>
      </c>
      <c r="Q599" t="str">
        <v>BACHAS, CEREAL &amp; POLVILLO, COMPOST &amp; FERTILIZANTES, DISPOSICIÓN FINAL RESIDUOS LIQUIDOS, DISPOSICIÓN FINAL RESIDUOS SOLIDOS, EXPORTACION, NFU, PILETAS, REACTORES, TIERRAS FILTRANTES</v>
      </c>
      <c r="R599">
        <v>1</v>
      </c>
      <c r="S599">
        <v>-141570</v>
      </c>
      <c r="T599">
        <v>1</v>
      </c>
      <c r="U599" t="str">
        <v>APERTURADO POR EMPRESA</v>
      </c>
      <c r="V599" t="str">
        <v>PILETAS</v>
      </c>
    </row>
    <row r="600" spans="1:22" x14ac:dyDescent="0.25">
      <c r="A600" vm="21">
        <v>45936</v>
      </c>
      <c r="B600" t="str">
        <v>La Delfina Sociedad Anonima Comercial Industrial Financiera Y Agropecuaria(w)</v>
      </c>
      <c r="C600" t="str">
        <v>FA-A 00009-00021601</v>
      </c>
      <c r="D600">
        <v>-141570</v>
      </c>
      <c r="E600" t="str">
        <v>OC 0001-00001876: PERSONAL
Alojamiento Nicolas Capurro</v>
      </c>
      <c r="F600">
        <v>1</v>
      </c>
      <c r="G600">
        <v>117000</v>
      </c>
      <c r="H600" t="str">
        <v>UN</v>
      </c>
      <c r="I600" t="str">
        <v>PERSONAL</v>
      </c>
      <c r="J600" t="str">
        <v>OPEX</v>
      </c>
      <c r="K600" t="str">
        <v>VARIABLE</v>
      </c>
      <c r="L600" t="str">
        <v>INDIRECTO</v>
      </c>
      <c r="M600">
        <v>0</v>
      </c>
      <c r="N600" t="str">
        <v>CC1</v>
      </c>
      <c r="O600" t="e">
        <v>#NUM!</v>
      </c>
      <c r="P600">
        <v>10</v>
      </c>
      <c r="Q600" t="str">
        <v>BACHAS, CEREAL &amp; POLVILLO, COMPOST &amp; FERTILIZANTES, DISPOSICIÓN FINAL RESIDUOS LIQUIDOS, DISPOSICIÓN FINAL RESIDUOS SOLIDOS, EXPORTACION, NFU, PILETAS, REACTORES, TIERRAS FILTRANTES</v>
      </c>
      <c r="R600">
        <v>1</v>
      </c>
      <c r="S600">
        <v>-141570</v>
      </c>
      <c r="T600">
        <v>1</v>
      </c>
      <c r="U600" t="str">
        <v>APERTURADO POR EMPRESA</v>
      </c>
      <c r="V600" t="str">
        <v>REACTORES</v>
      </c>
    </row>
    <row r="601" spans="1:22" x14ac:dyDescent="0.25">
      <c r="A601" vm="21">
        <v>45936</v>
      </c>
      <c r="B601" t="str">
        <v>La Delfina Sociedad Anonima Comercial Industrial Financiera Y Agropecuaria(w)</v>
      </c>
      <c r="C601" t="str">
        <v>FA-A 00009-00021601</v>
      </c>
      <c r="D601">
        <v>-141570</v>
      </c>
      <c r="E601" t="str">
        <v>OC 0001-00001876: PERSONAL
Alojamiento Nicolas Capurro</v>
      </c>
      <c r="F601">
        <v>1</v>
      </c>
      <c r="G601">
        <v>117000</v>
      </c>
      <c r="H601" t="str">
        <v>UN</v>
      </c>
      <c r="I601" t="str">
        <v>PERSONAL</v>
      </c>
      <c r="J601" t="str">
        <v>OPEX</v>
      </c>
      <c r="K601" t="str">
        <v>VARIABLE</v>
      </c>
      <c r="L601" t="str">
        <v>INDIRECTO</v>
      </c>
      <c r="M601">
        <v>0</v>
      </c>
      <c r="N601" t="str">
        <v>CC1</v>
      </c>
      <c r="O601" t="e">
        <v>#NUM!</v>
      </c>
      <c r="P601">
        <v>10</v>
      </c>
      <c r="Q601" t="str">
        <v>BACHAS, CEREAL &amp; POLVILLO, COMPOST &amp; FERTILIZANTES, DISPOSICIÓN FINAL RESIDUOS LIQUIDOS, DISPOSICIÓN FINAL RESIDUOS SOLIDOS, EXPORTACION, NFU, PILETAS, REACTORES, TIERRAS FILTRANTES</v>
      </c>
      <c r="R601">
        <v>1</v>
      </c>
      <c r="S601">
        <v>-141570</v>
      </c>
      <c r="T601">
        <v>1</v>
      </c>
      <c r="U601" t="str">
        <v>APERTURADO POR EMPRESA</v>
      </c>
      <c r="V601" t="str">
        <v>TIERRAS FILTRANTES</v>
      </c>
    </row>
    <row r="602" spans="1:22" x14ac:dyDescent="0.25">
      <c r="A602" vm="19">
        <v>45943</v>
      </c>
      <c r="B602" t="str">
        <v>Lapacho Construcciones S.A.</v>
      </c>
      <c r="C602" t="str">
        <v>FA-A 00001-00000384</v>
      </c>
      <c r="D602">
        <v>-726000</v>
      </c>
      <c r="E602" t="str">
        <v>OC 0001-00001875: SERVICIOS
horas de alquiler excavadora</v>
      </c>
      <c r="F602">
        <v>6</v>
      </c>
      <c r="G602">
        <v>100000</v>
      </c>
      <c r="H602" t="str">
        <v>UN</v>
      </c>
      <c r="I602" t="str">
        <v>SERVICIOS</v>
      </c>
      <c r="J602" t="str">
        <v>OPEX</v>
      </c>
      <c r="K602" t="str">
        <v>VARIABLE</v>
      </c>
      <c r="L602" t="str">
        <v>INDIRECTO</v>
      </c>
      <c r="M602">
        <v>0</v>
      </c>
      <c r="N602" t="str">
        <v>CC1</v>
      </c>
      <c r="O602" t="e">
        <v>#NUM!</v>
      </c>
      <c r="P602">
        <v>10</v>
      </c>
      <c r="Q602" t="str">
        <v>BACHAS, CEREAL &amp; POLVILLO, COMPOST &amp; FERTILIZANTES, DISPOSICIÓN FINAL RESIDUOS LIQUIDOS, DISPOSICIÓN FINAL RESIDUOS SOLIDOS, EXPORTACION, NFU, PILETAS, REACTORES, TIERRAS FILTRANTES</v>
      </c>
      <c r="R602">
        <v>1</v>
      </c>
      <c r="S602">
        <v>-726000</v>
      </c>
      <c r="T602">
        <v>6</v>
      </c>
      <c r="U602" t="str">
        <v>APERTURADO POR EMPRESA</v>
      </c>
      <c r="V602" t="str">
        <v>BACHAS</v>
      </c>
    </row>
    <row r="603" spans="1:22" x14ac:dyDescent="0.25">
      <c r="A603" vm="19">
        <v>45943</v>
      </c>
      <c r="B603" t="str">
        <v>Lapacho Construcciones S.A.</v>
      </c>
      <c r="C603" t="str">
        <v>FA-A 00001-00000384</v>
      </c>
      <c r="D603">
        <v>-726000</v>
      </c>
      <c r="E603" t="str">
        <v>OC 0001-00001875: SERVICIOS
horas de alquiler excavadora</v>
      </c>
      <c r="F603">
        <v>6</v>
      </c>
      <c r="G603">
        <v>100000</v>
      </c>
      <c r="H603" t="str">
        <v>UN</v>
      </c>
      <c r="I603" t="str">
        <v>SERVICIOS</v>
      </c>
      <c r="J603" t="str">
        <v>OPEX</v>
      </c>
      <c r="K603" t="str">
        <v>VARIABLE</v>
      </c>
      <c r="L603" t="str">
        <v>INDIRECTO</v>
      </c>
      <c r="M603">
        <v>0</v>
      </c>
      <c r="N603" t="str">
        <v>CC1</v>
      </c>
      <c r="O603" t="e">
        <v>#NUM!</v>
      </c>
      <c r="P603">
        <v>10</v>
      </c>
      <c r="Q603" t="str">
        <v>BACHAS, CEREAL &amp; POLVILLO, COMPOST &amp; FERTILIZANTES, DISPOSICIÓN FINAL RESIDUOS LIQUIDOS, DISPOSICIÓN FINAL RESIDUOS SOLIDOS, EXPORTACION, NFU, PILETAS, REACTORES, TIERRAS FILTRANTES</v>
      </c>
      <c r="R603">
        <v>1</v>
      </c>
      <c r="S603">
        <v>-726000</v>
      </c>
      <c r="T603">
        <v>6</v>
      </c>
      <c r="U603" t="str">
        <v>APERTURADO POR EMPRESA</v>
      </c>
      <c r="V603" t="str">
        <v>CEREAL &amp; POLVILLO</v>
      </c>
    </row>
    <row r="604" spans="1:22" x14ac:dyDescent="0.25">
      <c r="A604" vm="19">
        <v>45943</v>
      </c>
      <c r="B604" t="str">
        <v>Lapacho Construcciones S.A.</v>
      </c>
      <c r="C604" t="str">
        <v>FA-A 00001-00000384</v>
      </c>
      <c r="D604">
        <v>-726000</v>
      </c>
      <c r="E604" t="str">
        <v>OC 0001-00001875: SERVICIOS
horas de alquiler excavadora</v>
      </c>
      <c r="F604">
        <v>6</v>
      </c>
      <c r="G604">
        <v>100000</v>
      </c>
      <c r="H604" t="str">
        <v>UN</v>
      </c>
      <c r="I604" t="str">
        <v>SERVICIOS</v>
      </c>
      <c r="J604" t="str">
        <v>OPEX</v>
      </c>
      <c r="K604" t="str">
        <v>VARIABLE</v>
      </c>
      <c r="L604" t="str">
        <v>INDIRECTO</v>
      </c>
      <c r="M604">
        <v>0</v>
      </c>
      <c r="N604" t="str">
        <v>CC1</v>
      </c>
      <c r="O604" t="e">
        <v>#NUM!</v>
      </c>
      <c r="P604">
        <v>10</v>
      </c>
      <c r="Q604" t="str">
        <v>BACHAS, CEREAL &amp; POLVILLO, COMPOST &amp; FERTILIZANTES, DISPOSICIÓN FINAL RESIDUOS LIQUIDOS, DISPOSICIÓN FINAL RESIDUOS SOLIDOS, EXPORTACION, NFU, PILETAS, REACTORES, TIERRAS FILTRANTES</v>
      </c>
      <c r="R604">
        <v>1</v>
      </c>
      <c r="S604">
        <v>-726000</v>
      </c>
      <c r="T604">
        <v>6</v>
      </c>
      <c r="U604" t="str">
        <v>APERTURADO POR EMPRESA</v>
      </c>
      <c r="V604" t="str">
        <v>COMPOST &amp; FERTILIZANTES</v>
      </c>
    </row>
    <row r="605" spans="1:22" x14ac:dyDescent="0.25">
      <c r="A605" vm="19">
        <v>45943</v>
      </c>
      <c r="B605" t="str">
        <v>Lapacho Construcciones S.A.</v>
      </c>
      <c r="C605" t="str">
        <v>FA-A 00001-00000384</v>
      </c>
      <c r="D605">
        <v>-726000</v>
      </c>
      <c r="E605" t="str">
        <v>OC 0001-00001875: SERVICIOS
horas de alquiler excavadora</v>
      </c>
      <c r="F605">
        <v>6</v>
      </c>
      <c r="G605">
        <v>100000</v>
      </c>
      <c r="H605" t="str">
        <v>UN</v>
      </c>
      <c r="I605" t="str">
        <v>SERVICIOS</v>
      </c>
      <c r="J605" t="str">
        <v>OPEX</v>
      </c>
      <c r="K605" t="str">
        <v>VARIABLE</v>
      </c>
      <c r="L605" t="str">
        <v>INDIRECTO</v>
      </c>
      <c r="M605">
        <v>0</v>
      </c>
      <c r="N605" t="str">
        <v>CC1</v>
      </c>
      <c r="O605" t="e">
        <v>#NUM!</v>
      </c>
      <c r="P605">
        <v>10</v>
      </c>
      <c r="Q605" t="str">
        <v>BACHAS, CEREAL &amp; POLVILLO, COMPOST &amp; FERTILIZANTES, DISPOSICIÓN FINAL RESIDUOS LIQUIDOS, DISPOSICIÓN FINAL RESIDUOS SOLIDOS, EXPORTACION, NFU, PILETAS, REACTORES, TIERRAS FILTRANTES</v>
      </c>
      <c r="R605">
        <v>1</v>
      </c>
      <c r="S605">
        <v>-726000</v>
      </c>
      <c r="T605">
        <v>6</v>
      </c>
      <c r="U605" t="str">
        <v>APERTURADO POR EMPRESA</v>
      </c>
      <c r="V605" t="str">
        <v>DISPOSICIÓN FINAL RESIDUOS LIQUIDOS</v>
      </c>
    </row>
    <row r="606" spans="1:22" x14ac:dyDescent="0.25">
      <c r="A606" vm="19">
        <v>45943</v>
      </c>
      <c r="B606" t="str">
        <v>Lapacho Construcciones S.A.</v>
      </c>
      <c r="C606" t="str">
        <v>FA-A 00001-00000384</v>
      </c>
      <c r="D606">
        <v>-726000</v>
      </c>
      <c r="E606" t="str">
        <v>OC 0001-00001875: SERVICIOS
horas de alquiler excavadora</v>
      </c>
      <c r="F606">
        <v>6</v>
      </c>
      <c r="G606">
        <v>100000</v>
      </c>
      <c r="H606" t="str">
        <v>UN</v>
      </c>
      <c r="I606" t="str">
        <v>SERVICIOS</v>
      </c>
      <c r="J606" t="str">
        <v>OPEX</v>
      </c>
      <c r="K606" t="str">
        <v>VARIABLE</v>
      </c>
      <c r="L606" t="str">
        <v>INDIRECTO</v>
      </c>
      <c r="M606">
        <v>0</v>
      </c>
      <c r="N606" t="str">
        <v>CC1</v>
      </c>
      <c r="O606" t="e">
        <v>#NUM!</v>
      </c>
      <c r="P606">
        <v>10</v>
      </c>
      <c r="Q606" t="str">
        <v>BACHAS, CEREAL &amp; POLVILLO, COMPOST &amp; FERTILIZANTES, DISPOSICIÓN FINAL RESIDUOS LIQUIDOS, DISPOSICIÓN FINAL RESIDUOS SOLIDOS, EXPORTACION, NFU, PILETAS, REACTORES, TIERRAS FILTRANTES</v>
      </c>
      <c r="R606">
        <v>1</v>
      </c>
      <c r="S606">
        <v>-726000</v>
      </c>
      <c r="T606">
        <v>6</v>
      </c>
      <c r="U606" t="str">
        <v>APERTURADO POR EMPRESA</v>
      </c>
      <c r="V606" t="str">
        <v>DISPOSICIÓN FINAL RESIDUOS SOLIDOS</v>
      </c>
    </row>
    <row r="607" spans="1:22" x14ac:dyDescent="0.25">
      <c r="A607" vm="19">
        <v>45943</v>
      </c>
      <c r="B607" t="str">
        <v>Lapacho Construcciones S.A.</v>
      </c>
      <c r="C607" t="str">
        <v>FA-A 00001-00000384</v>
      </c>
      <c r="D607">
        <v>-726000</v>
      </c>
      <c r="E607" t="str">
        <v>OC 0001-00001875: SERVICIOS
horas de alquiler excavadora</v>
      </c>
      <c r="F607">
        <v>6</v>
      </c>
      <c r="G607">
        <v>100000</v>
      </c>
      <c r="H607" t="str">
        <v>UN</v>
      </c>
      <c r="I607" t="str">
        <v>SERVICIOS</v>
      </c>
      <c r="J607" t="str">
        <v>OPEX</v>
      </c>
      <c r="K607" t="str">
        <v>VARIABLE</v>
      </c>
      <c r="L607" t="str">
        <v>INDIRECTO</v>
      </c>
      <c r="M607">
        <v>0</v>
      </c>
      <c r="N607" t="str">
        <v>CC1</v>
      </c>
      <c r="O607" t="e">
        <v>#NUM!</v>
      </c>
      <c r="P607">
        <v>10</v>
      </c>
      <c r="Q607" t="str">
        <v>BACHAS, CEREAL &amp; POLVILLO, COMPOST &amp; FERTILIZANTES, DISPOSICIÓN FINAL RESIDUOS LIQUIDOS, DISPOSICIÓN FINAL RESIDUOS SOLIDOS, EXPORTACION, NFU, PILETAS, REACTORES, TIERRAS FILTRANTES</v>
      </c>
      <c r="R607">
        <v>1</v>
      </c>
      <c r="S607">
        <v>-726000</v>
      </c>
      <c r="T607">
        <v>6</v>
      </c>
      <c r="U607" t="str">
        <v>APERTURADO POR EMPRESA</v>
      </c>
      <c r="V607" t="str">
        <v>EXPORTACION</v>
      </c>
    </row>
    <row r="608" spans="1:22" x14ac:dyDescent="0.25">
      <c r="A608" vm="19">
        <v>45943</v>
      </c>
      <c r="B608" t="str">
        <v>Lapacho Construcciones S.A.</v>
      </c>
      <c r="C608" t="str">
        <v>FA-A 00001-00000384</v>
      </c>
      <c r="D608">
        <v>-726000</v>
      </c>
      <c r="E608" t="str">
        <v>OC 0001-00001875: SERVICIOS
horas de alquiler excavadora</v>
      </c>
      <c r="F608">
        <v>6</v>
      </c>
      <c r="G608">
        <v>100000</v>
      </c>
      <c r="H608" t="str">
        <v>UN</v>
      </c>
      <c r="I608" t="str">
        <v>SERVICIOS</v>
      </c>
      <c r="J608" t="str">
        <v>OPEX</v>
      </c>
      <c r="K608" t="str">
        <v>VARIABLE</v>
      </c>
      <c r="L608" t="str">
        <v>INDIRECTO</v>
      </c>
      <c r="M608">
        <v>0</v>
      </c>
      <c r="N608" t="str">
        <v>CC1</v>
      </c>
      <c r="O608" t="e">
        <v>#NUM!</v>
      </c>
      <c r="P608">
        <v>10</v>
      </c>
      <c r="Q608" t="str">
        <v>BACHAS, CEREAL &amp; POLVILLO, COMPOST &amp; FERTILIZANTES, DISPOSICIÓN FINAL RESIDUOS LIQUIDOS, DISPOSICIÓN FINAL RESIDUOS SOLIDOS, EXPORTACION, NFU, PILETAS, REACTORES, TIERRAS FILTRANTES</v>
      </c>
      <c r="R608">
        <v>1</v>
      </c>
      <c r="S608">
        <v>-726000</v>
      </c>
      <c r="T608">
        <v>6</v>
      </c>
      <c r="U608" t="str">
        <v>APERTURADO POR EMPRESA</v>
      </c>
      <c r="V608" t="str">
        <v>NFU</v>
      </c>
    </row>
    <row r="609" spans="1:22" x14ac:dyDescent="0.25">
      <c r="A609" vm="19">
        <v>45943</v>
      </c>
      <c r="B609" t="str">
        <v>Lapacho Construcciones S.A.</v>
      </c>
      <c r="C609" t="str">
        <v>FA-A 00001-00000384</v>
      </c>
      <c r="D609">
        <v>-726000</v>
      </c>
      <c r="E609" t="str">
        <v>OC 0001-00001875: SERVICIOS
horas de alquiler excavadora</v>
      </c>
      <c r="F609">
        <v>6</v>
      </c>
      <c r="G609">
        <v>100000</v>
      </c>
      <c r="H609" t="str">
        <v>UN</v>
      </c>
      <c r="I609" t="str">
        <v>SERVICIOS</v>
      </c>
      <c r="J609" t="str">
        <v>OPEX</v>
      </c>
      <c r="K609" t="str">
        <v>VARIABLE</v>
      </c>
      <c r="L609" t="str">
        <v>INDIRECTO</v>
      </c>
      <c r="M609">
        <v>0</v>
      </c>
      <c r="N609" t="str">
        <v>CC1</v>
      </c>
      <c r="O609" t="e">
        <v>#NUM!</v>
      </c>
      <c r="P609">
        <v>10</v>
      </c>
      <c r="Q609" t="str">
        <v>BACHAS, CEREAL &amp; POLVILLO, COMPOST &amp; FERTILIZANTES, DISPOSICIÓN FINAL RESIDUOS LIQUIDOS, DISPOSICIÓN FINAL RESIDUOS SOLIDOS, EXPORTACION, NFU, PILETAS, REACTORES, TIERRAS FILTRANTES</v>
      </c>
      <c r="R609">
        <v>1</v>
      </c>
      <c r="S609">
        <v>-726000</v>
      </c>
      <c r="T609">
        <v>6</v>
      </c>
      <c r="U609" t="str">
        <v>APERTURADO POR EMPRESA</v>
      </c>
      <c r="V609" t="str">
        <v>PILETAS</v>
      </c>
    </row>
    <row r="610" spans="1:22" x14ac:dyDescent="0.25">
      <c r="A610" vm="19">
        <v>45943</v>
      </c>
      <c r="B610" t="str">
        <v>Lapacho Construcciones S.A.</v>
      </c>
      <c r="C610" t="str">
        <v>FA-A 00001-00000384</v>
      </c>
      <c r="D610">
        <v>-726000</v>
      </c>
      <c r="E610" t="str">
        <v>OC 0001-00001875: SERVICIOS
horas de alquiler excavadora</v>
      </c>
      <c r="F610">
        <v>6</v>
      </c>
      <c r="G610">
        <v>100000</v>
      </c>
      <c r="H610" t="str">
        <v>UN</v>
      </c>
      <c r="I610" t="str">
        <v>SERVICIOS</v>
      </c>
      <c r="J610" t="str">
        <v>OPEX</v>
      </c>
      <c r="K610" t="str">
        <v>VARIABLE</v>
      </c>
      <c r="L610" t="str">
        <v>INDIRECTO</v>
      </c>
      <c r="M610">
        <v>0</v>
      </c>
      <c r="N610" t="str">
        <v>CC1</v>
      </c>
      <c r="O610" t="e">
        <v>#NUM!</v>
      </c>
      <c r="P610">
        <v>10</v>
      </c>
      <c r="Q610" t="str">
        <v>BACHAS, CEREAL &amp; POLVILLO, COMPOST &amp; FERTILIZANTES, DISPOSICIÓN FINAL RESIDUOS LIQUIDOS, DISPOSICIÓN FINAL RESIDUOS SOLIDOS, EXPORTACION, NFU, PILETAS, REACTORES, TIERRAS FILTRANTES</v>
      </c>
      <c r="R610">
        <v>1</v>
      </c>
      <c r="S610">
        <v>-726000</v>
      </c>
      <c r="T610">
        <v>6</v>
      </c>
      <c r="U610" t="str">
        <v>APERTURADO POR EMPRESA</v>
      </c>
      <c r="V610" t="str">
        <v>REACTORES</v>
      </c>
    </row>
    <row r="611" spans="1:22" x14ac:dyDescent="0.25">
      <c r="A611" vm="19">
        <v>45943</v>
      </c>
      <c r="B611" t="str">
        <v>Lapacho Construcciones S.A.</v>
      </c>
      <c r="C611" t="str">
        <v>FA-A 00001-00000384</v>
      </c>
      <c r="D611">
        <v>-726000</v>
      </c>
      <c r="E611" t="str">
        <v>OC 0001-00001875: SERVICIOS
horas de alquiler excavadora</v>
      </c>
      <c r="F611">
        <v>6</v>
      </c>
      <c r="G611">
        <v>100000</v>
      </c>
      <c r="H611" t="str">
        <v>UN</v>
      </c>
      <c r="I611" t="str">
        <v>SERVICIOS</v>
      </c>
      <c r="J611" t="str">
        <v>OPEX</v>
      </c>
      <c r="K611" t="str">
        <v>VARIABLE</v>
      </c>
      <c r="L611" t="str">
        <v>INDIRECTO</v>
      </c>
      <c r="M611">
        <v>0</v>
      </c>
      <c r="N611" t="str">
        <v>CC1</v>
      </c>
      <c r="O611" t="e">
        <v>#NUM!</v>
      </c>
      <c r="P611">
        <v>10</v>
      </c>
      <c r="Q611" t="str">
        <v>BACHAS, CEREAL &amp; POLVILLO, COMPOST &amp; FERTILIZANTES, DISPOSICIÓN FINAL RESIDUOS LIQUIDOS, DISPOSICIÓN FINAL RESIDUOS SOLIDOS, EXPORTACION, NFU, PILETAS, REACTORES, TIERRAS FILTRANTES</v>
      </c>
      <c r="R611">
        <v>1</v>
      </c>
      <c r="S611">
        <v>-726000</v>
      </c>
      <c r="T611">
        <v>6</v>
      </c>
      <c r="U611" t="str">
        <v>APERTURADO POR EMPRESA</v>
      </c>
      <c r="V611" t="str">
        <v>TIERRAS FILTRANTES</v>
      </c>
    </row>
    <row r="612" spans="1:22" x14ac:dyDescent="0.25">
      <c r="A612" vm="3">
        <v>45933</v>
      </c>
      <c r="B612" t="str">
        <v>Manzur, Agustin Daniel</v>
      </c>
      <c r="C612" t="str">
        <v>FA-C 00002-00000246</v>
      </c>
      <c r="D612">
        <v>-140000</v>
      </c>
      <c r="E612" t="str">
        <v xml:space="preserve">OC 0001-00001357: SERVICIOS
Estudio contable </v>
      </c>
      <c r="F612">
        <v>1</v>
      </c>
      <c r="G612">
        <v>140000</v>
      </c>
      <c r="H612" t="str">
        <v>UN</v>
      </c>
      <c r="I612" t="str">
        <v>SERVICIOS</v>
      </c>
      <c r="J612" t="str">
        <v>OPEX</v>
      </c>
      <c r="K612" t="str">
        <v>FIJO</v>
      </c>
      <c r="L612" t="str">
        <v>INDIRECTO</v>
      </c>
      <c r="M612">
        <v>0</v>
      </c>
      <c r="N612" t="str">
        <v>CC1</v>
      </c>
      <c r="O612" t="e">
        <v>#NUM!</v>
      </c>
      <c r="P612">
        <v>10</v>
      </c>
      <c r="Q612" t="str">
        <v>BACHAS, CEREAL &amp; POLVILLO, COMPOST &amp; FERTILIZANTES, DISPOSICIÓN FINAL RESIDUOS LIQUIDOS, DISPOSICIÓN FINAL RESIDUOS SOLIDOS, EXPORTACION, NFU, PILETAS, REACTORES, TIERRAS FILTRANTES</v>
      </c>
      <c r="R612">
        <v>1</v>
      </c>
      <c r="S612">
        <v>-140000</v>
      </c>
      <c r="T612">
        <v>1</v>
      </c>
      <c r="U612" t="str">
        <v>APERTURADO POR EMPRESA</v>
      </c>
      <c r="V612" t="str">
        <v>BACHAS</v>
      </c>
    </row>
    <row r="613" spans="1:22" x14ac:dyDescent="0.25">
      <c r="A613" vm="3">
        <v>45933</v>
      </c>
      <c r="B613" t="str">
        <v>Manzur, Agustin Daniel</v>
      </c>
      <c r="C613" t="str">
        <v>FA-C 00002-00000246</v>
      </c>
      <c r="D613">
        <v>-140000</v>
      </c>
      <c r="E613" t="str">
        <v xml:space="preserve">OC 0001-00001357: SERVICIOS
Estudio contable </v>
      </c>
      <c r="F613">
        <v>1</v>
      </c>
      <c r="G613">
        <v>140000</v>
      </c>
      <c r="H613" t="str">
        <v>UN</v>
      </c>
      <c r="I613" t="str">
        <v>SERVICIOS</v>
      </c>
      <c r="J613" t="str">
        <v>OPEX</v>
      </c>
      <c r="K613" t="str">
        <v>FIJO</v>
      </c>
      <c r="L613" t="str">
        <v>INDIRECTO</v>
      </c>
      <c r="M613">
        <v>0</v>
      </c>
      <c r="N613" t="str">
        <v>CC1</v>
      </c>
      <c r="O613" t="e">
        <v>#NUM!</v>
      </c>
      <c r="P613">
        <v>10</v>
      </c>
      <c r="Q613" t="str">
        <v>BACHAS, CEREAL &amp; POLVILLO, COMPOST &amp; FERTILIZANTES, DISPOSICIÓN FINAL RESIDUOS LIQUIDOS, DISPOSICIÓN FINAL RESIDUOS SOLIDOS, EXPORTACION, NFU, PILETAS, REACTORES, TIERRAS FILTRANTES</v>
      </c>
      <c r="R613">
        <v>1</v>
      </c>
      <c r="S613">
        <v>-140000</v>
      </c>
      <c r="T613">
        <v>1</v>
      </c>
      <c r="U613" t="str">
        <v>APERTURADO POR EMPRESA</v>
      </c>
      <c r="V613" t="str">
        <v>CEREAL &amp; POLVILLO</v>
      </c>
    </row>
    <row r="614" spans="1:22" x14ac:dyDescent="0.25">
      <c r="A614" vm="3">
        <v>45933</v>
      </c>
      <c r="B614" t="str">
        <v>Manzur, Agustin Daniel</v>
      </c>
      <c r="C614" t="str">
        <v>FA-C 00002-00000246</v>
      </c>
      <c r="D614">
        <v>-140000</v>
      </c>
      <c r="E614" t="str">
        <v xml:space="preserve">OC 0001-00001357: SERVICIOS
Estudio contable </v>
      </c>
      <c r="F614">
        <v>1</v>
      </c>
      <c r="G614">
        <v>140000</v>
      </c>
      <c r="H614" t="str">
        <v>UN</v>
      </c>
      <c r="I614" t="str">
        <v>SERVICIOS</v>
      </c>
      <c r="J614" t="str">
        <v>OPEX</v>
      </c>
      <c r="K614" t="str">
        <v>FIJO</v>
      </c>
      <c r="L614" t="str">
        <v>INDIRECTO</v>
      </c>
      <c r="M614">
        <v>0</v>
      </c>
      <c r="N614" t="str">
        <v>CC1</v>
      </c>
      <c r="O614" t="e">
        <v>#NUM!</v>
      </c>
      <c r="P614">
        <v>10</v>
      </c>
      <c r="Q614" t="str">
        <v>BACHAS, CEREAL &amp; POLVILLO, COMPOST &amp; FERTILIZANTES, DISPOSICIÓN FINAL RESIDUOS LIQUIDOS, DISPOSICIÓN FINAL RESIDUOS SOLIDOS, EXPORTACION, NFU, PILETAS, REACTORES, TIERRAS FILTRANTES</v>
      </c>
      <c r="R614">
        <v>1</v>
      </c>
      <c r="S614">
        <v>-140000</v>
      </c>
      <c r="T614">
        <v>1</v>
      </c>
      <c r="U614" t="str">
        <v>APERTURADO POR EMPRESA</v>
      </c>
      <c r="V614" t="str">
        <v>COMPOST &amp; FERTILIZANTES</v>
      </c>
    </row>
    <row r="615" spans="1:22" x14ac:dyDescent="0.25">
      <c r="A615" vm="3">
        <v>45933</v>
      </c>
      <c r="B615" t="str">
        <v>Manzur, Agustin Daniel</v>
      </c>
      <c r="C615" t="str">
        <v>FA-C 00002-00000246</v>
      </c>
      <c r="D615">
        <v>-140000</v>
      </c>
      <c r="E615" t="str">
        <v xml:space="preserve">OC 0001-00001357: SERVICIOS
Estudio contable </v>
      </c>
      <c r="F615">
        <v>1</v>
      </c>
      <c r="G615">
        <v>140000</v>
      </c>
      <c r="H615" t="str">
        <v>UN</v>
      </c>
      <c r="I615" t="str">
        <v>SERVICIOS</v>
      </c>
      <c r="J615" t="str">
        <v>OPEX</v>
      </c>
      <c r="K615" t="str">
        <v>FIJO</v>
      </c>
      <c r="L615" t="str">
        <v>INDIRECTO</v>
      </c>
      <c r="M615">
        <v>0</v>
      </c>
      <c r="N615" t="str">
        <v>CC1</v>
      </c>
      <c r="O615" t="e">
        <v>#NUM!</v>
      </c>
      <c r="P615">
        <v>10</v>
      </c>
      <c r="Q615" t="str">
        <v>BACHAS, CEREAL &amp; POLVILLO, COMPOST &amp; FERTILIZANTES, DISPOSICIÓN FINAL RESIDUOS LIQUIDOS, DISPOSICIÓN FINAL RESIDUOS SOLIDOS, EXPORTACION, NFU, PILETAS, REACTORES, TIERRAS FILTRANTES</v>
      </c>
      <c r="R615">
        <v>1</v>
      </c>
      <c r="S615">
        <v>-140000</v>
      </c>
      <c r="T615">
        <v>1</v>
      </c>
      <c r="U615" t="str">
        <v>APERTURADO POR EMPRESA</v>
      </c>
      <c r="V615" t="str">
        <v>DISPOSICIÓN FINAL RESIDUOS LIQUIDOS</v>
      </c>
    </row>
    <row r="616" spans="1:22" x14ac:dyDescent="0.25">
      <c r="A616" vm="3">
        <v>45933</v>
      </c>
      <c r="B616" t="str">
        <v>Manzur, Agustin Daniel</v>
      </c>
      <c r="C616" t="str">
        <v>FA-C 00002-00000246</v>
      </c>
      <c r="D616">
        <v>-140000</v>
      </c>
      <c r="E616" t="str">
        <v xml:space="preserve">OC 0001-00001357: SERVICIOS
Estudio contable </v>
      </c>
      <c r="F616">
        <v>1</v>
      </c>
      <c r="G616">
        <v>140000</v>
      </c>
      <c r="H616" t="str">
        <v>UN</v>
      </c>
      <c r="I616" t="str">
        <v>SERVICIOS</v>
      </c>
      <c r="J616" t="str">
        <v>OPEX</v>
      </c>
      <c r="K616" t="str">
        <v>FIJO</v>
      </c>
      <c r="L616" t="str">
        <v>INDIRECTO</v>
      </c>
      <c r="M616">
        <v>0</v>
      </c>
      <c r="N616" t="str">
        <v>CC1</v>
      </c>
      <c r="O616" t="e">
        <v>#NUM!</v>
      </c>
      <c r="P616">
        <v>10</v>
      </c>
      <c r="Q616" t="str">
        <v>BACHAS, CEREAL &amp; POLVILLO, COMPOST &amp; FERTILIZANTES, DISPOSICIÓN FINAL RESIDUOS LIQUIDOS, DISPOSICIÓN FINAL RESIDUOS SOLIDOS, EXPORTACION, NFU, PILETAS, REACTORES, TIERRAS FILTRANTES</v>
      </c>
      <c r="R616">
        <v>1</v>
      </c>
      <c r="S616">
        <v>-140000</v>
      </c>
      <c r="T616">
        <v>1</v>
      </c>
      <c r="U616" t="str">
        <v>APERTURADO POR EMPRESA</v>
      </c>
      <c r="V616" t="str">
        <v>DISPOSICIÓN FINAL RESIDUOS SOLIDOS</v>
      </c>
    </row>
    <row r="617" spans="1:22" x14ac:dyDescent="0.25">
      <c r="A617" vm="3">
        <v>45933</v>
      </c>
      <c r="B617" t="str">
        <v>Manzur, Agustin Daniel</v>
      </c>
      <c r="C617" t="str">
        <v>FA-C 00002-00000246</v>
      </c>
      <c r="D617">
        <v>-140000</v>
      </c>
      <c r="E617" t="str">
        <v xml:space="preserve">OC 0001-00001357: SERVICIOS
Estudio contable </v>
      </c>
      <c r="F617">
        <v>1</v>
      </c>
      <c r="G617">
        <v>140000</v>
      </c>
      <c r="H617" t="str">
        <v>UN</v>
      </c>
      <c r="I617" t="str">
        <v>SERVICIOS</v>
      </c>
      <c r="J617" t="str">
        <v>OPEX</v>
      </c>
      <c r="K617" t="str">
        <v>FIJO</v>
      </c>
      <c r="L617" t="str">
        <v>INDIRECTO</v>
      </c>
      <c r="M617">
        <v>0</v>
      </c>
      <c r="N617" t="str">
        <v>CC1</v>
      </c>
      <c r="O617" t="e">
        <v>#NUM!</v>
      </c>
      <c r="P617">
        <v>10</v>
      </c>
      <c r="Q617" t="str">
        <v>BACHAS, CEREAL &amp; POLVILLO, COMPOST &amp; FERTILIZANTES, DISPOSICIÓN FINAL RESIDUOS LIQUIDOS, DISPOSICIÓN FINAL RESIDUOS SOLIDOS, EXPORTACION, NFU, PILETAS, REACTORES, TIERRAS FILTRANTES</v>
      </c>
      <c r="R617">
        <v>1</v>
      </c>
      <c r="S617">
        <v>-140000</v>
      </c>
      <c r="T617">
        <v>1</v>
      </c>
      <c r="U617" t="str">
        <v>APERTURADO POR EMPRESA</v>
      </c>
      <c r="V617" t="str">
        <v>EXPORTACION</v>
      </c>
    </row>
    <row r="618" spans="1:22" x14ac:dyDescent="0.25">
      <c r="A618" vm="3">
        <v>45933</v>
      </c>
      <c r="B618" t="str">
        <v>Manzur, Agustin Daniel</v>
      </c>
      <c r="C618" t="str">
        <v>FA-C 00002-00000246</v>
      </c>
      <c r="D618">
        <v>-140000</v>
      </c>
      <c r="E618" t="str">
        <v xml:space="preserve">OC 0001-00001357: SERVICIOS
Estudio contable </v>
      </c>
      <c r="F618">
        <v>1</v>
      </c>
      <c r="G618">
        <v>140000</v>
      </c>
      <c r="H618" t="str">
        <v>UN</v>
      </c>
      <c r="I618" t="str">
        <v>SERVICIOS</v>
      </c>
      <c r="J618" t="str">
        <v>OPEX</v>
      </c>
      <c r="K618" t="str">
        <v>FIJO</v>
      </c>
      <c r="L618" t="str">
        <v>INDIRECTO</v>
      </c>
      <c r="M618">
        <v>0</v>
      </c>
      <c r="N618" t="str">
        <v>CC1</v>
      </c>
      <c r="O618" t="e">
        <v>#NUM!</v>
      </c>
      <c r="P618">
        <v>10</v>
      </c>
      <c r="Q618" t="str">
        <v>BACHAS, CEREAL &amp; POLVILLO, COMPOST &amp; FERTILIZANTES, DISPOSICIÓN FINAL RESIDUOS LIQUIDOS, DISPOSICIÓN FINAL RESIDUOS SOLIDOS, EXPORTACION, NFU, PILETAS, REACTORES, TIERRAS FILTRANTES</v>
      </c>
      <c r="R618">
        <v>1</v>
      </c>
      <c r="S618">
        <v>-140000</v>
      </c>
      <c r="T618">
        <v>1</v>
      </c>
      <c r="U618" t="str">
        <v>APERTURADO POR EMPRESA</v>
      </c>
      <c r="V618" t="str">
        <v>NFU</v>
      </c>
    </row>
    <row r="619" spans="1:22" x14ac:dyDescent="0.25">
      <c r="A619" vm="3">
        <v>45933</v>
      </c>
      <c r="B619" t="str">
        <v>Manzur, Agustin Daniel</v>
      </c>
      <c r="C619" t="str">
        <v>FA-C 00002-00000246</v>
      </c>
      <c r="D619">
        <v>-140000</v>
      </c>
      <c r="E619" t="str">
        <v xml:space="preserve">OC 0001-00001357: SERVICIOS
Estudio contable </v>
      </c>
      <c r="F619">
        <v>1</v>
      </c>
      <c r="G619">
        <v>140000</v>
      </c>
      <c r="H619" t="str">
        <v>UN</v>
      </c>
      <c r="I619" t="str">
        <v>SERVICIOS</v>
      </c>
      <c r="J619" t="str">
        <v>OPEX</v>
      </c>
      <c r="K619" t="str">
        <v>FIJO</v>
      </c>
      <c r="L619" t="str">
        <v>INDIRECTO</v>
      </c>
      <c r="M619">
        <v>0</v>
      </c>
      <c r="N619" t="str">
        <v>CC1</v>
      </c>
      <c r="O619" t="e">
        <v>#NUM!</v>
      </c>
      <c r="P619">
        <v>10</v>
      </c>
      <c r="Q619" t="str">
        <v>BACHAS, CEREAL &amp; POLVILLO, COMPOST &amp; FERTILIZANTES, DISPOSICIÓN FINAL RESIDUOS LIQUIDOS, DISPOSICIÓN FINAL RESIDUOS SOLIDOS, EXPORTACION, NFU, PILETAS, REACTORES, TIERRAS FILTRANTES</v>
      </c>
      <c r="R619">
        <v>1</v>
      </c>
      <c r="S619">
        <v>-140000</v>
      </c>
      <c r="T619">
        <v>1</v>
      </c>
      <c r="U619" t="str">
        <v>APERTURADO POR EMPRESA</v>
      </c>
      <c r="V619" t="str">
        <v>PILETAS</v>
      </c>
    </row>
    <row r="620" spans="1:22" x14ac:dyDescent="0.25">
      <c r="A620" vm="3">
        <v>45933</v>
      </c>
      <c r="B620" t="str">
        <v>Manzur, Agustin Daniel</v>
      </c>
      <c r="C620" t="str">
        <v>FA-C 00002-00000246</v>
      </c>
      <c r="D620">
        <v>-140000</v>
      </c>
      <c r="E620" t="str">
        <v xml:space="preserve">OC 0001-00001357: SERVICIOS
Estudio contable </v>
      </c>
      <c r="F620">
        <v>1</v>
      </c>
      <c r="G620">
        <v>140000</v>
      </c>
      <c r="H620" t="str">
        <v>UN</v>
      </c>
      <c r="I620" t="str">
        <v>SERVICIOS</v>
      </c>
      <c r="J620" t="str">
        <v>OPEX</v>
      </c>
      <c r="K620" t="str">
        <v>FIJO</v>
      </c>
      <c r="L620" t="str">
        <v>INDIRECTO</v>
      </c>
      <c r="M620">
        <v>0</v>
      </c>
      <c r="N620" t="str">
        <v>CC1</v>
      </c>
      <c r="O620" t="e">
        <v>#NUM!</v>
      </c>
      <c r="P620">
        <v>10</v>
      </c>
      <c r="Q620" t="str">
        <v>BACHAS, CEREAL &amp; POLVILLO, COMPOST &amp; FERTILIZANTES, DISPOSICIÓN FINAL RESIDUOS LIQUIDOS, DISPOSICIÓN FINAL RESIDUOS SOLIDOS, EXPORTACION, NFU, PILETAS, REACTORES, TIERRAS FILTRANTES</v>
      </c>
      <c r="R620">
        <v>1</v>
      </c>
      <c r="S620">
        <v>-140000</v>
      </c>
      <c r="T620">
        <v>1</v>
      </c>
      <c r="U620" t="str">
        <v>APERTURADO POR EMPRESA</v>
      </c>
      <c r="V620" t="str">
        <v>REACTORES</v>
      </c>
    </row>
    <row r="621" spans="1:22" x14ac:dyDescent="0.25">
      <c r="A621" vm="3">
        <v>45933</v>
      </c>
      <c r="B621" t="str">
        <v>Manzur, Agustin Daniel</v>
      </c>
      <c r="C621" t="str">
        <v>FA-C 00002-00000246</v>
      </c>
      <c r="D621">
        <v>-140000</v>
      </c>
      <c r="E621" t="str">
        <v xml:space="preserve">OC 0001-00001357: SERVICIOS
Estudio contable </v>
      </c>
      <c r="F621">
        <v>1</v>
      </c>
      <c r="G621">
        <v>140000</v>
      </c>
      <c r="H621" t="str">
        <v>UN</v>
      </c>
      <c r="I621" t="str">
        <v>SERVICIOS</v>
      </c>
      <c r="J621" t="str">
        <v>OPEX</v>
      </c>
      <c r="K621" t="str">
        <v>FIJO</v>
      </c>
      <c r="L621" t="str">
        <v>INDIRECTO</v>
      </c>
      <c r="M621">
        <v>0</v>
      </c>
      <c r="N621" t="str">
        <v>CC1</v>
      </c>
      <c r="O621" t="e">
        <v>#NUM!</v>
      </c>
      <c r="P621">
        <v>10</v>
      </c>
      <c r="Q621" t="str">
        <v>BACHAS, CEREAL &amp; POLVILLO, COMPOST &amp; FERTILIZANTES, DISPOSICIÓN FINAL RESIDUOS LIQUIDOS, DISPOSICIÓN FINAL RESIDUOS SOLIDOS, EXPORTACION, NFU, PILETAS, REACTORES, TIERRAS FILTRANTES</v>
      </c>
      <c r="R621">
        <v>1</v>
      </c>
      <c r="S621">
        <v>-140000</v>
      </c>
      <c r="T621">
        <v>1</v>
      </c>
      <c r="U621" t="str">
        <v>APERTURADO POR EMPRESA</v>
      </c>
      <c r="V621" t="str">
        <v>TIERRAS FILTRANTES</v>
      </c>
    </row>
    <row r="622" spans="1:22" x14ac:dyDescent="0.25">
      <c r="A622" vm="12">
        <v>45957</v>
      </c>
      <c r="B622" t="str">
        <v>Mercado Pago</v>
      </c>
      <c r="C622" t="str">
        <v>OCOM/2025/0505</v>
      </c>
      <c r="D622">
        <v>-160000</v>
      </c>
      <c r="E622" t="str">
        <v xml:space="preserve">OC 0001-00002137: SERVICIOS
Para pago boleta senasa Septiembre </v>
      </c>
      <c r="F622">
        <v>1</v>
      </c>
      <c r="G622">
        <v>160000</v>
      </c>
      <c r="H622" t="str">
        <v>UN</v>
      </c>
      <c r="I622" t="str">
        <v>SERVICIOS</v>
      </c>
      <c r="J622" t="str">
        <v>OPEX</v>
      </c>
      <c r="K622" t="str">
        <v>VARIABLE</v>
      </c>
      <c r="L622" t="str">
        <v>INDIRECTO</v>
      </c>
      <c r="M622">
        <v>0</v>
      </c>
      <c r="N622" t="str">
        <v>CC1</v>
      </c>
      <c r="O622" t="e">
        <v>#NUM!</v>
      </c>
      <c r="P622">
        <v>10</v>
      </c>
      <c r="Q622" t="str">
        <v>BACHAS, CEREAL &amp; POLVILLO, COMPOST &amp; FERTILIZANTES, DISPOSICIÓN FINAL RESIDUOS LIQUIDOS, DISPOSICIÓN FINAL RESIDUOS SOLIDOS, EXPORTACION, NFU, PILETAS, REACTORES, TIERRAS FILTRANTES</v>
      </c>
      <c r="R622">
        <v>1</v>
      </c>
      <c r="S622">
        <v>-160000</v>
      </c>
      <c r="T622">
        <v>1</v>
      </c>
      <c r="U622" t="str">
        <v>APERTURADO POR EMPRESA</v>
      </c>
      <c r="V622" t="str">
        <v>BACHAS</v>
      </c>
    </row>
    <row r="623" spans="1:22" x14ac:dyDescent="0.25">
      <c r="A623" vm="12">
        <v>45957</v>
      </c>
      <c r="B623" t="str">
        <v>Mercado Pago</v>
      </c>
      <c r="C623" t="str">
        <v>OCOM/2025/0505</v>
      </c>
      <c r="D623">
        <v>-160000</v>
      </c>
      <c r="E623" t="str">
        <v xml:space="preserve">OC 0001-00002137: SERVICIOS
Para pago boleta senasa Septiembre </v>
      </c>
      <c r="F623">
        <v>1</v>
      </c>
      <c r="G623">
        <v>160000</v>
      </c>
      <c r="H623" t="str">
        <v>UN</v>
      </c>
      <c r="I623" t="str">
        <v>SERVICIOS</v>
      </c>
      <c r="J623" t="str">
        <v>OPEX</v>
      </c>
      <c r="K623" t="str">
        <v>VARIABLE</v>
      </c>
      <c r="L623" t="str">
        <v>INDIRECTO</v>
      </c>
      <c r="M623">
        <v>0</v>
      </c>
      <c r="N623" t="str">
        <v>CC1</v>
      </c>
      <c r="O623" t="e">
        <v>#NUM!</v>
      </c>
      <c r="P623">
        <v>10</v>
      </c>
      <c r="Q623" t="str">
        <v>BACHAS, CEREAL &amp; POLVILLO, COMPOST &amp; FERTILIZANTES, DISPOSICIÓN FINAL RESIDUOS LIQUIDOS, DISPOSICIÓN FINAL RESIDUOS SOLIDOS, EXPORTACION, NFU, PILETAS, REACTORES, TIERRAS FILTRANTES</v>
      </c>
      <c r="R623">
        <v>1</v>
      </c>
      <c r="S623">
        <v>-160000</v>
      </c>
      <c r="T623">
        <v>1</v>
      </c>
      <c r="U623" t="str">
        <v>APERTURADO POR EMPRESA</v>
      </c>
      <c r="V623" t="str">
        <v>CEREAL &amp; POLVILLO</v>
      </c>
    </row>
    <row r="624" spans="1:22" x14ac:dyDescent="0.25">
      <c r="A624" vm="12">
        <v>45957</v>
      </c>
      <c r="B624" t="str">
        <v>Mercado Pago</v>
      </c>
      <c r="C624" t="str">
        <v>OCOM/2025/0505</v>
      </c>
      <c r="D624">
        <v>-160000</v>
      </c>
      <c r="E624" t="str">
        <v xml:space="preserve">OC 0001-00002137: SERVICIOS
Para pago boleta senasa Septiembre </v>
      </c>
      <c r="F624">
        <v>1</v>
      </c>
      <c r="G624">
        <v>160000</v>
      </c>
      <c r="H624" t="str">
        <v>UN</v>
      </c>
      <c r="I624" t="str">
        <v>SERVICIOS</v>
      </c>
      <c r="J624" t="str">
        <v>OPEX</v>
      </c>
      <c r="K624" t="str">
        <v>VARIABLE</v>
      </c>
      <c r="L624" t="str">
        <v>INDIRECTO</v>
      </c>
      <c r="M624">
        <v>0</v>
      </c>
      <c r="N624" t="str">
        <v>CC1</v>
      </c>
      <c r="O624" t="e">
        <v>#NUM!</v>
      </c>
      <c r="P624">
        <v>10</v>
      </c>
      <c r="Q624" t="str">
        <v>BACHAS, CEREAL &amp; POLVILLO, COMPOST &amp; FERTILIZANTES, DISPOSICIÓN FINAL RESIDUOS LIQUIDOS, DISPOSICIÓN FINAL RESIDUOS SOLIDOS, EXPORTACION, NFU, PILETAS, REACTORES, TIERRAS FILTRANTES</v>
      </c>
      <c r="R624">
        <v>1</v>
      </c>
      <c r="S624">
        <v>-160000</v>
      </c>
      <c r="T624">
        <v>1</v>
      </c>
      <c r="U624" t="str">
        <v>APERTURADO POR EMPRESA</v>
      </c>
      <c r="V624" t="str">
        <v>COMPOST &amp; FERTILIZANTES</v>
      </c>
    </row>
    <row r="625" spans="1:22" x14ac:dyDescent="0.25">
      <c r="A625" vm="12">
        <v>45957</v>
      </c>
      <c r="B625" t="str">
        <v>Mercado Pago</v>
      </c>
      <c r="C625" t="str">
        <v>OCOM/2025/0505</v>
      </c>
      <c r="D625">
        <v>-160000</v>
      </c>
      <c r="E625" t="str">
        <v xml:space="preserve">OC 0001-00002137: SERVICIOS
Para pago boleta senasa Septiembre </v>
      </c>
      <c r="F625">
        <v>1</v>
      </c>
      <c r="G625">
        <v>160000</v>
      </c>
      <c r="H625" t="str">
        <v>UN</v>
      </c>
      <c r="I625" t="str">
        <v>SERVICIOS</v>
      </c>
      <c r="J625" t="str">
        <v>OPEX</v>
      </c>
      <c r="K625" t="str">
        <v>VARIABLE</v>
      </c>
      <c r="L625" t="str">
        <v>INDIRECTO</v>
      </c>
      <c r="M625">
        <v>0</v>
      </c>
      <c r="N625" t="str">
        <v>CC1</v>
      </c>
      <c r="O625" t="e">
        <v>#NUM!</v>
      </c>
      <c r="P625">
        <v>10</v>
      </c>
      <c r="Q625" t="str">
        <v>BACHAS, CEREAL &amp; POLVILLO, COMPOST &amp; FERTILIZANTES, DISPOSICIÓN FINAL RESIDUOS LIQUIDOS, DISPOSICIÓN FINAL RESIDUOS SOLIDOS, EXPORTACION, NFU, PILETAS, REACTORES, TIERRAS FILTRANTES</v>
      </c>
      <c r="R625">
        <v>1</v>
      </c>
      <c r="S625">
        <v>-160000</v>
      </c>
      <c r="T625">
        <v>1</v>
      </c>
      <c r="U625" t="str">
        <v>APERTURADO POR EMPRESA</v>
      </c>
      <c r="V625" t="str">
        <v>DISPOSICIÓN FINAL RESIDUOS LIQUIDOS</v>
      </c>
    </row>
    <row r="626" spans="1:22" x14ac:dyDescent="0.25">
      <c r="A626" vm="12">
        <v>45957</v>
      </c>
      <c r="B626" t="str">
        <v>Mercado Pago</v>
      </c>
      <c r="C626" t="str">
        <v>OCOM/2025/0505</v>
      </c>
      <c r="D626">
        <v>-160000</v>
      </c>
      <c r="E626" t="str">
        <v xml:space="preserve">OC 0001-00002137: SERVICIOS
Para pago boleta senasa Septiembre </v>
      </c>
      <c r="F626">
        <v>1</v>
      </c>
      <c r="G626">
        <v>160000</v>
      </c>
      <c r="H626" t="str">
        <v>UN</v>
      </c>
      <c r="I626" t="str">
        <v>SERVICIOS</v>
      </c>
      <c r="J626" t="str">
        <v>OPEX</v>
      </c>
      <c r="K626" t="str">
        <v>VARIABLE</v>
      </c>
      <c r="L626" t="str">
        <v>INDIRECTO</v>
      </c>
      <c r="M626">
        <v>0</v>
      </c>
      <c r="N626" t="str">
        <v>CC1</v>
      </c>
      <c r="O626" t="e">
        <v>#NUM!</v>
      </c>
      <c r="P626">
        <v>10</v>
      </c>
      <c r="Q626" t="str">
        <v>BACHAS, CEREAL &amp; POLVILLO, COMPOST &amp; FERTILIZANTES, DISPOSICIÓN FINAL RESIDUOS LIQUIDOS, DISPOSICIÓN FINAL RESIDUOS SOLIDOS, EXPORTACION, NFU, PILETAS, REACTORES, TIERRAS FILTRANTES</v>
      </c>
      <c r="R626">
        <v>1</v>
      </c>
      <c r="S626">
        <v>-160000</v>
      </c>
      <c r="T626">
        <v>1</v>
      </c>
      <c r="U626" t="str">
        <v>APERTURADO POR EMPRESA</v>
      </c>
      <c r="V626" t="str">
        <v>DISPOSICIÓN FINAL RESIDUOS SOLIDOS</v>
      </c>
    </row>
    <row r="627" spans="1:22" x14ac:dyDescent="0.25">
      <c r="A627" vm="12">
        <v>45957</v>
      </c>
      <c r="B627" t="str">
        <v>Mercado Pago</v>
      </c>
      <c r="C627" t="str">
        <v>OCOM/2025/0505</v>
      </c>
      <c r="D627">
        <v>-160000</v>
      </c>
      <c r="E627" t="str">
        <v xml:space="preserve">OC 0001-00002137: SERVICIOS
Para pago boleta senasa Septiembre </v>
      </c>
      <c r="F627">
        <v>1</v>
      </c>
      <c r="G627">
        <v>160000</v>
      </c>
      <c r="H627" t="str">
        <v>UN</v>
      </c>
      <c r="I627" t="str">
        <v>SERVICIOS</v>
      </c>
      <c r="J627" t="str">
        <v>OPEX</v>
      </c>
      <c r="K627" t="str">
        <v>VARIABLE</v>
      </c>
      <c r="L627" t="str">
        <v>INDIRECTO</v>
      </c>
      <c r="M627">
        <v>0</v>
      </c>
      <c r="N627" t="str">
        <v>CC1</v>
      </c>
      <c r="O627" t="e">
        <v>#NUM!</v>
      </c>
      <c r="P627">
        <v>10</v>
      </c>
      <c r="Q627" t="str">
        <v>BACHAS, CEREAL &amp; POLVILLO, COMPOST &amp; FERTILIZANTES, DISPOSICIÓN FINAL RESIDUOS LIQUIDOS, DISPOSICIÓN FINAL RESIDUOS SOLIDOS, EXPORTACION, NFU, PILETAS, REACTORES, TIERRAS FILTRANTES</v>
      </c>
      <c r="R627">
        <v>1</v>
      </c>
      <c r="S627">
        <v>-160000</v>
      </c>
      <c r="T627">
        <v>1</v>
      </c>
      <c r="U627" t="str">
        <v>APERTURADO POR EMPRESA</v>
      </c>
      <c r="V627" t="str">
        <v>EXPORTACION</v>
      </c>
    </row>
    <row r="628" spans="1:22" x14ac:dyDescent="0.25">
      <c r="A628" vm="12">
        <v>45957</v>
      </c>
      <c r="B628" t="str">
        <v>Mercado Pago</v>
      </c>
      <c r="C628" t="str">
        <v>OCOM/2025/0505</v>
      </c>
      <c r="D628">
        <v>-160000</v>
      </c>
      <c r="E628" t="str">
        <v xml:space="preserve">OC 0001-00002137: SERVICIOS
Para pago boleta senasa Septiembre </v>
      </c>
      <c r="F628">
        <v>1</v>
      </c>
      <c r="G628">
        <v>160000</v>
      </c>
      <c r="H628" t="str">
        <v>UN</v>
      </c>
      <c r="I628" t="str">
        <v>SERVICIOS</v>
      </c>
      <c r="J628" t="str">
        <v>OPEX</v>
      </c>
      <c r="K628" t="str">
        <v>VARIABLE</v>
      </c>
      <c r="L628" t="str">
        <v>INDIRECTO</v>
      </c>
      <c r="M628">
        <v>0</v>
      </c>
      <c r="N628" t="str">
        <v>CC1</v>
      </c>
      <c r="O628" t="e">
        <v>#NUM!</v>
      </c>
      <c r="P628">
        <v>10</v>
      </c>
      <c r="Q628" t="str">
        <v>BACHAS, CEREAL &amp; POLVILLO, COMPOST &amp; FERTILIZANTES, DISPOSICIÓN FINAL RESIDUOS LIQUIDOS, DISPOSICIÓN FINAL RESIDUOS SOLIDOS, EXPORTACION, NFU, PILETAS, REACTORES, TIERRAS FILTRANTES</v>
      </c>
      <c r="R628">
        <v>1</v>
      </c>
      <c r="S628">
        <v>-160000</v>
      </c>
      <c r="T628">
        <v>1</v>
      </c>
      <c r="U628" t="str">
        <v>APERTURADO POR EMPRESA</v>
      </c>
      <c r="V628" t="str">
        <v>NFU</v>
      </c>
    </row>
    <row r="629" spans="1:22" x14ac:dyDescent="0.25">
      <c r="A629" vm="12">
        <v>45957</v>
      </c>
      <c r="B629" t="str">
        <v>Mercado Pago</v>
      </c>
      <c r="C629" t="str">
        <v>OCOM/2025/0505</v>
      </c>
      <c r="D629">
        <v>-160000</v>
      </c>
      <c r="E629" t="str">
        <v xml:space="preserve">OC 0001-00002137: SERVICIOS
Para pago boleta senasa Septiembre </v>
      </c>
      <c r="F629">
        <v>1</v>
      </c>
      <c r="G629">
        <v>160000</v>
      </c>
      <c r="H629" t="str">
        <v>UN</v>
      </c>
      <c r="I629" t="str">
        <v>SERVICIOS</v>
      </c>
      <c r="J629" t="str">
        <v>OPEX</v>
      </c>
      <c r="K629" t="str">
        <v>VARIABLE</v>
      </c>
      <c r="L629" t="str">
        <v>INDIRECTO</v>
      </c>
      <c r="M629">
        <v>0</v>
      </c>
      <c r="N629" t="str">
        <v>CC1</v>
      </c>
      <c r="O629" t="e">
        <v>#NUM!</v>
      </c>
      <c r="P629">
        <v>10</v>
      </c>
      <c r="Q629" t="str">
        <v>BACHAS, CEREAL &amp; POLVILLO, COMPOST &amp; FERTILIZANTES, DISPOSICIÓN FINAL RESIDUOS LIQUIDOS, DISPOSICIÓN FINAL RESIDUOS SOLIDOS, EXPORTACION, NFU, PILETAS, REACTORES, TIERRAS FILTRANTES</v>
      </c>
      <c r="R629">
        <v>1</v>
      </c>
      <c r="S629">
        <v>-160000</v>
      </c>
      <c r="T629">
        <v>1</v>
      </c>
      <c r="U629" t="str">
        <v>APERTURADO POR EMPRESA</v>
      </c>
      <c r="V629" t="str">
        <v>PILETAS</v>
      </c>
    </row>
    <row r="630" spans="1:22" x14ac:dyDescent="0.25">
      <c r="A630" vm="12">
        <v>45957</v>
      </c>
      <c r="B630" t="str">
        <v>Mercado Pago</v>
      </c>
      <c r="C630" t="str">
        <v>OCOM/2025/0505</v>
      </c>
      <c r="D630">
        <v>-160000</v>
      </c>
      <c r="E630" t="str">
        <v xml:space="preserve">OC 0001-00002137: SERVICIOS
Para pago boleta senasa Septiembre </v>
      </c>
      <c r="F630">
        <v>1</v>
      </c>
      <c r="G630">
        <v>160000</v>
      </c>
      <c r="H630" t="str">
        <v>UN</v>
      </c>
      <c r="I630" t="str">
        <v>SERVICIOS</v>
      </c>
      <c r="J630" t="str">
        <v>OPEX</v>
      </c>
      <c r="K630" t="str">
        <v>VARIABLE</v>
      </c>
      <c r="L630" t="str">
        <v>INDIRECTO</v>
      </c>
      <c r="M630">
        <v>0</v>
      </c>
      <c r="N630" t="str">
        <v>CC1</v>
      </c>
      <c r="O630" t="e">
        <v>#NUM!</v>
      </c>
      <c r="P630">
        <v>10</v>
      </c>
      <c r="Q630" t="str">
        <v>BACHAS, CEREAL &amp; POLVILLO, COMPOST &amp; FERTILIZANTES, DISPOSICIÓN FINAL RESIDUOS LIQUIDOS, DISPOSICIÓN FINAL RESIDUOS SOLIDOS, EXPORTACION, NFU, PILETAS, REACTORES, TIERRAS FILTRANTES</v>
      </c>
      <c r="R630">
        <v>1</v>
      </c>
      <c r="S630">
        <v>-160000</v>
      </c>
      <c r="T630">
        <v>1</v>
      </c>
      <c r="U630" t="str">
        <v>APERTURADO POR EMPRESA</v>
      </c>
      <c r="V630" t="str">
        <v>REACTORES</v>
      </c>
    </row>
    <row r="631" spans="1:22" x14ac:dyDescent="0.25">
      <c r="A631" vm="12">
        <v>45957</v>
      </c>
      <c r="B631" t="str">
        <v>Mercado Pago</v>
      </c>
      <c r="C631" t="str">
        <v>OCOM/2025/0505</v>
      </c>
      <c r="D631">
        <v>-160000</v>
      </c>
      <c r="E631" t="str">
        <v xml:space="preserve">OC 0001-00002137: SERVICIOS
Para pago boleta senasa Septiembre </v>
      </c>
      <c r="F631">
        <v>1</v>
      </c>
      <c r="G631">
        <v>160000</v>
      </c>
      <c r="H631" t="str">
        <v>UN</v>
      </c>
      <c r="I631" t="str">
        <v>SERVICIOS</v>
      </c>
      <c r="J631" t="str">
        <v>OPEX</v>
      </c>
      <c r="K631" t="str">
        <v>VARIABLE</v>
      </c>
      <c r="L631" t="str">
        <v>INDIRECTO</v>
      </c>
      <c r="M631">
        <v>0</v>
      </c>
      <c r="N631" t="str">
        <v>CC1</v>
      </c>
      <c r="O631" t="e">
        <v>#NUM!</v>
      </c>
      <c r="P631">
        <v>10</v>
      </c>
      <c r="Q631" t="str">
        <v>BACHAS, CEREAL &amp; POLVILLO, COMPOST &amp; FERTILIZANTES, DISPOSICIÓN FINAL RESIDUOS LIQUIDOS, DISPOSICIÓN FINAL RESIDUOS SOLIDOS, EXPORTACION, NFU, PILETAS, REACTORES, TIERRAS FILTRANTES</v>
      </c>
      <c r="R631">
        <v>1</v>
      </c>
      <c r="S631">
        <v>-160000</v>
      </c>
      <c r="T631">
        <v>1</v>
      </c>
      <c r="U631" t="str">
        <v>APERTURADO POR EMPRESA</v>
      </c>
      <c r="V631" t="str">
        <v>TIERRAS FILTRANTES</v>
      </c>
    </row>
    <row r="632" spans="1:22" x14ac:dyDescent="0.25">
      <c r="A632" vm="8">
        <v>45952</v>
      </c>
      <c r="B632" t="str">
        <v>Mercado Pago</v>
      </c>
      <c r="C632" t="str">
        <v>OCOM/2025/0482</v>
      </c>
      <c r="D632">
        <v>-600000</v>
      </c>
      <c r="E632" t="str">
        <v>OC 0001-00002050: HIGIENE Y SEGURIDAD</v>
      </c>
      <c r="F632">
        <v>1</v>
      </c>
      <c r="G632">
        <v>600000</v>
      </c>
      <c r="H632" t="str">
        <v>UN</v>
      </c>
      <c r="I632" t="str">
        <v>HIGIENE Y SEGURIDAD</v>
      </c>
      <c r="J632" t="str">
        <v>OPEX</v>
      </c>
      <c r="K632" t="str">
        <v>VARIABLE</v>
      </c>
      <c r="L632" t="str">
        <v>INDIRECTO</v>
      </c>
      <c r="M632">
        <v>0</v>
      </c>
      <c r="N632" t="str">
        <v>CC1</v>
      </c>
      <c r="O632" t="e">
        <v>#NUM!</v>
      </c>
      <c r="P632">
        <v>10</v>
      </c>
      <c r="Q632" t="str">
        <v>BACHAS, CEREAL &amp; POLVILLO, COMPOST &amp; FERTILIZANTES, DISPOSICIÓN FINAL RESIDUOS LIQUIDOS, DISPOSICIÓN FINAL RESIDUOS SOLIDOS, EXPORTACION, NFU, PILETAS, REACTORES, TIERRAS FILTRANTES</v>
      </c>
      <c r="R632">
        <v>1</v>
      </c>
      <c r="S632">
        <v>-600000</v>
      </c>
      <c r="T632">
        <v>1</v>
      </c>
      <c r="U632" t="str">
        <v>APERTURADO POR EMPRESA</v>
      </c>
      <c r="V632" t="str">
        <v>BACHAS</v>
      </c>
    </row>
    <row r="633" spans="1:22" x14ac:dyDescent="0.25">
      <c r="A633" vm="8">
        <v>45952</v>
      </c>
      <c r="B633" t="str">
        <v>Mercado Pago</v>
      </c>
      <c r="C633" t="str">
        <v>OCOM/2025/0482</v>
      </c>
      <c r="D633">
        <v>-600000</v>
      </c>
      <c r="E633" t="str">
        <v>OC 0001-00002050: HIGIENE Y SEGURIDAD</v>
      </c>
      <c r="F633">
        <v>1</v>
      </c>
      <c r="G633">
        <v>600000</v>
      </c>
      <c r="H633" t="str">
        <v>UN</v>
      </c>
      <c r="I633" t="str">
        <v>HIGIENE Y SEGURIDAD</v>
      </c>
      <c r="J633" t="str">
        <v>OPEX</v>
      </c>
      <c r="K633" t="str">
        <v>VARIABLE</v>
      </c>
      <c r="L633" t="str">
        <v>INDIRECTO</v>
      </c>
      <c r="M633">
        <v>0</v>
      </c>
      <c r="N633" t="str">
        <v>CC1</v>
      </c>
      <c r="O633" t="e">
        <v>#NUM!</v>
      </c>
      <c r="P633">
        <v>10</v>
      </c>
      <c r="Q633" t="str">
        <v>BACHAS, CEREAL &amp; POLVILLO, COMPOST &amp; FERTILIZANTES, DISPOSICIÓN FINAL RESIDUOS LIQUIDOS, DISPOSICIÓN FINAL RESIDUOS SOLIDOS, EXPORTACION, NFU, PILETAS, REACTORES, TIERRAS FILTRANTES</v>
      </c>
      <c r="R633">
        <v>1</v>
      </c>
      <c r="S633">
        <v>-600000</v>
      </c>
      <c r="T633">
        <v>1</v>
      </c>
      <c r="U633" t="str">
        <v>APERTURADO POR EMPRESA</v>
      </c>
      <c r="V633" t="str">
        <v>CEREAL &amp; POLVILLO</v>
      </c>
    </row>
    <row r="634" spans="1:22" x14ac:dyDescent="0.25">
      <c r="A634" vm="8">
        <v>45952</v>
      </c>
      <c r="B634" t="str">
        <v>Mercado Pago</v>
      </c>
      <c r="C634" t="str">
        <v>OCOM/2025/0482</v>
      </c>
      <c r="D634">
        <v>-600000</v>
      </c>
      <c r="E634" t="str">
        <v>OC 0001-00002050: HIGIENE Y SEGURIDAD</v>
      </c>
      <c r="F634">
        <v>1</v>
      </c>
      <c r="G634">
        <v>600000</v>
      </c>
      <c r="H634" t="str">
        <v>UN</v>
      </c>
      <c r="I634" t="str">
        <v>HIGIENE Y SEGURIDAD</v>
      </c>
      <c r="J634" t="str">
        <v>OPEX</v>
      </c>
      <c r="K634" t="str">
        <v>VARIABLE</v>
      </c>
      <c r="L634" t="str">
        <v>INDIRECTO</v>
      </c>
      <c r="M634">
        <v>0</v>
      </c>
      <c r="N634" t="str">
        <v>CC1</v>
      </c>
      <c r="O634" t="e">
        <v>#NUM!</v>
      </c>
      <c r="P634">
        <v>10</v>
      </c>
      <c r="Q634" t="str">
        <v>BACHAS, CEREAL &amp; POLVILLO, COMPOST &amp; FERTILIZANTES, DISPOSICIÓN FINAL RESIDUOS LIQUIDOS, DISPOSICIÓN FINAL RESIDUOS SOLIDOS, EXPORTACION, NFU, PILETAS, REACTORES, TIERRAS FILTRANTES</v>
      </c>
      <c r="R634">
        <v>1</v>
      </c>
      <c r="S634">
        <v>-600000</v>
      </c>
      <c r="T634">
        <v>1</v>
      </c>
      <c r="U634" t="str">
        <v>APERTURADO POR EMPRESA</v>
      </c>
      <c r="V634" t="str">
        <v>COMPOST &amp; FERTILIZANTES</v>
      </c>
    </row>
    <row r="635" spans="1:22" x14ac:dyDescent="0.25">
      <c r="A635" vm="8">
        <v>45952</v>
      </c>
      <c r="B635" t="str">
        <v>Mercado Pago</v>
      </c>
      <c r="C635" t="str">
        <v>OCOM/2025/0482</v>
      </c>
      <c r="D635">
        <v>-600000</v>
      </c>
      <c r="E635" t="str">
        <v>OC 0001-00002050: HIGIENE Y SEGURIDAD</v>
      </c>
      <c r="F635">
        <v>1</v>
      </c>
      <c r="G635">
        <v>600000</v>
      </c>
      <c r="H635" t="str">
        <v>UN</v>
      </c>
      <c r="I635" t="str">
        <v>HIGIENE Y SEGURIDAD</v>
      </c>
      <c r="J635" t="str">
        <v>OPEX</v>
      </c>
      <c r="K635" t="str">
        <v>VARIABLE</v>
      </c>
      <c r="L635" t="str">
        <v>INDIRECTO</v>
      </c>
      <c r="M635">
        <v>0</v>
      </c>
      <c r="N635" t="str">
        <v>CC1</v>
      </c>
      <c r="O635" t="e">
        <v>#NUM!</v>
      </c>
      <c r="P635">
        <v>10</v>
      </c>
      <c r="Q635" t="str">
        <v>BACHAS, CEREAL &amp; POLVILLO, COMPOST &amp; FERTILIZANTES, DISPOSICIÓN FINAL RESIDUOS LIQUIDOS, DISPOSICIÓN FINAL RESIDUOS SOLIDOS, EXPORTACION, NFU, PILETAS, REACTORES, TIERRAS FILTRANTES</v>
      </c>
      <c r="R635">
        <v>1</v>
      </c>
      <c r="S635">
        <v>-600000</v>
      </c>
      <c r="T635">
        <v>1</v>
      </c>
      <c r="U635" t="str">
        <v>APERTURADO POR EMPRESA</v>
      </c>
      <c r="V635" t="str">
        <v>DISPOSICIÓN FINAL RESIDUOS LIQUIDOS</v>
      </c>
    </row>
    <row r="636" spans="1:22" x14ac:dyDescent="0.25">
      <c r="A636" vm="8">
        <v>45952</v>
      </c>
      <c r="B636" t="str">
        <v>Mercado Pago</v>
      </c>
      <c r="C636" t="str">
        <v>OCOM/2025/0482</v>
      </c>
      <c r="D636">
        <v>-600000</v>
      </c>
      <c r="E636" t="str">
        <v>OC 0001-00002050: HIGIENE Y SEGURIDAD</v>
      </c>
      <c r="F636">
        <v>1</v>
      </c>
      <c r="G636">
        <v>600000</v>
      </c>
      <c r="H636" t="str">
        <v>UN</v>
      </c>
      <c r="I636" t="str">
        <v>HIGIENE Y SEGURIDAD</v>
      </c>
      <c r="J636" t="str">
        <v>OPEX</v>
      </c>
      <c r="K636" t="str">
        <v>VARIABLE</v>
      </c>
      <c r="L636" t="str">
        <v>INDIRECTO</v>
      </c>
      <c r="M636">
        <v>0</v>
      </c>
      <c r="N636" t="str">
        <v>CC1</v>
      </c>
      <c r="O636" t="e">
        <v>#NUM!</v>
      </c>
      <c r="P636">
        <v>10</v>
      </c>
      <c r="Q636" t="str">
        <v>BACHAS, CEREAL &amp; POLVILLO, COMPOST &amp; FERTILIZANTES, DISPOSICIÓN FINAL RESIDUOS LIQUIDOS, DISPOSICIÓN FINAL RESIDUOS SOLIDOS, EXPORTACION, NFU, PILETAS, REACTORES, TIERRAS FILTRANTES</v>
      </c>
      <c r="R636">
        <v>1</v>
      </c>
      <c r="S636">
        <v>-600000</v>
      </c>
      <c r="T636">
        <v>1</v>
      </c>
      <c r="U636" t="str">
        <v>APERTURADO POR EMPRESA</v>
      </c>
      <c r="V636" t="str">
        <v>DISPOSICIÓN FINAL RESIDUOS SOLIDOS</v>
      </c>
    </row>
    <row r="637" spans="1:22" x14ac:dyDescent="0.25">
      <c r="A637" vm="8">
        <v>45952</v>
      </c>
      <c r="B637" t="str">
        <v>Mercado Pago</v>
      </c>
      <c r="C637" t="str">
        <v>OCOM/2025/0482</v>
      </c>
      <c r="D637">
        <v>-600000</v>
      </c>
      <c r="E637" t="str">
        <v>OC 0001-00002050: HIGIENE Y SEGURIDAD</v>
      </c>
      <c r="F637">
        <v>1</v>
      </c>
      <c r="G637">
        <v>600000</v>
      </c>
      <c r="H637" t="str">
        <v>UN</v>
      </c>
      <c r="I637" t="str">
        <v>HIGIENE Y SEGURIDAD</v>
      </c>
      <c r="J637" t="str">
        <v>OPEX</v>
      </c>
      <c r="K637" t="str">
        <v>VARIABLE</v>
      </c>
      <c r="L637" t="str">
        <v>INDIRECTO</v>
      </c>
      <c r="M637">
        <v>0</v>
      </c>
      <c r="N637" t="str">
        <v>CC1</v>
      </c>
      <c r="O637" t="e">
        <v>#NUM!</v>
      </c>
      <c r="P637">
        <v>10</v>
      </c>
      <c r="Q637" t="str">
        <v>BACHAS, CEREAL &amp; POLVILLO, COMPOST &amp; FERTILIZANTES, DISPOSICIÓN FINAL RESIDUOS LIQUIDOS, DISPOSICIÓN FINAL RESIDUOS SOLIDOS, EXPORTACION, NFU, PILETAS, REACTORES, TIERRAS FILTRANTES</v>
      </c>
      <c r="R637">
        <v>1</v>
      </c>
      <c r="S637">
        <v>-600000</v>
      </c>
      <c r="T637">
        <v>1</v>
      </c>
      <c r="U637" t="str">
        <v>APERTURADO POR EMPRESA</v>
      </c>
      <c r="V637" t="str">
        <v>EXPORTACION</v>
      </c>
    </row>
    <row r="638" spans="1:22" x14ac:dyDescent="0.25">
      <c r="A638" vm="8">
        <v>45952</v>
      </c>
      <c r="B638" t="str">
        <v>Mercado Pago</v>
      </c>
      <c r="C638" t="str">
        <v>OCOM/2025/0482</v>
      </c>
      <c r="D638">
        <v>-600000</v>
      </c>
      <c r="E638" t="str">
        <v>OC 0001-00002050: HIGIENE Y SEGURIDAD</v>
      </c>
      <c r="F638">
        <v>1</v>
      </c>
      <c r="G638">
        <v>600000</v>
      </c>
      <c r="H638" t="str">
        <v>UN</v>
      </c>
      <c r="I638" t="str">
        <v>HIGIENE Y SEGURIDAD</v>
      </c>
      <c r="J638" t="str">
        <v>OPEX</v>
      </c>
      <c r="K638" t="str">
        <v>VARIABLE</v>
      </c>
      <c r="L638" t="str">
        <v>INDIRECTO</v>
      </c>
      <c r="M638">
        <v>0</v>
      </c>
      <c r="N638" t="str">
        <v>CC1</v>
      </c>
      <c r="O638" t="e">
        <v>#NUM!</v>
      </c>
      <c r="P638">
        <v>10</v>
      </c>
      <c r="Q638" t="str">
        <v>BACHAS, CEREAL &amp; POLVILLO, COMPOST &amp; FERTILIZANTES, DISPOSICIÓN FINAL RESIDUOS LIQUIDOS, DISPOSICIÓN FINAL RESIDUOS SOLIDOS, EXPORTACION, NFU, PILETAS, REACTORES, TIERRAS FILTRANTES</v>
      </c>
      <c r="R638">
        <v>1</v>
      </c>
      <c r="S638">
        <v>-600000</v>
      </c>
      <c r="T638">
        <v>1</v>
      </c>
      <c r="U638" t="str">
        <v>APERTURADO POR EMPRESA</v>
      </c>
      <c r="V638" t="str">
        <v>NFU</v>
      </c>
    </row>
    <row r="639" spans="1:22" x14ac:dyDescent="0.25">
      <c r="A639" vm="8">
        <v>45952</v>
      </c>
      <c r="B639" t="str">
        <v>Mercado Pago</v>
      </c>
      <c r="C639" t="str">
        <v>OCOM/2025/0482</v>
      </c>
      <c r="D639">
        <v>-600000</v>
      </c>
      <c r="E639" t="str">
        <v>OC 0001-00002050: HIGIENE Y SEGURIDAD</v>
      </c>
      <c r="F639">
        <v>1</v>
      </c>
      <c r="G639">
        <v>600000</v>
      </c>
      <c r="H639" t="str">
        <v>UN</v>
      </c>
      <c r="I639" t="str">
        <v>HIGIENE Y SEGURIDAD</v>
      </c>
      <c r="J639" t="str">
        <v>OPEX</v>
      </c>
      <c r="K639" t="str">
        <v>VARIABLE</v>
      </c>
      <c r="L639" t="str">
        <v>INDIRECTO</v>
      </c>
      <c r="M639">
        <v>0</v>
      </c>
      <c r="N639" t="str">
        <v>CC1</v>
      </c>
      <c r="O639" t="e">
        <v>#NUM!</v>
      </c>
      <c r="P639">
        <v>10</v>
      </c>
      <c r="Q639" t="str">
        <v>BACHAS, CEREAL &amp; POLVILLO, COMPOST &amp; FERTILIZANTES, DISPOSICIÓN FINAL RESIDUOS LIQUIDOS, DISPOSICIÓN FINAL RESIDUOS SOLIDOS, EXPORTACION, NFU, PILETAS, REACTORES, TIERRAS FILTRANTES</v>
      </c>
      <c r="R639">
        <v>1</v>
      </c>
      <c r="S639">
        <v>-600000</v>
      </c>
      <c r="T639">
        <v>1</v>
      </c>
      <c r="U639" t="str">
        <v>APERTURADO POR EMPRESA</v>
      </c>
      <c r="V639" t="str">
        <v>PILETAS</v>
      </c>
    </row>
    <row r="640" spans="1:22" x14ac:dyDescent="0.25">
      <c r="A640" vm="8">
        <v>45952</v>
      </c>
      <c r="B640" t="str">
        <v>Mercado Pago</v>
      </c>
      <c r="C640" t="str">
        <v>OCOM/2025/0482</v>
      </c>
      <c r="D640">
        <v>-600000</v>
      </c>
      <c r="E640" t="str">
        <v>OC 0001-00002050: HIGIENE Y SEGURIDAD</v>
      </c>
      <c r="F640">
        <v>1</v>
      </c>
      <c r="G640">
        <v>600000</v>
      </c>
      <c r="H640" t="str">
        <v>UN</v>
      </c>
      <c r="I640" t="str">
        <v>HIGIENE Y SEGURIDAD</v>
      </c>
      <c r="J640" t="str">
        <v>OPEX</v>
      </c>
      <c r="K640" t="str">
        <v>VARIABLE</v>
      </c>
      <c r="L640" t="str">
        <v>INDIRECTO</v>
      </c>
      <c r="M640">
        <v>0</v>
      </c>
      <c r="N640" t="str">
        <v>CC1</v>
      </c>
      <c r="O640" t="e">
        <v>#NUM!</v>
      </c>
      <c r="P640">
        <v>10</v>
      </c>
      <c r="Q640" t="str">
        <v>BACHAS, CEREAL &amp; POLVILLO, COMPOST &amp; FERTILIZANTES, DISPOSICIÓN FINAL RESIDUOS LIQUIDOS, DISPOSICIÓN FINAL RESIDUOS SOLIDOS, EXPORTACION, NFU, PILETAS, REACTORES, TIERRAS FILTRANTES</v>
      </c>
      <c r="R640">
        <v>1</v>
      </c>
      <c r="S640">
        <v>-600000</v>
      </c>
      <c r="T640">
        <v>1</v>
      </c>
      <c r="U640" t="str">
        <v>APERTURADO POR EMPRESA</v>
      </c>
      <c r="V640" t="str">
        <v>REACTORES</v>
      </c>
    </row>
    <row r="641" spans="1:22" x14ac:dyDescent="0.25">
      <c r="A641" vm="8">
        <v>45952</v>
      </c>
      <c r="B641" t="str">
        <v>Mercado Pago</v>
      </c>
      <c r="C641" t="str">
        <v>OCOM/2025/0482</v>
      </c>
      <c r="D641">
        <v>-600000</v>
      </c>
      <c r="E641" t="str">
        <v>OC 0001-00002050: HIGIENE Y SEGURIDAD</v>
      </c>
      <c r="F641">
        <v>1</v>
      </c>
      <c r="G641">
        <v>600000</v>
      </c>
      <c r="H641" t="str">
        <v>UN</v>
      </c>
      <c r="I641" t="str">
        <v>HIGIENE Y SEGURIDAD</v>
      </c>
      <c r="J641" t="str">
        <v>OPEX</v>
      </c>
      <c r="K641" t="str">
        <v>VARIABLE</v>
      </c>
      <c r="L641" t="str">
        <v>INDIRECTO</v>
      </c>
      <c r="M641">
        <v>0</v>
      </c>
      <c r="N641" t="str">
        <v>CC1</v>
      </c>
      <c r="O641" t="e">
        <v>#NUM!</v>
      </c>
      <c r="P641">
        <v>10</v>
      </c>
      <c r="Q641" t="str">
        <v>BACHAS, CEREAL &amp; POLVILLO, COMPOST &amp; FERTILIZANTES, DISPOSICIÓN FINAL RESIDUOS LIQUIDOS, DISPOSICIÓN FINAL RESIDUOS SOLIDOS, EXPORTACION, NFU, PILETAS, REACTORES, TIERRAS FILTRANTES</v>
      </c>
      <c r="R641">
        <v>1</v>
      </c>
      <c r="S641">
        <v>-600000</v>
      </c>
      <c r="T641">
        <v>1</v>
      </c>
      <c r="U641" t="str">
        <v>APERTURADO POR EMPRESA</v>
      </c>
      <c r="V641" t="str">
        <v>TIERRAS FILTRANTES</v>
      </c>
    </row>
    <row r="642" spans="1:22" x14ac:dyDescent="0.25">
      <c r="A642" vm="19">
        <v>45943</v>
      </c>
      <c r="B642" t="str">
        <v>Mercado Pago</v>
      </c>
      <c r="C642" t="str">
        <v>OCOM/2025/0460</v>
      </c>
      <c r="D642">
        <v>-160000</v>
      </c>
      <c r="E642" t="str">
        <v>OC 0001-00001834: SERVICIOS</v>
      </c>
      <c r="F642">
        <v>1</v>
      </c>
      <c r="G642">
        <v>160000</v>
      </c>
      <c r="H642" t="str">
        <v>UN</v>
      </c>
      <c r="I642" t="str">
        <v>SERVICIOS</v>
      </c>
      <c r="J642" t="str">
        <v>OPEX</v>
      </c>
      <c r="K642" t="str">
        <v>VARIABLE</v>
      </c>
      <c r="L642" t="str">
        <v>INDIRECTO</v>
      </c>
      <c r="M642">
        <v>0</v>
      </c>
      <c r="N642" t="str">
        <v>CC1</v>
      </c>
      <c r="O642" t="e">
        <v>#NUM!</v>
      </c>
      <c r="P642">
        <v>10</v>
      </c>
      <c r="Q642" t="str">
        <v>BACHAS, CEREAL &amp; POLVILLO, COMPOST &amp; FERTILIZANTES, DISPOSICIÓN FINAL RESIDUOS LIQUIDOS, DISPOSICIÓN FINAL RESIDUOS SOLIDOS, EXPORTACION, NFU, PILETAS, REACTORES, TIERRAS FILTRANTES</v>
      </c>
      <c r="R642">
        <v>1</v>
      </c>
      <c r="S642">
        <v>-160000</v>
      </c>
      <c r="T642">
        <v>1</v>
      </c>
      <c r="U642" t="str">
        <v>APERTURADO POR EMPRESA</v>
      </c>
      <c r="V642" t="str">
        <v>BACHAS</v>
      </c>
    </row>
    <row r="643" spans="1:22" x14ac:dyDescent="0.25">
      <c r="A643" vm="19">
        <v>45943</v>
      </c>
      <c r="B643" t="str">
        <v>Mercado Pago</v>
      </c>
      <c r="C643" t="str">
        <v>OCOM/2025/0460</v>
      </c>
      <c r="D643">
        <v>-160000</v>
      </c>
      <c r="E643" t="str">
        <v>OC 0001-00001834: SERVICIOS</v>
      </c>
      <c r="F643">
        <v>1</v>
      </c>
      <c r="G643">
        <v>160000</v>
      </c>
      <c r="H643" t="str">
        <v>UN</v>
      </c>
      <c r="I643" t="str">
        <v>SERVICIOS</v>
      </c>
      <c r="J643" t="str">
        <v>OPEX</v>
      </c>
      <c r="K643" t="str">
        <v>VARIABLE</v>
      </c>
      <c r="L643" t="str">
        <v>INDIRECTO</v>
      </c>
      <c r="M643">
        <v>0</v>
      </c>
      <c r="N643" t="str">
        <v>CC1</v>
      </c>
      <c r="O643" t="e">
        <v>#NUM!</v>
      </c>
      <c r="P643">
        <v>10</v>
      </c>
      <c r="Q643" t="str">
        <v>BACHAS, CEREAL &amp; POLVILLO, COMPOST &amp; FERTILIZANTES, DISPOSICIÓN FINAL RESIDUOS LIQUIDOS, DISPOSICIÓN FINAL RESIDUOS SOLIDOS, EXPORTACION, NFU, PILETAS, REACTORES, TIERRAS FILTRANTES</v>
      </c>
      <c r="R643">
        <v>1</v>
      </c>
      <c r="S643">
        <v>-160000</v>
      </c>
      <c r="T643">
        <v>1</v>
      </c>
      <c r="U643" t="str">
        <v>APERTURADO POR EMPRESA</v>
      </c>
      <c r="V643" t="str">
        <v>CEREAL &amp; POLVILLO</v>
      </c>
    </row>
    <row r="644" spans="1:22" x14ac:dyDescent="0.25">
      <c r="A644" vm="19">
        <v>45943</v>
      </c>
      <c r="B644" t="str">
        <v>Mercado Pago</v>
      </c>
      <c r="C644" t="str">
        <v>OCOM/2025/0460</v>
      </c>
      <c r="D644">
        <v>-160000</v>
      </c>
      <c r="E644" t="str">
        <v>OC 0001-00001834: SERVICIOS</v>
      </c>
      <c r="F644">
        <v>1</v>
      </c>
      <c r="G644">
        <v>160000</v>
      </c>
      <c r="H644" t="str">
        <v>UN</v>
      </c>
      <c r="I644" t="str">
        <v>SERVICIOS</v>
      </c>
      <c r="J644" t="str">
        <v>OPEX</v>
      </c>
      <c r="K644" t="str">
        <v>VARIABLE</v>
      </c>
      <c r="L644" t="str">
        <v>INDIRECTO</v>
      </c>
      <c r="M644">
        <v>0</v>
      </c>
      <c r="N644" t="str">
        <v>CC1</v>
      </c>
      <c r="O644" t="e">
        <v>#NUM!</v>
      </c>
      <c r="P644">
        <v>10</v>
      </c>
      <c r="Q644" t="str">
        <v>BACHAS, CEREAL &amp; POLVILLO, COMPOST &amp; FERTILIZANTES, DISPOSICIÓN FINAL RESIDUOS LIQUIDOS, DISPOSICIÓN FINAL RESIDUOS SOLIDOS, EXPORTACION, NFU, PILETAS, REACTORES, TIERRAS FILTRANTES</v>
      </c>
      <c r="R644">
        <v>1</v>
      </c>
      <c r="S644">
        <v>-160000</v>
      </c>
      <c r="T644">
        <v>1</v>
      </c>
      <c r="U644" t="str">
        <v>APERTURADO POR EMPRESA</v>
      </c>
      <c r="V644" t="str">
        <v>COMPOST &amp; FERTILIZANTES</v>
      </c>
    </row>
    <row r="645" spans="1:22" x14ac:dyDescent="0.25">
      <c r="A645" vm="19">
        <v>45943</v>
      </c>
      <c r="B645" t="str">
        <v>Mercado Pago</v>
      </c>
      <c r="C645" t="str">
        <v>OCOM/2025/0460</v>
      </c>
      <c r="D645">
        <v>-160000</v>
      </c>
      <c r="E645" t="str">
        <v>OC 0001-00001834: SERVICIOS</v>
      </c>
      <c r="F645">
        <v>1</v>
      </c>
      <c r="G645">
        <v>160000</v>
      </c>
      <c r="H645" t="str">
        <v>UN</v>
      </c>
      <c r="I645" t="str">
        <v>SERVICIOS</v>
      </c>
      <c r="J645" t="str">
        <v>OPEX</v>
      </c>
      <c r="K645" t="str">
        <v>VARIABLE</v>
      </c>
      <c r="L645" t="str">
        <v>INDIRECTO</v>
      </c>
      <c r="M645">
        <v>0</v>
      </c>
      <c r="N645" t="str">
        <v>CC1</v>
      </c>
      <c r="O645" t="e">
        <v>#NUM!</v>
      </c>
      <c r="P645">
        <v>10</v>
      </c>
      <c r="Q645" t="str">
        <v>BACHAS, CEREAL &amp; POLVILLO, COMPOST &amp; FERTILIZANTES, DISPOSICIÓN FINAL RESIDUOS LIQUIDOS, DISPOSICIÓN FINAL RESIDUOS SOLIDOS, EXPORTACION, NFU, PILETAS, REACTORES, TIERRAS FILTRANTES</v>
      </c>
      <c r="R645">
        <v>1</v>
      </c>
      <c r="S645">
        <v>-160000</v>
      </c>
      <c r="T645">
        <v>1</v>
      </c>
      <c r="U645" t="str">
        <v>APERTURADO POR EMPRESA</v>
      </c>
      <c r="V645" t="str">
        <v>DISPOSICIÓN FINAL RESIDUOS LIQUIDOS</v>
      </c>
    </row>
    <row r="646" spans="1:22" x14ac:dyDescent="0.25">
      <c r="A646" vm="19">
        <v>45943</v>
      </c>
      <c r="B646" t="str">
        <v>Mercado Pago</v>
      </c>
      <c r="C646" t="str">
        <v>OCOM/2025/0460</v>
      </c>
      <c r="D646">
        <v>-160000</v>
      </c>
      <c r="E646" t="str">
        <v>OC 0001-00001834: SERVICIOS</v>
      </c>
      <c r="F646">
        <v>1</v>
      </c>
      <c r="G646">
        <v>160000</v>
      </c>
      <c r="H646" t="str">
        <v>UN</v>
      </c>
      <c r="I646" t="str">
        <v>SERVICIOS</v>
      </c>
      <c r="J646" t="str">
        <v>OPEX</v>
      </c>
      <c r="K646" t="str">
        <v>VARIABLE</v>
      </c>
      <c r="L646" t="str">
        <v>INDIRECTO</v>
      </c>
      <c r="M646">
        <v>0</v>
      </c>
      <c r="N646" t="str">
        <v>CC1</v>
      </c>
      <c r="O646" t="e">
        <v>#NUM!</v>
      </c>
      <c r="P646">
        <v>10</v>
      </c>
      <c r="Q646" t="str">
        <v>BACHAS, CEREAL &amp; POLVILLO, COMPOST &amp; FERTILIZANTES, DISPOSICIÓN FINAL RESIDUOS LIQUIDOS, DISPOSICIÓN FINAL RESIDUOS SOLIDOS, EXPORTACION, NFU, PILETAS, REACTORES, TIERRAS FILTRANTES</v>
      </c>
      <c r="R646">
        <v>1</v>
      </c>
      <c r="S646">
        <v>-160000</v>
      </c>
      <c r="T646">
        <v>1</v>
      </c>
      <c r="U646" t="str">
        <v>APERTURADO POR EMPRESA</v>
      </c>
      <c r="V646" t="str">
        <v>DISPOSICIÓN FINAL RESIDUOS SOLIDOS</v>
      </c>
    </row>
    <row r="647" spans="1:22" x14ac:dyDescent="0.25">
      <c r="A647" vm="19">
        <v>45943</v>
      </c>
      <c r="B647" t="str">
        <v>Mercado Pago</v>
      </c>
      <c r="C647" t="str">
        <v>OCOM/2025/0460</v>
      </c>
      <c r="D647">
        <v>-160000</v>
      </c>
      <c r="E647" t="str">
        <v>OC 0001-00001834: SERVICIOS</v>
      </c>
      <c r="F647">
        <v>1</v>
      </c>
      <c r="G647">
        <v>160000</v>
      </c>
      <c r="H647" t="str">
        <v>UN</v>
      </c>
      <c r="I647" t="str">
        <v>SERVICIOS</v>
      </c>
      <c r="J647" t="str">
        <v>OPEX</v>
      </c>
      <c r="K647" t="str">
        <v>VARIABLE</v>
      </c>
      <c r="L647" t="str">
        <v>INDIRECTO</v>
      </c>
      <c r="M647">
        <v>0</v>
      </c>
      <c r="N647" t="str">
        <v>CC1</v>
      </c>
      <c r="O647" t="e">
        <v>#NUM!</v>
      </c>
      <c r="P647">
        <v>10</v>
      </c>
      <c r="Q647" t="str">
        <v>BACHAS, CEREAL &amp; POLVILLO, COMPOST &amp; FERTILIZANTES, DISPOSICIÓN FINAL RESIDUOS LIQUIDOS, DISPOSICIÓN FINAL RESIDUOS SOLIDOS, EXPORTACION, NFU, PILETAS, REACTORES, TIERRAS FILTRANTES</v>
      </c>
      <c r="R647">
        <v>1</v>
      </c>
      <c r="S647">
        <v>-160000</v>
      </c>
      <c r="T647">
        <v>1</v>
      </c>
      <c r="U647" t="str">
        <v>APERTURADO POR EMPRESA</v>
      </c>
      <c r="V647" t="str">
        <v>EXPORTACION</v>
      </c>
    </row>
    <row r="648" spans="1:22" x14ac:dyDescent="0.25">
      <c r="A648" vm="19">
        <v>45943</v>
      </c>
      <c r="B648" t="str">
        <v>Mercado Pago</v>
      </c>
      <c r="C648" t="str">
        <v>OCOM/2025/0460</v>
      </c>
      <c r="D648">
        <v>-160000</v>
      </c>
      <c r="E648" t="str">
        <v>OC 0001-00001834: SERVICIOS</v>
      </c>
      <c r="F648">
        <v>1</v>
      </c>
      <c r="G648">
        <v>160000</v>
      </c>
      <c r="H648" t="str">
        <v>UN</v>
      </c>
      <c r="I648" t="str">
        <v>SERVICIOS</v>
      </c>
      <c r="J648" t="str">
        <v>OPEX</v>
      </c>
      <c r="K648" t="str">
        <v>VARIABLE</v>
      </c>
      <c r="L648" t="str">
        <v>INDIRECTO</v>
      </c>
      <c r="M648">
        <v>0</v>
      </c>
      <c r="N648" t="str">
        <v>CC1</v>
      </c>
      <c r="O648" t="e">
        <v>#NUM!</v>
      </c>
      <c r="P648">
        <v>10</v>
      </c>
      <c r="Q648" t="str">
        <v>BACHAS, CEREAL &amp; POLVILLO, COMPOST &amp; FERTILIZANTES, DISPOSICIÓN FINAL RESIDUOS LIQUIDOS, DISPOSICIÓN FINAL RESIDUOS SOLIDOS, EXPORTACION, NFU, PILETAS, REACTORES, TIERRAS FILTRANTES</v>
      </c>
      <c r="R648">
        <v>1</v>
      </c>
      <c r="S648">
        <v>-160000</v>
      </c>
      <c r="T648">
        <v>1</v>
      </c>
      <c r="U648" t="str">
        <v>APERTURADO POR EMPRESA</v>
      </c>
      <c r="V648" t="str">
        <v>NFU</v>
      </c>
    </row>
    <row r="649" spans="1:22" x14ac:dyDescent="0.25">
      <c r="A649" vm="19">
        <v>45943</v>
      </c>
      <c r="B649" t="str">
        <v>Mercado Pago</v>
      </c>
      <c r="C649" t="str">
        <v>OCOM/2025/0460</v>
      </c>
      <c r="D649">
        <v>-160000</v>
      </c>
      <c r="E649" t="str">
        <v>OC 0001-00001834: SERVICIOS</v>
      </c>
      <c r="F649">
        <v>1</v>
      </c>
      <c r="G649">
        <v>160000</v>
      </c>
      <c r="H649" t="str">
        <v>UN</v>
      </c>
      <c r="I649" t="str">
        <v>SERVICIOS</v>
      </c>
      <c r="J649" t="str">
        <v>OPEX</v>
      </c>
      <c r="K649" t="str">
        <v>VARIABLE</v>
      </c>
      <c r="L649" t="str">
        <v>INDIRECTO</v>
      </c>
      <c r="M649">
        <v>0</v>
      </c>
      <c r="N649" t="str">
        <v>CC1</v>
      </c>
      <c r="O649" t="e">
        <v>#NUM!</v>
      </c>
      <c r="P649">
        <v>10</v>
      </c>
      <c r="Q649" t="str">
        <v>BACHAS, CEREAL &amp; POLVILLO, COMPOST &amp; FERTILIZANTES, DISPOSICIÓN FINAL RESIDUOS LIQUIDOS, DISPOSICIÓN FINAL RESIDUOS SOLIDOS, EXPORTACION, NFU, PILETAS, REACTORES, TIERRAS FILTRANTES</v>
      </c>
      <c r="R649">
        <v>1</v>
      </c>
      <c r="S649">
        <v>-160000</v>
      </c>
      <c r="T649">
        <v>1</v>
      </c>
      <c r="U649" t="str">
        <v>APERTURADO POR EMPRESA</v>
      </c>
      <c r="V649" t="str">
        <v>PILETAS</v>
      </c>
    </row>
    <row r="650" spans="1:22" x14ac:dyDescent="0.25">
      <c r="A650" vm="19">
        <v>45943</v>
      </c>
      <c r="B650" t="str">
        <v>Mercado Pago</v>
      </c>
      <c r="C650" t="str">
        <v>OCOM/2025/0460</v>
      </c>
      <c r="D650">
        <v>-160000</v>
      </c>
      <c r="E650" t="str">
        <v>OC 0001-00001834: SERVICIOS</v>
      </c>
      <c r="F650">
        <v>1</v>
      </c>
      <c r="G650">
        <v>160000</v>
      </c>
      <c r="H650" t="str">
        <v>UN</v>
      </c>
      <c r="I650" t="str">
        <v>SERVICIOS</v>
      </c>
      <c r="J650" t="str">
        <v>OPEX</v>
      </c>
      <c r="K650" t="str">
        <v>VARIABLE</v>
      </c>
      <c r="L650" t="str">
        <v>INDIRECTO</v>
      </c>
      <c r="M650">
        <v>0</v>
      </c>
      <c r="N650" t="str">
        <v>CC1</v>
      </c>
      <c r="O650" t="e">
        <v>#NUM!</v>
      </c>
      <c r="P650">
        <v>10</v>
      </c>
      <c r="Q650" t="str">
        <v>BACHAS, CEREAL &amp; POLVILLO, COMPOST &amp; FERTILIZANTES, DISPOSICIÓN FINAL RESIDUOS LIQUIDOS, DISPOSICIÓN FINAL RESIDUOS SOLIDOS, EXPORTACION, NFU, PILETAS, REACTORES, TIERRAS FILTRANTES</v>
      </c>
      <c r="R650">
        <v>1</v>
      </c>
      <c r="S650">
        <v>-160000</v>
      </c>
      <c r="T650">
        <v>1</v>
      </c>
      <c r="U650" t="str">
        <v>APERTURADO POR EMPRESA</v>
      </c>
      <c r="V650" t="str">
        <v>REACTORES</v>
      </c>
    </row>
    <row r="651" spans="1:22" x14ac:dyDescent="0.25">
      <c r="A651" vm="19">
        <v>45943</v>
      </c>
      <c r="B651" t="str">
        <v>Mercado Pago</v>
      </c>
      <c r="C651" t="str">
        <v>OCOM/2025/0460</v>
      </c>
      <c r="D651">
        <v>-160000</v>
      </c>
      <c r="E651" t="str">
        <v>OC 0001-00001834: SERVICIOS</v>
      </c>
      <c r="F651">
        <v>1</v>
      </c>
      <c r="G651">
        <v>160000</v>
      </c>
      <c r="H651" t="str">
        <v>UN</v>
      </c>
      <c r="I651" t="str">
        <v>SERVICIOS</v>
      </c>
      <c r="J651" t="str">
        <v>OPEX</v>
      </c>
      <c r="K651" t="str">
        <v>VARIABLE</v>
      </c>
      <c r="L651" t="str">
        <v>INDIRECTO</v>
      </c>
      <c r="M651">
        <v>0</v>
      </c>
      <c r="N651" t="str">
        <v>CC1</v>
      </c>
      <c r="O651" t="e">
        <v>#NUM!</v>
      </c>
      <c r="P651">
        <v>10</v>
      </c>
      <c r="Q651" t="str">
        <v>BACHAS, CEREAL &amp; POLVILLO, COMPOST &amp; FERTILIZANTES, DISPOSICIÓN FINAL RESIDUOS LIQUIDOS, DISPOSICIÓN FINAL RESIDUOS SOLIDOS, EXPORTACION, NFU, PILETAS, REACTORES, TIERRAS FILTRANTES</v>
      </c>
      <c r="R651">
        <v>1</v>
      </c>
      <c r="S651">
        <v>-160000</v>
      </c>
      <c r="T651">
        <v>1</v>
      </c>
      <c r="U651" t="str">
        <v>APERTURADO POR EMPRESA</v>
      </c>
      <c r="V651" t="str">
        <v>TIERRAS FILTRANTES</v>
      </c>
    </row>
    <row r="652" spans="1:22" x14ac:dyDescent="0.25">
      <c r="A652" vm="4">
        <v>45931</v>
      </c>
      <c r="B652" t="str">
        <v>Mercado Pago</v>
      </c>
      <c r="C652" t="str">
        <v>OCOM/2025/0444</v>
      </c>
      <c r="D652">
        <v>-268120</v>
      </c>
      <c r="E652" t="str">
        <v xml:space="preserve">OC 0001-00001695: SERVICIOS
seguro </v>
      </c>
      <c r="F652">
        <v>1</v>
      </c>
      <c r="G652">
        <v>268120</v>
      </c>
      <c r="H652" t="str">
        <v>UN</v>
      </c>
      <c r="I652" t="str">
        <v>SERVICIOS</v>
      </c>
      <c r="J652" t="str">
        <v>OPEX</v>
      </c>
      <c r="K652" t="str">
        <v>VARIABLE</v>
      </c>
      <c r="L652" t="str">
        <v>INDIRECTO</v>
      </c>
      <c r="M652">
        <v>0</v>
      </c>
      <c r="N652" t="str">
        <v>CC1</v>
      </c>
      <c r="O652" t="e">
        <v>#NUM!</v>
      </c>
      <c r="P652">
        <v>10</v>
      </c>
      <c r="Q652" t="str">
        <v>BACHAS, CEREAL &amp; POLVILLO, COMPOST &amp; FERTILIZANTES, DISPOSICIÓN FINAL RESIDUOS LIQUIDOS, DISPOSICIÓN FINAL RESIDUOS SOLIDOS, EXPORTACION, NFU, PILETAS, REACTORES, TIERRAS FILTRANTES</v>
      </c>
      <c r="R652">
        <v>1</v>
      </c>
      <c r="S652">
        <v>-268120</v>
      </c>
      <c r="T652">
        <v>1</v>
      </c>
      <c r="U652" t="str">
        <v>APERTURADO POR EMPRESA</v>
      </c>
      <c r="V652" t="str">
        <v>BACHAS</v>
      </c>
    </row>
    <row r="653" spans="1:22" x14ac:dyDescent="0.25">
      <c r="A653" vm="4">
        <v>45931</v>
      </c>
      <c r="B653" t="str">
        <v>Mercado Pago</v>
      </c>
      <c r="C653" t="str">
        <v>OCOM/2025/0444</v>
      </c>
      <c r="D653">
        <v>-268120</v>
      </c>
      <c r="E653" t="str">
        <v xml:space="preserve">OC 0001-00001695: SERVICIOS
seguro </v>
      </c>
      <c r="F653">
        <v>1</v>
      </c>
      <c r="G653">
        <v>268120</v>
      </c>
      <c r="H653" t="str">
        <v>UN</v>
      </c>
      <c r="I653" t="str">
        <v>SERVICIOS</v>
      </c>
      <c r="J653" t="str">
        <v>OPEX</v>
      </c>
      <c r="K653" t="str">
        <v>VARIABLE</v>
      </c>
      <c r="L653" t="str">
        <v>INDIRECTO</v>
      </c>
      <c r="M653">
        <v>0</v>
      </c>
      <c r="N653" t="str">
        <v>CC1</v>
      </c>
      <c r="O653" t="e">
        <v>#NUM!</v>
      </c>
      <c r="P653">
        <v>10</v>
      </c>
      <c r="Q653" t="str">
        <v>BACHAS, CEREAL &amp; POLVILLO, COMPOST &amp; FERTILIZANTES, DISPOSICIÓN FINAL RESIDUOS LIQUIDOS, DISPOSICIÓN FINAL RESIDUOS SOLIDOS, EXPORTACION, NFU, PILETAS, REACTORES, TIERRAS FILTRANTES</v>
      </c>
      <c r="R653">
        <v>1</v>
      </c>
      <c r="S653">
        <v>-268120</v>
      </c>
      <c r="T653">
        <v>1</v>
      </c>
      <c r="U653" t="str">
        <v>APERTURADO POR EMPRESA</v>
      </c>
      <c r="V653" t="str">
        <v>CEREAL &amp; POLVILLO</v>
      </c>
    </row>
    <row r="654" spans="1:22" x14ac:dyDescent="0.25">
      <c r="A654" vm="4">
        <v>45931</v>
      </c>
      <c r="B654" t="str">
        <v>Mercado Pago</v>
      </c>
      <c r="C654" t="str">
        <v>OCOM/2025/0444</v>
      </c>
      <c r="D654">
        <v>-268120</v>
      </c>
      <c r="E654" t="str">
        <v xml:space="preserve">OC 0001-00001695: SERVICIOS
seguro </v>
      </c>
      <c r="F654">
        <v>1</v>
      </c>
      <c r="G654">
        <v>268120</v>
      </c>
      <c r="H654" t="str">
        <v>UN</v>
      </c>
      <c r="I654" t="str">
        <v>SERVICIOS</v>
      </c>
      <c r="J654" t="str">
        <v>OPEX</v>
      </c>
      <c r="K654" t="str">
        <v>VARIABLE</v>
      </c>
      <c r="L654" t="str">
        <v>INDIRECTO</v>
      </c>
      <c r="M654">
        <v>0</v>
      </c>
      <c r="N654" t="str">
        <v>CC1</v>
      </c>
      <c r="O654" t="e">
        <v>#NUM!</v>
      </c>
      <c r="P654">
        <v>10</v>
      </c>
      <c r="Q654" t="str">
        <v>BACHAS, CEREAL &amp; POLVILLO, COMPOST &amp; FERTILIZANTES, DISPOSICIÓN FINAL RESIDUOS LIQUIDOS, DISPOSICIÓN FINAL RESIDUOS SOLIDOS, EXPORTACION, NFU, PILETAS, REACTORES, TIERRAS FILTRANTES</v>
      </c>
      <c r="R654">
        <v>1</v>
      </c>
      <c r="S654">
        <v>-268120</v>
      </c>
      <c r="T654">
        <v>1</v>
      </c>
      <c r="U654" t="str">
        <v>APERTURADO POR EMPRESA</v>
      </c>
      <c r="V654" t="str">
        <v>COMPOST &amp; FERTILIZANTES</v>
      </c>
    </row>
    <row r="655" spans="1:22" x14ac:dyDescent="0.25">
      <c r="A655" vm="4">
        <v>45931</v>
      </c>
      <c r="B655" t="str">
        <v>Mercado Pago</v>
      </c>
      <c r="C655" t="str">
        <v>OCOM/2025/0444</v>
      </c>
      <c r="D655">
        <v>-268120</v>
      </c>
      <c r="E655" t="str">
        <v xml:space="preserve">OC 0001-00001695: SERVICIOS
seguro </v>
      </c>
      <c r="F655">
        <v>1</v>
      </c>
      <c r="G655">
        <v>268120</v>
      </c>
      <c r="H655" t="str">
        <v>UN</v>
      </c>
      <c r="I655" t="str">
        <v>SERVICIOS</v>
      </c>
      <c r="J655" t="str">
        <v>OPEX</v>
      </c>
      <c r="K655" t="str">
        <v>VARIABLE</v>
      </c>
      <c r="L655" t="str">
        <v>INDIRECTO</v>
      </c>
      <c r="M655">
        <v>0</v>
      </c>
      <c r="N655" t="str">
        <v>CC1</v>
      </c>
      <c r="O655" t="e">
        <v>#NUM!</v>
      </c>
      <c r="P655">
        <v>10</v>
      </c>
      <c r="Q655" t="str">
        <v>BACHAS, CEREAL &amp; POLVILLO, COMPOST &amp; FERTILIZANTES, DISPOSICIÓN FINAL RESIDUOS LIQUIDOS, DISPOSICIÓN FINAL RESIDUOS SOLIDOS, EXPORTACION, NFU, PILETAS, REACTORES, TIERRAS FILTRANTES</v>
      </c>
      <c r="R655">
        <v>1</v>
      </c>
      <c r="S655">
        <v>-268120</v>
      </c>
      <c r="T655">
        <v>1</v>
      </c>
      <c r="U655" t="str">
        <v>APERTURADO POR EMPRESA</v>
      </c>
      <c r="V655" t="str">
        <v>DISPOSICIÓN FINAL RESIDUOS LIQUIDOS</v>
      </c>
    </row>
    <row r="656" spans="1:22" x14ac:dyDescent="0.25">
      <c r="A656" vm="4">
        <v>45931</v>
      </c>
      <c r="B656" t="str">
        <v>Mercado Pago</v>
      </c>
      <c r="C656" t="str">
        <v>OCOM/2025/0444</v>
      </c>
      <c r="D656">
        <v>-268120</v>
      </c>
      <c r="E656" t="str">
        <v xml:space="preserve">OC 0001-00001695: SERVICIOS
seguro </v>
      </c>
      <c r="F656">
        <v>1</v>
      </c>
      <c r="G656">
        <v>268120</v>
      </c>
      <c r="H656" t="str">
        <v>UN</v>
      </c>
      <c r="I656" t="str">
        <v>SERVICIOS</v>
      </c>
      <c r="J656" t="str">
        <v>OPEX</v>
      </c>
      <c r="K656" t="str">
        <v>VARIABLE</v>
      </c>
      <c r="L656" t="str">
        <v>INDIRECTO</v>
      </c>
      <c r="M656">
        <v>0</v>
      </c>
      <c r="N656" t="str">
        <v>CC1</v>
      </c>
      <c r="O656" t="e">
        <v>#NUM!</v>
      </c>
      <c r="P656">
        <v>10</v>
      </c>
      <c r="Q656" t="str">
        <v>BACHAS, CEREAL &amp; POLVILLO, COMPOST &amp; FERTILIZANTES, DISPOSICIÓN FINAL RESIDUOS LIQUIDOS, DISPOSICIÓN FINAL RESIDUOS SOLIDOS, EXPORTACION, NFU, PILETAS, REACTORES, TIERRAS FILTRANTES</v>
      </c>
      <c r="R656">
        <v>1</v>
      </c>
      <c r="S656">
        <v>-268120</v>
      </c>
      <c r="T656">
        <v>1</v>
      </c>
      <c r="U656" t="str">
        <v>APERTURADO POR EMPRESA</v>
      </c>
      <c r="V656" t="str">
        <v>DISPOSICIÓN FINAL RESIDUOS SOLIDOS</v>
      </c>
    </row>
    <row r="657" spans="1:22" x14ac:dyDescent="0.25">
      <c r="A657" vm="4">
        <v>45931</v>
      </c>
      <c r="B657" t="str">
        <v>Mercado Pago</v>
      </c>
      <c r="C657" t="str">
        <v>OCOM/2025/0444</v>
      </c>
      <c r="D657">
        <v>-268120</v>
      </c>
      <c r="E657" t="str">
        <v xml:space="preserve">OC 0001-00001695: SERVICIOS
seguro </v>
      </c>
      <c r="F657">
        <v>1</v>
      </c>
      <c r="G657">
        <v>268120</v>
      </c>
      <c r="H657" t="str">
        <v>UN</v>
      </c>
      <c r="I657" t="str">
        <v>SERVICIOS</v>
      </c>
      <c r="J657" t="str">
        <v>OPEX</v>
      </c>
      <c r="K657" t="str">
        <v>VARIABLE</v>
      </c>
      <c r="L657" t="str">
        <v>INDIRECTO</v>
      </c>
      <c r="M657">
        <v>0</v>
      </c>
      <c r="N657" t="str">
        <v>CC1</v>
      </c>
      <c r="O657" t="e">
        <v>#NUM!</v>
      </c>
      <c r="P657">
        <v>10</v>
      </c>
      <c r="Q657" t="str">
        <v>BACHAS, CEREAL &amp; POLVILLO, COMPOST &amp; FERTILIZANTES, DISPOSICIÓN FINAL RESIDUOS LIQUIDOS, DISPOSICIÓN FINAL RESIDUOS SOLIDOS, EXPORTACION, NFU, PILETAS, REACTORES, TIERRAS FILTRANTES</v>
      </c>
      <c r="R657">
        <v>1</v>
      </c>
      <c r="S657">
        <v>-268120</v>
      </c>
      <c r="T657">
        <v>1</v>
      </c>
      <c r="U657" t="str">
        <v>APERTURADO POR EMPRESA</v>
      </c>
      <c r="V657" t="str">
        <v>EXPORTACION</v>
      </c>
    </row>
    <row r="658" spans="1:22" x14ac:dyDescent="0.25">
      <c r="A658" vm="4">
        <v>45931</v>
      </c>
      <c r="B658" t="str">
        <v>Mercado Pago</v>
      </c>
      <c r="C658" t="str">
        <v>OCOM/2025/0444</v>
      </c>
      <c r="D658">
        <v>-268120</v>
      </c>
      <c r="E658" t="str">
        <v xml:space="preserve">OC 0001-00001695: SERVICIOS
seguro </v>
      </c>
      <c r="F658">
        <v>1</v>
      </c>
      <c r="G658">
        <v>268120</v>
      </c>
      <c r="H658" t="str">
        <v>UN</v>
      </c>
      <c r="I658" t="str">
        <v>SERVICIOS</v>
      </c>
      <c r="J658" t="str">
        <v>OPEX</v>
      </c>
      <c r="K658" t="str">
        <v>VARIABLE</v>
      </c>
      <c r="L658" t="str">
        <v>INDIRECTO</v>
      </c>
      <c r="M658">
        <v>0</v>
      </c>
      <c r="N658" t="str">
        <v>CC1</v>
      </c>
      <c r="O658" t="e">
        <v>#NUM!</v>
      </c>
      <c r="P658">
        <v>10</v>
      </c>
      <c r="Q658" t="str">
        <v>BACHAS, CEREAL &amp; POLVILLO, COMPOST &amp; FERTILIZANTES, DISPOSICIÓN FINAL RESIDUOS LIQUIDOS, DISPOSICIÓN FINAL RESIDUOS SOLIDOS, EXPORTACION, NFU, PILETAS, REACTORES, TIERRAS FILTRANTES</v>
      </c>
      <c r="R658">
        <v>1</v>
      </c>
      <c r="S658">
        <v>-268120</v>
      </c>
      <c r="T658">
        <v>1</v>
      </c>
      <c r="U658" t="str">
        <v>APERTURADO POR EMPRESA</v>
      </c>
      <c r="V658" t="str">
        <v>NFU</v>
      </c>
    </row>
    <row r="659" spans="1:22" x14ac:dyDescent="0.25">
      <c r="A659" vm="4">
        <v>45931</v>
      </c>
      <c r="B659" t="str">
        <v>Mercado Pago</v>
      </c>
      <c r="C659" t="str">
        <v>OCOM/2025/0444</v>
      </c>
      <c r="D659">
        <v>-268120</v>
      </c>
      <c r="E659" t="str">
        <v xml:space="preserve">OC 0001-00001695: SERVICIOS
seguro </v>
      </c>
      <c r="F659">
        <v>1</v>
      </c>
      <c r="G659">
        <v>268120</v>
      </c>
      <c r="H659" t="str">
        <v>UN</v>
      </c>
      <c r="I659" t="str">
        <v>SERVICIOS</v>
      </c>
      <c r="J659" t="str">
        <v>OPEX</v>
      </c>
      <c r="K659" t="str">
        <v>VARIABLE</v>
      </c>
      <c r="L659" t="str">
        <v>INDIRECTO</v>
      </c>
      <c r="M659">
        <v>0</v>
      </c>
      <c r="N659" t="str">
        <v>CC1</v>
      </c>
      <c r="O659" t="e">
        <v>#NUM!</v>
      </c>
      <c r="P659">
        <v>10</v>
      </c>
      <c r="Q659" t="str">
        <v>BACHAS, CEREAL &amp; POLVILLO, COMPOST &amp; FERTILIZANTES, DISPOSICIÓN FINAL RESIDUOS LIQUIDOS, DISPOSICIÓN FINAL RESIDUOS SOLIDOS, EXPORTACION, NFU, PILETAS, REACTORES, TIERRAS FILTRANTES</v>
      </c>
      <c r="R659">
        <v>1</v>
      </c>
      <c r="S659">
        <v>-268120</v>
      </c>
      <c r="T659">
        <v>1</v>
      </c>
      <c r="U659" t="str">
        <v>APERTURADO POR EMPRESA</v>
      </c>
      <c r="V659" t="str">
        <v>PILETAS</v>
      </c>
    </row>
    <row r="660" spans="1:22" x14ac:dyDescent="0.25">
      <c r="A660" vm="4">
        <v>45931</v>
      </c>
      <c r="B660" t="str">
        <v>Mercado Pago</v>
      </c>
      <c r="C660" t="str">
        <v>OCOM/2025/0444</v>
      </c>
      <c r="D660">
        <v>-268120</v>
      </c>
      <c r="E660" t="str">
        <v xml:space="preserve">OC 0001-00001695: SERVICIOS
seguro </v>
      </c>
      <c r="F660">
        <v>1</v>
      </c>
      <c r="G660">
        <v>268120</v>
      </c>
      <c r="H660" t="str">
        <v>UN</v>
      </c>
      <c r="I660" t="str">
        <v>SERVICIOS</v>
      </c>
      <c r="J660" t="str">
        <v>OPEX</v>
      </c>
      <c r="K660" t="str">
        <v>VARIABLE</v>
      </c>
      <c r="L660" t="str">
        <v>INDIRECTO</v>
      </c>
      <c r="M660">
        <v>0</v>
      </c>
      <c r="N660" t="str">
        <v>CC1</v>
      </c>
      <c r="O660" t="e">
        <v>#NUM!</v>
      </c>
      <c r="P660">
        <v>10</v>
      </c>
      <c r="Q660" t="str">
        <v>BACHAS, CEREAL &amp; POLVILLO, COMPOST &amp; FERTILIZANTES, DISPOSICIÓN FINAL RESIDUOS LIQUIDOS, DISPOSICIÓN FINAL RESIDUOS SOLIDOS, EXPORTACION, NFU, PILETAS, REACTORES, TIERRAS FILTRANTES</v>
      </c>
      <c r="R660">
        <v>1</v>
      </c>
      <c r="S660">
        <v>-268120</v>
      </c>
      <c r="T660">
        <v>1</v>
      </c>
      <c r="U660" t="str">
        <v>APERTURADO POR EMPRESA</v>
      </c>
      <c r="V660" t="str">
        <v>REACTORES</v>
      </c>
    </row>
    <row r="661" spans="1:22" x14ac:dyDescent="0.25">
      <c r="A661" vm="4">
        <v>45931</v>
      </c>
      <c r="B661" t="str">
        <v>Mercado Pago</v>
      </c>
      <c r="C661" t="str">
        <v>OCOM/2025/0444</v>
      </c>
      <c r="D661">
        <v>-268120</v>
      </c>
      <c r="E661" t="str">
        <v xml:space="preserve">OC 0001-00001695: SERVICIOS
seguro </v>
      </c>
      <c r="F661">
        <v>1</v>
      </c>
      <c r="G661">
        <v>268120</v>
      </c>
      <c r="H661" t="str">
        <v>UN</v>
      </c>
      <c r="I661" t="str">
        <v>SERVICIOS</v>
      </c>
      <c r="J661" t="str">
        <v>OPEX</v>
      </c>
      <c r="K661" t="str">
        <v>VARIABLE</v>
      </c>
      <c r="L661" t="str">
        <v>INDIRECTO</v>
      </c>
      <c r="M661">
        <v>0</v>
      </c>
      <c r="N661" t="str">
        <v>CC1</v>
      </c>
      <c r="O661" t="e">
        <v>#NUM!</v>
      </c>
      <c r="P661">
        <v>10</v>
      </c>
      <c r="Q661" t="str">
        <v>BACHAS, CEREAL &amp; POLVILLO, COMPOST &amp; FERTILIZANTES, DISPOSICIÓN FINAL RESIDUOS LIQUIDOS, DISPOSICIÓN FINAL RESIDUOS SOLIDOS, EXPORTACION, NFU, PILETAS, REACTORES, TIERRAS FILTRANTES</v>
      </c>
      <c r="R661">
        <v>1</v>
      </c>
      <c r="S661">
        <v>-268120</v>
      </c>
      <c r="T661">
        <v>1</v>
      </c>
      <c r="U661" t="str">
        <v>APERTURADO POR EMPRESA</v>
      </c>
      <c r="V661" t="str">
        <v>TIERRAS FILTRANTES</v>
      </c>
    </row>
    <row r="662" spans="1:22" x14ac:dyDescent="0.25">
      <c r="A662" vm="21">
        <v>45936</v>
      </c>
      <c r="B662" t="str">
        <v>Ognibene, Leonardo Omar</v>
      </c>
      <c r="C662" t="str">
        <v>FA-C 00002-00000112</v>
      </c>
      <c r="D662">
        <v>-550000</v>
      </c>
      <c r="E662" t="str">
        <v xml:space="preserve">OC 0001-00001771: REPARACIONES
Camión mercedes 1620 axk791
Reparación de freno bloqueo acomodar circuito de manguera de aire, cambio de válvulas de frenado y acomodar caño silenciador </v>
      </c>
      <c r="F662">
        <v>1</v>
      </c>
      <c r="G662">
        <v>550000</v>
      </c>
      <c r="H662" t="str">
        <v>UN</v>
      </c>
      <c r="I662" t="str">
        <v>REPARACIONES</v>
      </c>
      <c r="J662" t="str">
        <v>OPEX</v>
      </c>
      <c r="K662" t="str">
        <v>VARIABLE</v>
      </c>
      <c r="L662" t="str">
        <v>INDIRECTO</v>
      </c>
      <c r="M662">
        <v>0</v>
      </c>
      <c r="N662" t="str">
        <v>CC1</v>
      </c>
      <c r="O662" t="e">
        <v>#NUM!</v>
      </c>
      <c r="P662">
        <v>10</v>
      </c>
      <c r="Q662" t="str">
        <v>BACHAS, CEREAL &amp; POLVILLO, COMPOST &amp; FERTILIZANTES, DISPOSICIÓN FINAL RESIDUOS LIQUIDOS, DISPOSICIÓN FINAL RESIDUOS SOLIDOS, EXPORTACION, NFU, PILETAS, REACTORES, TIERRAS FILTRANTES</v>
      </c>
      <c r="R662">
        <v>1</v>
      </c>
      <c r="S662">
        <v>-550000</v>
      </c>
      <c r="T662">
        <v>1</v>
      </c>
      <c r="U662" t="str">
        <v>APERTURADO POR EMPRESA</v>
      </c>
      <c r="V662" t="str">
        <v>BACHAS</v>
      </c>
    </row>
    <row r="663" spans="1:22" x14ac:dyDescent="0.25">
      <c r="A663" vm="21">
        <v>45936</v>
      </c>
      <c r="B663" t="str">
        <v>Ognibene, Leonardo Omar</v>
      </c>
      <c r="C663" t="str">
        <v>FA-C 00002-00000112</v>
      </c>
      <c r="D663">
        <v>-550000</v>
      </c>
      <c r="E663" t="str">
        <v xml:space="preserve">OC 0001-00001771: REPARACIONES
Camión mercedes 1620 axk791
Reparación de freno bloqueo acomodar circuito de manguera de aire, cambio de válvulas de frenado y acomodar caño silenciador </v>
      </c>
      <c r="F663">
        <v>1</v>
      </c>
      <c r="G663">
        <v>550000</v>
      </c>
      <c r="H663" t="str">
        <v>UN</v>
      </c>
      <c r="I663" t="str">
        <v>REPARACIONES</v>
      </c>
      <c r="J663" t="str">
        <v>OPEX</v>
      </c>
      <c r="K663" t="str">
        <v>VARIABLE</v>
      </c>
      <c r="L663" t="str">
        <v>INDIRECTO</v>
      </c>
      <c r="M663">
        <v>0</v>
      </c>
      <c r="N663" t="str">
        <v>CC1</v>
      </c>
      <c r="O663" t="e">
        <v>#NUM!</v>
      </c>
      <c r="P663">
        <v>10</v>
      </c>
      <c r="Q663" t="str">
        <v>BACHAS, CEREAL &amp; POLVILLO, COMPOST &amp; FERTILIZANTES, DISPOSICIÓN FINAL RESIDUOS LIQUIDOS, DISPOSICIÓN FINAL RESIDUOS SOLIDOS, EXPORTACION, NFU, PILETAS, REACTORES, TIERRAS FILTRANTES</v>
      </c>
      <c r="R663">
        <v>1</v>
      </c>
      <c r="S663">
        <v>-550000</v>
      </c>
      <c r="T663">
        <v>1</v>
      </c>
      <c r="U663" t="str">
        <v>APERTURADO POR EMPRESA</v>
      </c>
      <c r="V663" t="str">
        <v>CEREAL &amp; POLVILLO</v>
      </c>
    </row>
    <row r="664" spans="1:22" x14ac:dyDescent="0.25">
      <c r="A664" vm="21">
        <v>45936</v>
      </c>
      <c r="B664" t="str">
        <v>Ognibene, Leonardo Omar</v>
      </c>
      <c r="C664" t="str">
        <v>FA-C 00002-00000112</v>
      </c>
      <c r="D664">
        <v>-550000</v>
      </c>
      <c r="E664" t="str">
        <v xml:space="preserve">OC 0001-00001771: REPARACIONES
Camión mercedes 1620 axk791
Reparación de freno bloqueo acomodar circuito de manguera de aire, cambio de válvulas de frenado y acomodar caño silenciador </v>
      </c>
      <c r="F664">
        <v>1</v>
      </c>
      <c r="G664">
        <v>550000</v>
      </c>
      <c r="H664" t="str">
        <v>UN</v>
      </c>
      <c r="I664" t="str">
        <v>REPARACIONES</v>
      </c>
      <c r="J664" t="str">
        <v>OPEX</v>
      </c>
      <c r="K664" t="str">
        <v>VARIABLE</v>
      </c>
      <c r="L664" t="str">
        <v>INDIRECTO</v>
      </c>
      <c r="M664">
        <v>0</v>
      </c>
      <c r="N664" t="str">
        <v>CC1</v>
      </c>
      <c r="O664" t="e">
        <v>#NUM!</v>
      </c>
      <c r="P664">
        <v>10</v>
      </c>
      <c r="Q664" t="str">
        <v>BACHAS, CEREAL &amp; POLVILLO, COMPOST &amp; FERTILIZANTES, DISPOSICIÓN FINAL RESIDUOS LIQUIDOS, DISPOSICIÓN FINAL RESIDUOS SOLIDOS, EXPORTACION, NFU, PILETAS, REACTORES, TIERRAS FILTRANTES</v>
      </c>
      <c r="R664">
        <v>1</v>
      </c>
      <c r="S664">
        <v>-550000</v>
      </c>
      <c r="T664">
        <v>1</v>
      </c>
      <c r="U664" t="str">
        <v>APERTURADO POR EMPRESA</v>
      </c>
      <c r="V664" t="str">
        <v>COMPOST &amp; FERTILIZANTES</v>
      </c>
    </row>
    <row r="665" spans="1:22" x14ac:dyDescent="0.25">
      <c r="A665" vm="21">
        <v>45936</v>
      </c>
      <c r="B665" t="str">
        <v>Ognibene, Leonardo Omar</v>
      </c>
      <c r="C665" t="str">
        <v>FA-C 00002-00000112</v>
      </c>
      <c r="D665">
        <v>-550000</v>
      </c>
      <c r="E665" t="str">
        <v xml:space="preserve">OC 0001-00001771: REPARACIONES
Camión mercedes 1620 axk791
Reparación de freno bloqueo acomodar circuito de manguera de aire, cambio de válvulas de frenado y acomodar caño silenciador </v>
      </c>
      <c r="F665">
        <v>1</v>
      </c>
      <c r="G665">
        <v>550000</v>
      </c>
      <c r="H665" t="str">
        <v>UN</v>
      </c>
      <c r="I665" t="str">
        <v>REPARACIONES</v>
      </c>
      <c r="J665" t="str">
        <v>OPEX</v>
      </c>
      <c r="K665" t="str">
        <v>VARIABLE</v>
      </c>
      <c r="L665" t="str">
        <v>INDIRECTO</v>
      </c>
      <c r="M665">
        <v>0</v>
      </c>
      <c r="N665" t="str">
        <v>CC1</v>
      </c>
      <c r="O665" t="e">
        <v>#NUM!</v>
      </c>
      <c r="P665">
        <v>10</v>
      </c>
      <c r="Q665" t="str">
        <v>BACHAS, CEREAL &amp; POLVILLO, COMPOST &amp; FERTILIZANTES, DISPOSICIÓN FINAL RESIDUOS LIQUIDOS, DISPOSICIÓN FINAL RESIDUOS SOLIDOS, EXPORTACION, NFU, PILETAS, REACTORES, TIERRAS FILTRANTES</v>
      </c>
      <c r="R665">
        <v>1</v>
      </c>
      <c r="S665">
        <v>-550000</v>
      </c>
      <c r="T665">
        <v>1</v>
      </c>
      <c r="U665" t="str">
        <v>APERTURADO POR EMPRESA</v>
      </c>
      <c r="V665" t="str">
        <v>DISPOSICIÓN FINAL RESIDUOS LIQUIDOS</v>
      </c>
    </row>
    <row r="666" spans="1:22" x14ac:dyDescent="0.25">
      <c r="A666" vm="21">
        <v>45936</v>
      </c>
      <c r="B666" t="str">
        <v>Ognibene, Leonardo Omar</v>
      </c>
      <c r="C666" t="str">
        <v>FA-C 00002-00000112</v>
      </c>
      <c r="D666">
        <v>-550000</v>
      </c>
      <c r="E666" t="str">
        <v xml:space="preserve">OC 0001-00001771: REPARACIONES
Camión mercedes 1620 axk791
Reparación de freno bloqueo acomodar circuito de manguera de aire, cambio de válvulas de frenado y acomodar caño silenciador </v>
      </c>
      <c r="F666">
        <v>1</v>
      </c>
      <c r="G666">
        <v>550000</v>
      </c>
      <c r="H666" t="str">
        <v>UN</v>
      </c>
      <c r="I666" t="str">
        <v>REPARACIONES</v>
      </c>
      <c r="J666" t="str">
        <v>OPEX</v>
      </c>
      <c r="K666" t="str">
        <v>VARIABLE</v>
      </c>
      <c r="L666" t="str">
        <v>INDIRECTO</v>
      </c>
      <c r="M666">
        <v>0</v>
      </c>
      <c r="N666" t="str">
        <v>CC1</v>
      </c>
      <c r="O666" t="e">
        <v>#NUM!</v>
      </c>
      <c r="P666">
        <v>10</v>
      </c>
      <c r="Q666" t="str">
        <v>BACHAS, CEREAL &amp; POLVILLO, COMPOST &amp; FERTILIZANTES, DISPOSICIÓN FINAL RESIDUOS LIQUIDOS, DISPOSICIÓN FINAL RESIDUOS SOLIDOS, EXPORTACION, NFU, PILETAS, REACTORES, TIERRAS FILTRANTES</v>
      </c>
      <c r="R666">
        <v>1</v>
      </c>
      <c r="S666">
        <v>-550000</v>
      </c>
      <c r="T666">
        <v>1</v>
      </c>
      <c r="U666" t="str">
        <v>APERTURADO POR EMPRESA</v>
      </c>
      <c r="V666" t="str">
        <v>DISPOSICIÓN FINAL RESIDUOS SOLIDOS</v>
      </c>
    </row>
    <row r="667" spans="1:22" x14ac:dyDescent="0.25">
      <c r="A667" vm="21">
        <v>45936</v>
      </c>
      <c r="B667" t="str">
        <v>Ognibene, Leonardo Omar</v>
      </c>
      <c r="C667" t="str">
        <v>FA-C 00002-00000112</v>
      </c>
      <c r="D667">
        <v>-550000</v>
      </c>
      <c r="E667" t="str">
        <v xml:space="preserve">OC 0001-00001771: REPARACIONES
Camión mercedes 1620 axk791
Reparación de freno bloqueo acomodar circuito de manguera de aire, cambio de válvulas de frenado y acomodar caño silenciador </v>
      </c>
      <c r="F667">
        <v>1</v>
      </c>
      <c r="G667">
        <v>550000</v>
      </c>
      <c r="H667" t="str">
        <v>UN</v>
      </c>
      <c r="I667" t="str">
        <v>REPARACIONES</v>
      </c>
      <c r="J667" t="str">
        <v>OPEX</v>
      </c>
      <c r="K667" t="str">
        <v>VARIABLE</v>
      </c>
      <c r="L667" t="str">
        <v>INDIRECTO</v>
      </c>
      <c r="M667">
        <v>0</v>
      </c>
      <c r="N667" t="str">
        <v>CC1</v>
      </c>
      <c r="O667" t="e">
        <v>#NUM!</v>
      </c>
      <c r="P667">
        <v>10</v>
      </c>
      <c r="Q667" t="str">
        <v>BACHAS, CEREAL &amp; POLVILLO, COMPOST &amp; FERTILIZANTES, DISPOSICIÓN FINAL RESIDUOS LIQUIDOS, DISPOSICIÓN FINAL RESIDUOS SOLIDOS, EXPORTACION, NFU, PILETAS, REACTORES, TIERRAS FILTRANTES</v>
      </c>
      <c r="R667">
        <v>1</v>
      </c>
      <c r="S667">
        <v>-550000</v>
      </c>
      <c r="T667">
        <v>1</v>
      </c>
      <c r="U667" t="str">
        <v>APERTURADO POR EMPRESA</v>
      </c>
      <c r="V667" t="str">
        <v>EXPORTACION</v>
      </c>
    </row>
    <row r="668" spans="1:22" x14ac:dyDescent="0.25">
      <c r="A668" vm="21">
        <v>45936</v>
      </c>
      <c r="B668" t="str">
        <v>Ognibene, Leonardo Omar</v>
      </c>
      <c r="C668" t="str">
        <v>FA-C 00002-00000112</v>
      </c>
      <c r="D668">
        <v>-550000</v>
      </c>
      <c r="E668" t="str">
        <v xml:space="preserve">OC 0001-00001771: REPARACIONES
Camión mercedes 1620 axk791
Reparación de freno bloqueo acomodar circuito de manguera de aire, cambio de válvulas de frenado y acomodar caño silenciador </v>
      </c>
      <c r="F668">
        <v>1</v>
      </c>
      <c r="G668">
        <v>550000</v>
      </c>
      <c r="H668" t="str">
        <v>UN</v>
      </c>
      <c r="I668" t="str">
        <v>REPARACIONES</v>
      </c>
      <c r="J668" t="str">
        <v>OPEX</v>
      </c>
      <c r="K668" t="str">
        <v>VARIABLE</v>
      </c>
      <c r="L668" t="str">
        <v>INDIRECTO</v>
      </c>
      <c r="M668">
        <v>0</v>
      </c>
      <c r="N668" t="str">
        <v>CC1</v>
      </c>
      <c r="O668" t="e">
        <v>#NUM!</v>
      </c>
      <c r="P668">
        <v>10</v>
      </c>
      <c r="Q668" t="str">
        <v>BACHAS, CEREAL &amp; POLVILLO, COMPOST &amp; FERTILIZANTES, DISPOSICIÓN FINAL RESIDUOS LIQUIDOS, DISPOSICIÓN FINAL RESIDUOS SOLIDOS, EXPORTACION, NFU, PILETAS, REACTORES, TIERRAS FILTRANTES</v>
      </c>
      <c r="R668">
        <v>1</v>
      </c>
      <c r="S668">
        <v>-550000</v>
      </c>
      <c r="T668">
        <v>1</v>
      </c>
      <c r="U668" t="str">
        <v>APERTURADO POR EMPRESA</v>
      </c>
      <c r="V668" t="str">
        <v>NFU</v>
      </c>
    </row>
    <row r="669" spans="1:22" x14ac:dyDescent="0.25">
      <c r="A669" vm="21">
        <v>45936</v>
      </c>
      <c r="B669" t="str">
        <v>Ognibene, Leonardo Omar</v>
      </c>
      <c r="C669" t="str">
        <v>FA-C 00002-00000112</v>
      </c>
      <c r="D669">
        <v>-550000</v>
      </c>
      <c r="E669" t="str">
        <v xml:space="preserve">OC 0001-00001771: REPARACIONES
Camión mercedes 1620 axk791
Reparación de freno bloqueo acomodar circuito de manguera de aire, cambio de válvulas de frenado y acomodar caño silenciador </v>
      </c>
      <c r="F669">
        <v>1</v>
      </c>
      <c r="G669">
        <v>550000</v>
      </c>
      <c r="H669" t="str">
        <v>UN</v>
      </c>
      <c r="I669" t="str">
        <v>REPARACIONES</v>
      </c>
      <c r="J669" t="str">
        <v>OPEX</v>
      </c>
      <c r="K669" t="str">
        <v>VARIABLE</v>
      </c>
      <c r="L669" t="str">
        <v>INDIRECTO</v>
      </c>
      <c r="M669">
        <v>0</v>
      </c>
      <c r="N669" t="str">
        <v>CC1</v>
      </c>
      <c r="O669" t="e">
        <v>#NUM!</v>
      </c>
      <c r="P669">
        <v>10</v>
      </c>
      <c r="Q669" t="str">
        <v>BACHAS, CEREAL &amp; POLVILLO, COMPOST &amp; FERTILIZANTES, DISPOSICIÓN FINAL RESIDUOS LIQUIDOS, DISPOSICIÓN FINAL RESIDUOS SOLIDOS, EXPORTACION, NFU, PILETAS, REACTORES, TIERRAS FILTRANTES</v>
      </c>
      <c r="R669">
        <v>1</v>
      </c>
      <c r="S669">
        <v>-550000</v>
      </c>
      <c r="T669">
        <v>1</v>
      </c>
      <c r="U669" t="str">
        <v>APERTURADO POR EMPRESA</v>
      </c>
      <c r="V669" t="str">
        <v>PILETAS</v>
      </c>
    </row>
    <row r="670" spans="1:22" x14ac:dyDescent="0.25">
      <c r="A670" vm="21">
        <v>45936</v>
      </c>
      <c r="B670" t="str">
        <v>Ognibene, Leonardo Omar</v>
      </c>
      <c r="C670" t="str">
        <v>FA-C 00002-00000112</v>
      </c>
      <c r="D670">
        <v>-550000</v>
      </c>
      <c r="E670" t="str">
        <v xml:space="preserve">OC 0001-00001771: REPARACIONES
Camión mercedes 1620 axk791
Reparación de freno bloqueo acomodar circuito de manguera de aire, cambio de válvulas de frenado y acomodar caño silenciador </v>
      </c>
      <c r="F670">
        <v>1</v>
      </c>
      <c r="G670">
        <v>550000</v>
      </c>
      <c r="H670" t="str">
        <v>UN</v>
      </c>
      <c r="I670" t="str">
        <v>REPARACIONES</v>
      </c>
      <c r="J670" t="str">
        <v>OPEX</v>
      </c>
      <c r="K670" t="str">
        <v>VARIABLE</v>
      </c>
      <c r="L670" t="str">
        <v>INDIRECTO</v>
      </c>
      <c r="M670">
        <v>0</v>
      </c>
      <c r="N670" t="str">
        <v>CC1</v>
      </c>
      <c r="O670" t="e">
        <v>#NUM!</v>
      </c>
      <c r="P670">
        <v>10</v>
      </c>
      <c r="Q670" t="str">
        <v>BACHAS, CEREAL &amp; POLVILLO, COMPOST &amp; FERTILIZANTES, DISPOSICIÓN FINAL RESIDUOS LIQUIDOS, DISPOSICIÓN FINAL RESIDUOS SOLIDOS, EXPORTACION, NFU, PILETAS, REACTORES, TIERRAS FILTRANTES</v>
      </c>
      <c r="R670">
        <v>1</v>
      </c>
      <c r="S670">
        <v>-550000</v>
      </c>
      <c r="T670">
        <v>1</v>
      </c>
      <c r="U670" t="str">
        <v>APERTURADO POR EMPRESA</v>
      </c>
      <c r="V670" t="str">
        <v>REACTORES</v>
      </c>
    </row>
    <row r="671" spans="1:22" x14ac:dyDescent="0.25">
      <c r="A671" vm="21">
        <v>45936</v>
      </c>
      <c r="B671" t="str">
        <v>Ognibene, Leonardo Omar</v>
      </c>
      <c r="C671" t="str">
        <v>FA-C 00002-00000112</v>
      </c>
      <c r="D671">
        <v>-550000</v>
      </c>
      <c r="E671" t="str">
        <v xml:space="preserve">OC 0001-00001771: REPARACIONES
Camión mercedes 1620 axk791
Reparación de freno bloqueo acomodar circuito de manguera de aire, cambio de válvulas de frenado y acomodar caño silenciador </v>
      </c>
      <c r="F671">
        <v>1</v>
      </c>
      <c r="G671">
        <v>550000</v>
      </c>
      <c r="H671" t="str">
        <v>UN</v>
      </c>
      <c r="I671" t="str">
        <v>REPARACIONES</v>
      </c>
      <c r="J671" t="str">
        <v>OPEX</v>
      </c>
      <c r="K671" t="str">
        <v>VARIABLE</v>
      </c>
      <c r="L671" t="str">
        <v>INDIRECTO</v>
      </c>
      <c r="M671">
        <v>0</v>
      </c>
      <c r="N671" t="str">
        <v>CC1</v>
      </c>
      <c r="O671" t="e">
        <v>#NUM!</v>
      </c>
      <c r="P671">
        <v>10</v>
      </c>
      <c r="Q671" t="str">
        <v>BACHAS, CEREAL &amp; POLVILLO, COMPOST &amp; FERTILIZANTES, DISPOSICIÓN FINAL RESIDUOS LIQUIDOS, DISPOSICIÓN FINAL RESIDUOS SOLIDOS, EXPORTACION, NFU, PILETAS, REACTORES, TIERRAS FILTRANTES</v>
      </c>
      <c r="R671">
        <v>1</v>
      </c>
      <c r="S671">
        <v>-550000</v>
      </c>
      <c r="T671">
        <v>1</v>
      </c>
      <c r="U671" t="str">
        <v>APERTURADO POR EMPRESA</v>
      </c>
      <c r="V671" t="str">
        <v>TIERRAS FILTRANTES</v>
      </c>
    </row>
    <row r="672" spans="1:22" x14ac:dyDescent="0.25">
      <c r="A672" vm="5">
        <v>45947</v>
      </c>
      <c r="B672" t="str">
        <v>Pasquini, Claudio Gabriel</v>
      </c>
      <c r="C672" t="str">
        <v>OCOM/2025/0467</v>
      </c>
      <c r="D672">
        <v>-500000</v>
      </c>
      <c r="E672" t="str">
        <v>OC 0001-00001915: LOGISTICA</v>
      </c>
      <c r="F672">
        <v>1</v>
      </c>
      <c r="G672">
        <v>500000</v>
      </c>
      <c r="H672" t="str">
        <v>UN</v>
      </c>
      <c r="I672" t="str">
        <v>LOGISTICA</v>
      </c>
      <c r="J672" t="str">
        <v>OPEX</v>
      </c>
      <c r="K672" t="str">
        <v>VARIABLE</v>
      </c>
      <c r="L672" t="str">
        <v>INDIRECTO</v>
      </c>
      <c r="M672">
        <v>0</v>
      </c>
      <c r="N672" t="str">
        <v>CC1</v>
      </c>
      <c r="O672" t="e">
        <v>#NUM!</v>
      </c>
      <c r="P672">
        <v>10</v>
      </c>
      <c r="Q672" t="str">
        <v>BACHAS, CEREAL &amp; POLVILLO, COMPOST &amp; FERTILIZANTES, DISPOSICIÓN FINAL RESIDUOS LIQUIDOS, DISPOSICIÓN FINAL RESIDUOS SOLIDOS, EXPORTACION, NFU, PILETAS, REACTORES, TIERRAS FILTRANTES</v>
      </c>
      <c r="R672">
        <v>1</v>
      </c>
      <c r="S672">
        <v>-500000</v>
      </c>
      <c r="T672">
        <v>1</v>
      </c>
      <c r="U672" t="str">
        <v>APERTURADO POR EMPRESA</v>
      </c>
      <c r="V672" t="str">
        <v>BACHAS</v>
      </c>
    </row>
    <row r="673" spans="1:22" x14ac:dyDescent="0.25">
      <c r="A673" vm="5">
        <v>45947</v>
      </c>
      <c r="B673" t="str">
        <v>Pasquini, Claudio Gabriel</v>
      </c>
      <c r="C673" t="str">
        <v>OCOM/2025/0467</v>
      </c>
      <c r="D673">
        <v>-500000</v>
      </c>
      <c r="E673" t="str">
        <v>OC 0001-00001915: LOGISTICA</v>
      </c>
      <c r="F673">
        <v>1</v>
      </c>
      <c r="G673">
        <v>500000</v>
      </c>
      <c r="H673" t="str">
        <v>UN</v>
      </c>
      <c r="I673" t="str">
        <v>LOGISTICA</v>
      </c>
      <c r="J673" t="str">
        <v>OPEX</v>
      </c>
      <c r="K673" t="str">
        <v>VARIABLE</v>
      </c>
      <c r="L673" t="str">
        <v>INDIRECTO</v>
      </c>
      <c r="M673">
        <v>0</v>
      </c>
      <c r="N673" t="str">
        <v>CC1</v>
      </c>
      <c r="O673" t="e">
        <v>#NUM!</v>
      </c>
      <c r="P673">
        <v>10</v>
      </c>
      <c r="Q673" t="str">
        <v>BACHAS, CEREAL &amp; POLVILLO, COMPOST &amp; FERTILIZANTES, DISPOSICIÓN FINAL RESIDUOS LIQUIDOS, DISPOSICIÓN FINAL RESIDUOS SOLIDOS, EXPORTACION, NFU, PILETAS, REACTORES, TIERRAS FILTRANTES</v>
      </c>
      <c r="R673">
        <v>1</v>
      </c>
      <c r="S673">
        <v>-500000</v>
      </c>
      <c r="T673">
        <v>1</v>
      </c>
      <c r="U673" t="str">
        <v>APERTURADO POR EMPRESA</v>
      </c>
      <c r="V673" t="str">
        <v>CEREAL &amp; POLVILLO</v>
      </c>
    </row>
    <row r="674" spans="1:22" x14ac:dyDescent="0.25">
      <c r="A674" vm="5">
        <v>45947</v>
      </c>
      <c r="B674" t="str">
        <v>Pasquini, Claudio Gabriel</v>
      </c>
      <c r="C674" t="str">
        <v>OCOM/2025/0467</v>
      </c>
      <c r="D674">
        <v>-500000</v>
      </c>
      <c r="E674" t="str">
        <v>OC 0001-00001915: LOGISTICA</v>
      </c>
      <c r="F674">
        <v>1</v>
      </c>
      <c r="G674">
        <v>500000</v>
      </c>
      <c r="H674" t="str">
        <v>UN</v>
      </c>
      <c r="I674" t="str">
        <v>LOGISTICA</v>
      </c>
      <c r="J674" t="str">
        <v>OPEX</v>
      </c>
      <c r="K674" t="str">
        <v>VARIABLE</v>
      </c>
      <c r="L674" t="str">
        <v>INDIRECTO</v>
      </c>
      <c r="M674">
        <v>0</v>
      </c>
      <c r="N674" t="str">
        <v>CC1</v>
      </c>
      <c r="O674" t="e">
        <v>#NUM!</v>
      </c>
      <c r="P674">
        <v>10</v>
      </c>
      <c r="Q674" t="str">
        <v>BACHAS, CEREAL &amp; POLVILLO, COMPOST &amp; FERTILIZANTES, DISPOSICIÓN FINAL RESIDUOS LIQUIDOS, DISPOSICIÓN FINAL RESIDUOS SOLIDOS, EXPORTACION, NFU, PILETAS, REACTORES, TIERRAS FILTRANTES</v>
      </c>
      <c r="R674">
        <v>1</v>
      </c>
      <c r="S674">
        <v>-500000</v>
      </c>
      <c r="T674">
        <v>1</v>
      </c>
      <c r="U674" t="str">
        <v>APERTURADO POR EMPRESA</v>
      </c>
      <c r="V674" t="str">
        <v>COMPOST &amp; FERTILIZANTES</v>
      </c>
    </row>
    <row r="675" spans="1:22" x14ac:dyDescent="0.25">
      <c r="A675" vm="5">
        <v>45947</v>
      </c>
      <c r="B675" t="str">
        <v>Pasquini, Claudio Gabriel</v>
      </c>
      <c r="C675" t="str">
        <v>OCOM/2025/0467</v>
      </c>
      <c r="D675">
        <v>-500000</v>
      </c>
      <c r="E675" t="str">
        <v>OC 0001-00001915: LOGISTICA</v>
      </c>
      <c r="F675">
        <v>1</v>
      </c>
      <c r="G675">
        <v>500000</v>
      </c>
      <c r="H675" t="str">
        <v>UN</v>
      </c>
      <c r="I675" t="str">
        <v>LOGISTICA</v>
      </c>
      <c r="J675" t="str">
        <v>OPEX</v>
      </c>
      <c r="K675" t="str">
        <v>VARIABLE</v>
      </c>
      <c r="L675" t="str">
        <v>INDIRECTO</v>
      </c>
      <c r="M675">
        <v>0</v>
      </c>
      <c r="N675" t="str">
        <v>CC1</v>
      </c>
      <c r="O675" t="e">
        <v>#NUM!</v>
      </c>
      <c r="P675">
        <v>10</v>
      </c>
      <c r="Q675" t="str">
        <v>BACHAS, CEREAL &amp; POLVILLO, COMPOST &amp; FERTILIZANTES, DISPOSICIÓN FINAL RESIDUOS LIQUIDOS, DISPOSICIÓN FINAL RESIDUOS SOLIDOS, EXPORTACION, NFU, PILETAS, REACTORES, TIERRAS FILTRANTES</v>
      </c>
      <c r="R675">
        <v>1</v>
      </c>
      <c r="S675">
        <v>-500000</v>
      </c>
      <c r="T675">
        <v>1</v>
      </c>
      <c r="U675" t="str">
        <v>APERTURADO POR EMPRESA</v>
      </c>
      <c r="V675" t="str">
        <v>DISPOSICIÓN FINAL RESIDUOS LIQUIDOS</v>
      </c>
    </row>
    <row r="676" spans="1:22" x14ac:dyDescent="0.25">
      <c r="A676" vm="5">
        <v>45947</v>
      </c>
      <c r="B676" t="str">
        <v>Pasquini, Claudio Gabriel</v>
      </c>
      <c r="C676" t="str">
        <v>OCOM/2025/0467</v>
      </c>
      <c r="D676">
        <v>-500000</v>
      </c>
      <c r="E676" t="str">
        <v>OC 0001-00001915: LOGISTICA</v>
      </c>
      <c r="F676">
        <v>1</v>
      </c>
      <c r="G676">
        <v>500000</v>
      </c>
      <c r="H676" t="str">
        <v>UN</v>
      </c>
      <c r="I676" t="str">
        <v>LOGISTICA</v>
      </c>
      <c r="J676" t="str">
        <v>OPEX</v>
      </c>
      <c r="K676" t="str">
        <v>VARIABLE</v>
      </c>
      <c r="L676" t="str">
        <v>INDIRECTO</v>
      </c>
      <c r="M676">
        <v>0</v>
      </c>
      <c r="N676" t="str">
        <v>CC1</v>
      </c>
      <c r="O676" t="e">
        <v>#NUM!</v>
      </c>
      <c r="P676">
        <v>10</v>
      </c>
      <c r="Q676" t="str">
        <v>BACHAS, CEREAL &amp; POLVILLO, COMPOST &amp; FERTILIZANTES, DISPOSICIÓN FINAL RESIDUOS LIQUIDOS, DISPOSICIÓN FINAL RESIDUOS SOLIDOS, EXPORTACION, NFU, PILETAS, REACTORES, TIERRAS FILTRANTES</v>
      </c>
      <c r="R676">
        <v>1</v>
      </c>
      <c r="S676">
        <v>-500000</v>
      </c>
      <c r="T676">
        <v>1</v>
      </c>
      <c r="U676" t="str">
        <v>APERTURADO POR EMPRESA</v>
      </c>
      <c r="V676" t="str">
        <v>DISPOSICIÓN FINAL RESIDUOS SOLIDOS</v>
      </c>
    </row>
    <row r="677" spans="1:22" x14ac:dyDescent="0.25">
      <c r="A677" vm="5">
        <v>45947</v>
      </c>
      <c r="B677" t="str">
        <v>Pasquini, Claudio Gabriel</v>
      </c>
      <c r="C677" t="str">
        <v>OCOM/2025/0467</v>
      </c>
      <c r="D677">
        <v>-500000</v>
      </c>
      <c r="E677" t="str">
        <v>OC 0001-00001915: LOGISTICA</v>
      </c>
      <c r="F677">
        <v>1</v>
      </c>
      <c r="G677">
        <v>500000</v>
      </c>
      <c r="H677" t="str">
        <v>UN</v>
      </c>
      <c r="I677" t="str">
        <v>LOGISTICA</v>
      </c>
      <c r="J677" t="str">
        <v>OPEX</v>
      </c>
      <c r="K677" t="str">
        <v>VARIABLE</v>
      </c>
      <c r="L677" t="str">
        <v>INDIRECTO</v>
      </c>
      <c r="M677">
        <v>0</v>
      </c>
      <c r="N677" t="str">
        <v>CC1</v>
      </c>
      <c r="O677" t="e">
        <v>#NUM!</v>
      </c>
      <c r="P677">
        <v>10</v>
      </c>
      <c r="Q677" t="str">
        <v>BACHAS, CEREAL &amp; POLVILLO, COMPOST &amp; FERTILIZANTES, DISPOSICIÓN FINAL RESIDUOS LIQUIDOS, DISPOSICIÓN FINAL RESIDUOS SOLIDOS, EXPORTACION, NFU, PILETAS, REACTORES, TIERRAS FILTRANTES</v>
      </c>
      <c r="R677">
        <v>1</v>
      </c>
      <c r="S677">
        <v>-500000</v>
      </c>
      <c r="T677">
        <v>1</v>
      </c>
      <c r="U677" t="str">
        <v>APERTURADO POR EMPRESA</v>
      </c>
      <c r="V677" t="str">
        <v>EXPORTACION</v>
      </c>
    </row>
    <row r="678" spans="1:22" x14ac:dyDescent="0.25">
      <c r="A678" vm="5">
        <v>45947</v>
      </c>
      <c r="B678" t="str">
        <v>Pasquini, Claudio Gabriel</v>
      </c>
      <c r="C678" t="str">
        <v>OCOM/2025/0467</v>
      </c>
      <c r="D678">
        <v>-500000</v>
      </c>
      <c r="E678" t="str">
        <v>OC 0001-00001915: LOGISTICA</v>
      </c>
      <c r="F678">
        <v>1</v>
      </c>
      <c r="G678">
        <v>500000</v>
      </c>
      <c r="H678" t="str">
        <v>UN</v>
      </c>
      <c r="I678" t="str">
        <v>LOGISTICA</v>
      </c>
      <c r="J678" t="str">
        <v>OPEX</v>
      </c>
      <c r="K678" t="str">
        <v>VARIABLE</v>
      </c>
      <c r="L678" t="str">
        <v>INDIRECTO</v>
      </c>
      <c r="M678">
        <v>0</v>
      </c>
      <c r="N678" t="str">
        <v>CC1</v>
      </c>
      <c r="O678" t="e">
        <v>#NUM!</v>
      </c>
      <c r="P678">
        <v>10</v>
      </c>
      <c r="Q678" t="str">
        <v>BACHAS, CEREAL &amp; POLVILLO, COMPOST &amp; FERTILIZANTES, DISPOSICIÓN FINAL RESIDUOS LIQUIDOS, DISPOSICIÓN FINAL RESIDUOS SOLIDOS, EXPORTACION, NFU, PILETAS, REACTORES, TIERRAS FILTRANTES</v>
      </c>
      <c r="R678">
        <v>1</v>
      </c>
      <c r="S678">
        <v>-500000</v>
      </c>
      <c r="T678">
        <v>1</v>
      </c>
      <c r="U678" t="str">
        <v>APERTURADO POR EMPRESA</v>
      </c>
      <c r="V678" t="str">
        <v>NFU</v>
      </c>
    </row>
    <row r="679" spans="1:22" x14ac:dyDescent="0.25">
      <c r="A679" vm="5">
        <v>45947</v>
      </c>
      <c r="B679" t="str">
        <v>Pasquini, Claudio Gabriel</v>
      </c>
      <c r="C679" t="str">
        <v>OCOM/2025/0467</v>
      </c>
      <c r="D679">
        <v>-500000</v>
      </c>
      <c r="E679" t="str">
        <v>OC 0001-00001915: LOGISTICA</v>
      </c>
      <c r="F679">
        <v>1</v>
      </c>
      <c r="G679">
        <v>500000</v>
      </c>
      <c r="H679" t="str">
        <v>UN</v>
      </c>
      <c r="I679" t="str">
        <v>LOGISTICA</v>
      </c>
      <c r="J679" t="str">
        <v>OPEX</v>
      </c>
      <c r="K679" t="str">
        <v>VARIABLE</v>
      </c>
      <c r="L679" t="str">
        <v>INDIRECTO</v>
      </c>
      <c r="M679">
        <v>0</v>
      </c>
      <c r="N679" t="str">
        <v>CC1</v>
      </c>
      <c r="O679" t="e">
        <v>#NUM!</v>
      </c>
      <c r="P679">
        <v>10</v>
      </c>
      <c r="Q679" t="str">
        <v>BACHAS, CEREAL &amp; POLVILLO, COMPOST &amp; FERTILIZANTES, DISPOSICIÓN FINAL RESIDUOS LIQUIDOS, DISPOSICIÓN FINAL RESIDUOS SOLIDOS, EXPORTACION, NFU, PILETAS, REACTORES, TIERRAS FILTRANTES</v>
      </c>
      <c r="R679">
        <v>1</v>
      </c>
      <c r="S679">
        <v>-500000</v>
      </c>
      <c r="T679">
        <v>1</v>
      </c>
      <c r="U679" t="str">
        <v>APERTURADO POR EMPRESA</v>
      </c>
      <c r="V679" t="str">
        <v>PILETAS</v>
      </c>
    </row>
    <row r="680" spans="1:22" x14ac:dyDescent="0.25">
      <c r="A680" vm="5">
        <v>45947</v>
      </c>
      <c r="B680" t="str">
        <v>Pasquini, Claudio Gabriel</v>
      </c>
      <c r="C680" t="str">
        <v>OCOM/2025/0467</v>
      </c>
      <c r="D680">
        <v>-500000</v>
      </c>
      <c r="E680" t="str">
        <v>OC 0001-00001915: LOGISTICA</v>
      </c>
      <c r="F680">
        <v>1</v>
      </c>
      <c r="G680">
        <v>500000</v>
      </c>
      <c r="H680" t="str">
        <v>UN</v>
      </c>
      <c r="I680" t="str">
        <v>LOGISTICA</v>
      </c>
      <c r="J680" t="str">
        <v>OPEX</v>
      </c>
      <c r="K680" t="str">
        <v>VARIABLE</v>
      </c>
      <c r="L680" t="str">
        <v>INDIRECTO</v>
      </c>
      <c r="M680">
        <v>0</v>
      </c>
      <c r="N680" t="str">
        <v>CC1</v>
      </c>
      <c r="O680" t="e">
        <v>#NUM!</v>
      </c>
      <c r="P680">
        <v>10</v>
      </c>
      <c r="Q680" t="str">
        <v>BACHAS, CEREAL &amp; POLVILLO, COMPOST &amp; FERTILIZANTES, DISPOSICIÓN FINAL RESIDUOS LIQUIDOS, DISPOSICIÓN FINAL RESIDUOS SOLIDOS, EXPORTACION, NFU, PILETAS, REACTORES, TIERRAS FILTRANTES</v>
      </c>
      <c r="R680">
        <v>1</v>
      </c>
      <c r="S680">
        <v>-500000</v>
      </c>
      <c r="T680">
        <v>1</v>
      </c>
      <c r="U680" t="str">
        <v>APERTURADO POR EMPRESA</v>
      </c>
      <c r="V680" t="str">
        <v>REACTORES</v>
      </c>
    </row>
    <row r="681" spans="1:22" x14ac:dyDescent="0.25">
      <c r="A681" vm="5">
        <v>45947</v>
      </c>
      <c r="B681" t="str">
        <v>Pasquini, Claudio Gabriel</v>
      </c>
      <c r="C681" t="str">
        <v>OCOM/2025/0467</v>
      </c>
      <c r="D681">
        <v>-500000</v>
      </c>
      <c r="E681" t="str">
        <v>OC 0001-00001915: LOGISTICA</v>
      </c>
      <c r="F681">
        <v>1</v>
      </c>
      <c r="G681">
        <v>500000</v>
      </c>
      <c r="H681" t="str">
        <v>UN</v>
      </c>
      <c r="I681" t="str">
        <v>LOGISTICA</v>
      </c>
      <c r="J681" t="str">
        <v>OPEX</v>
      </c>
      <c r="K681" t="str">
        <v>VARIABLE</v>
      </c>
      <c r="L681" t="str">
        <v>INDIRECTO</v>
      </c>
      <c r="M681">
        <v>0</v>
      </c>
      <c r="N681" t="str">
        <v>CC1</v>
      </c>
      <c r="O681" t="e">
        <v>#NUM!</v>
      </c>
      <c r="P681">
        <v>10</v>
      </c>
      <c r="Q681" t="str">
        <v>BACHAS, CEREAL &amp; POLVILLO, COMPOST &amp; FERTILIZANTES, DISPOSICIÓN FINAL RESIDUOS LIQUIDOS, DISPOSICIÓN FINAL RESIDUOS SOLIDOS, EXPORTACION, NFU, PILETAS, REACTORES, TIERRAS FILTRANTES</v>
      </c>
      <c r="R681">
        <v>1</v>
      </c>
      <c r="S681">
        <v>-500000</v>
      </c>
      <c r="T681">
        <v>1</v>
      </c>
      <c r="U681" t="str">
        <v>APERTURADO POR EMPRESA</v>
      </c>
      <c r="V681" t="str">
        <v>TIERRAS FILTRANTES</v>
      </c>
    </row>
    <row r="682" spans="1:22" x14ac:dyDescent="0.25">
      <c r="A682" vm="4">
        <v>45931</v>
      </c>
      <c r="B682" t="str">
        <v>Pasquini, Guillermo Damian</v>
      </c>
      <c r="C682" t="str">
        <v>OCOM/2025/0446</v>
      </c>
      <c r="D682">
        <v>-70000</v>
      </c>
      <c r="E682" t="str">
        <v>OC 0001-00001704: LOGISTICA
Barreras</v>
      </c>
      <c r="F682">
        <v>1</v>
      </c>
      <c r="G682">
        <v>70000</v>
      </c>
      <c r="H682" t="str">
        <v>UN</v>
      </c>
      <c r="I682" t="str">
        <v>LOGISTICA</v>
      </c>
      <c r="J682" t="str">
        <v>OPEX</v>
      </c>
      <c r="K682" t="str">
        <v>VARIABLE</v>
      </c>
      <c r="L682" t="str">
        <v>INDIRECTO</v>
      </c>
      <c r="M682">
        <v>0</v>
      </c>
      <c r="N682" t="str">
        <v>CC1</v>
      </c>
      <c r="O682" t="e">
        <v>#NUM!</v>
      </c>
      <c r="P682">
        <v>10</v>
      </c>
      <c r="Q682" t="str">
        <v>BACHAS, CEREAL &amp; POLVILLO, COMPOST &amp; FERTILIZANTES, DISPOSICIÓN FINAL RESIDUOS LIQUIDOS, DISPOSICIÓN FINAL RESIDUOS SOLIDOS, EXPORTACION, NFU, PILETAS, REACTORES, TIERRAS FILTRANTES</v>
      </c>
      <c r="R682">
        <v>1</v>
      </c>
      <c r="S682">
        <v>-70000</v>
      </c>
      <c r="T682">
        <v>1</v>
      </c>
      <c r="U682" t="str">
        <v>APERTURADO POR EMPRESA</v>
      </c>
      <c r="V682" t="str">
        <v>BACHAS</v>
      </c>
    </row>
    <row r="683" spans="1:22" x14ac:dyDescent="0.25">
      <c r="A683" vm="4">
        <v>45931</v>
      </c>
      <c r="B683" t="str">
        <v>Pasquini, Guillermo Damian</v>
      </c>
      <c r="C683" t="str">
        <v>OCOM/2025/0446</v>
      </c>
      <c r="D683">
        <v>-70000</v>
      </c>
      <c r="E683" t="str">
        <v>OC 0001-00001704: LOGISTICA
Barreras</v>
      </c>
      <c r="F683">
        <v>1</v>
      </c>
      <c r="G683">
        <v>70000</v>
      </c>
      <c r="H683" t="str">
        <v>UN</v>
      </c>
      <c r="I683" t="str">
        <v>LOGISTICA</v>
      </c>
      <c r="J683" t="str">
        <v>OPEX</v>
      </c>
      <c r="K683" t="str">
        <v>VARIABLE</v>
      </c>
      <c r="L683" t="str">
        <v>INDIRECTO</v>
      </c>
      <c r="M683">
        <v>0</v>
      </c>
      <c r="N683" t="str">
        <v>CC1</v>
      </c>
      <c r="O683" t="e">
        <v>#NUM!</v>
      </c>
      <c r="P683">
        <v>10</v>
      </c>
      <c r="Q683" t="str">
        <v>BACHAS, CEREAL &amp; POLVILLO, COMPOST &amp; FERTILIZANTES, DISPOSICIÓN FINAL RESIDUOS LIQUIDOS, DISPOSICIÓN FINAL RESIDUOS SOLIDOS, EXPORTACION, NFU, PILETAS, REACTORES, TIERRAS FILTRANTES</v>
      </c>
      <c r="R683">
        <v>1</v>
      </c>
      <c r="S683">
        <v>-70000</v>
      </c>
      <c r="T683">
        <v>1</v>
      </c>
      <c r="U683" t="str">
        <v>APERTURADO POR EMPRESA</v>
      </c>
      <c r="V683" t="str">
        <v>CEREAL &amp; POLVILLO</v>
      </c>
    </row>
    <row r="684" spans="1:22" x14ac:dyDescent="0.25">
      <c r="A684" vm="4">
        <v>45931</v>
      </c>
      <c r="B684" t="str">
        <v>Pasquini, Guillermo Damian</v>
      </c>
      <c r="C684" t="str">
        <v>OCOM/2025/0446</v>
      </c>
      <c r="D684">
        <v>-70000</v>
      </c>
      <c r="E684" t="str">
        <v>OC 0001-00001704: LOGISTICA
Barreras</v>
      </c>
      <c r="F684">
        <v>1</v>
      </c>
      <c r="G684">
        <v>70000</v>
      </c>
      <c r="H684" t="str">
        <v>UN</v>
      </c>
      <c r="I684" t="str">
        <v>LOGISTICA</v>
      </c>
      <c r="J684" t="str">
        <v>OPEX</v>
      </c>
      <c r="K684" t="str">
        <v>VARIABLE</v>
      </c>
      <c r="L684" t="str">
        <v>INDIRECTO</v>
      </c>
      <c r="M684">
        <v>0</v>
      </c>
      <c r="N684" t="str">
        <v>CC1</v>
      </c>
      <c r="O684" t="e">
        <v>#NUM!</v>
      </c>
      <c r="P684">
        <v>10</v>
      </c>
      <c r="Q684" t="str">
        <v>BACHAS, CEREAL &amp; POLVILLO, COMPOST &amp; FERTILIZANTES, DISPOSICIÓN FINAL RESIDUOS LIQUIDOS, DISPOSICIÓN FINAL RESIDUOS SOLIDOS, EXPORTACION, NFU, PILETAS, REACTORES, TIERRAS FILTRANTES</v>
      </c>
      <c r="R684">
        <v>1</v>
      </c>
      <c r="S684">
        <v>-70000</v>
      </c>
      <c r="T684">
        <v>1</v>
      </c>
      <c r="U684" t="str">
        <v>APERTURADO POR EMPRESA</v>
      </c>
      <c r="V684" t="str">
        <v>COMPOST &amp; FERTILIZANTES</v>
      </c>
    </row>
    <row r="685" spans="1:22" x14ac:dyDescent="0.25">
      <c r="A685" vm="4">
        <v>45931</v>
      </c>
      <c r="B685" t="str">
        <v>Pasquini, Guillermo Damian</v>
      </c>
      <c r="C685" t="str">
        <v>OCOM/2025/0446</v>
      </c>
      <c r="D685">
        <v>-70000</v>
      </c>
      <c r="E685" t="str">
        <v>OC 0001-00001704: LOGISTICA
Barreras</v>
      </c>
      <c r="F685">
        <v>1</v>
      </c>
      <c r="G685">
        <v>70000</v>
      </c>
      <c r="H685" t="str">
        <v>UN</v>
      </c>
      <c r="I685" t="str">
        <v>LOGISTICA</v>
      </c>
      <c r="J685" t="str">
        <v>OPEX</v>
      </c>
      <c r="K685" t="str">
        <v>VARIABLE</v>
      </c>
      <c r="L685" t="str">
        <v>INDIRECTO</v>
      </c>
      <c r="M685">
        <v>0</v>
      </c>
      <c r="N685" t="str">
        <v>CC1</v>
      </c>
      <c r="O685" t="e">
        <v>#NUM!</v>
      </c>
      <c r="P685">
        <v>10</v>
      </c>
      <c r="Q685" t="str">
        <v>BACHAS, CEREAL &amp; POLVILLO, COMPOST &amp; FERTILIZANTES, DISPOSICIÓN FINAL RESIDUOS LIQUIDOS, DISPOSICIÓN FINAL RESIDUOS SOLIDOS, EXPORTACION, NFU, PILETAS, REACTORES, TIERRAS FILTRANTES</v>
      </c>
      <c r="R685">
        <v>1</v>
      </c>
      <c r="S685">
        <v>-70000</v>
      </c>
      <c r="T685">
        <v>1</v>
      </c>
      <c r="U685" t="str">
        <v>APERTURADO POR EMPRESA</v>
      </c>
      <c r="V685" t="str">
        <v>DISPOSICIÓN FINAL RESIDUOS LIQUIDOS</v>
      </c>
    </row>
    <row r="686" spans="1:22" x14ac:dyDescent="0.25">
      <c r="A686" vm="4">
        <v>45931</v>
      </c>
      <c r="B686" t="str">
        <v>Pasquini, Guillermo Damian</v>
      </c>
      <c r="C686" t="str">
        <v>OCOM/2025/0446</v>
      </c>
      <c r="D686">
        <v>-70000</v>
      </c>
      <c r="E686" t="str">
        <v>OC 0001-00001704: LOGISTICA
Barreras</v>
      </c>
      <c r="F686">
        <v>1</v>
      </c>
      <c r="G686">
        <v>70000</v>
      </c>
      <c r="H686" t="str">
        <v>UN</v>
      </c>
      <c r="I686" t="str">
        <v>LOGISTICA</v>
      </c>
      <c r="J686" t="str">
        <v>OPEX</v>
      </c>
      <c r="K686" t="str">
        <v>VARIABLE</v>
      </c>
      <c r="L686" t="str">
        <v>INDIRECTO</v>
      </c>
      <c r="M686">
        <v>0</v>
      </c>
      <c r="N686" t="str">
        <v>CC1</v>
      </c>
      <c r="O686" t="e">
        <v>#NUM!</v>
      </c>
      <c r="P686">
        <v>10</v>
      </c>
      <c r="Q686" t="str">
        <v>BACHAS, CEREAL &amp; POLVILLO, COMPOST &amp; FERTILIZANTES, DISPOSICIÓN FINAL RESIDUOS LIQUIDOS, DISPOSICIÓN FINAL RESIDUOS SOLIDOS, EXPORTACION, NFU, PILETAS, REACTORES, TIERRAS FILTRANTES</v>
      </c>
      <c r="R686">
        <v>1</v>
      </c>
      <c r="S686">
        <v>-70000</v>
      </c>
      <c r="T686">
        <v>1</v>
      </c>
      <c r="U686" t="str">
        <v>APERTURADO POR EMPRESA</v>
      </c>
      <c r="V686" t="str">
        <v>DISPOSICIÓN FINAL RESIDUOS SOLIDOS</v>
      </c>
    </row>
    <row r="687" spans="1:22" x14ac:dyDescent="0.25">
      <c r="A687" vm="4">
        <v>45931</v>
      </c>
      <c r="B687" t="str">
        <v>Pasquini, Guillermo Damian</v>
      </c>
      <c r="C687" t="str">
        <v>OCOM/2025/0446</v>
      </c>
      <c r="D687">
        <v>-70000</v>
      </c>
      <c r="E687" t="str">
        <v>OC 0001-00001704: LOGISTICA
Barreras</v>
      </c>
      <c r="F687">
        <v>1</v>
      </c>
      <c r="G687">
        <v>70000</v>
      </c>
      <c r="H687" t="str">
        <v>UN</v>
      </c>
      <c r="I687" t="str">
        <v>LOGISTICA</v>
      </c>
      <c r="J687" t="str">
        <v>OPEX</v>
      </c>
      <c r="K687" t="str">
        <v>VARIABLE</v>
      </c>
      <c r="L687" t="str">
        <v>INDIRECTO</v>
      </c>
      <c r="M687">
        <v>0</v>
      </c>
      <c r="N687" t="str">
        <v>CC1</v>
      </c>
      <c r="O687" t="e">
        <v>#NUM!</v>
      </c>
      <c r="P687">
        <v>10</v>
      </c>
      <c r="Q687" t="str">
        <v>BACHAS, CEREAL &amp; POLVILLO, COMPOST &amp; FERTILIZANTES, DISPOSICIÓN FINAL RESIDUOS LIQUIDOS, DISPOSICIÓN FINAL RESIDUOS SOLIDOS, EXPORTACION, NFU, PILETAS, REACTORES, TIERRAS FILTRANTES</v>
      </c>
      <c r="R687">
        <v>1</v>
      </c>
      <c r="S687">
        <v>-70000</v>
      </c>
      <c r="T687">
        <v>1</v>
      </c>
      <c r="U687" t="str">
        <v>APERTURADO POR EMPRESA</v>
      </c>
      <c r="V687" t="str">
        <v>EXPORTACION</v>
      </c>
    </row>
    <row r="688" spans="1:22" x14ac:dyDescent="0.25">
      <c r="A688" vm="4">
        <v>45931</v>
      </c>
      <c r="B688" t="str">
        <v>Pasquini, Guillermo Damian</v>
      </c>
      <c r="C688" t="str">
        <v>OCOM/2025/0446</v>
      </c>
      <c r="D688">
        <v>-70000</v>
      </c>
      <c r="E688" t="str">
        <v>OC 0001-00001704: LOGISTICA
Barreras</v>
      </c>
      <c r="F688">
        <v>1</v>
      </c>
      <c r="G688">
        <v>70000</v>
      </c>
      <c r="H688" t="str">
        <v>UN</v>
      </c>
      <c r="I688" t="str">
        <v>LOGISTICA</v>
      </c>
      <c r="J688" t="str">
        <v>OPEX</v>
      </c>
      <c r="K688" t="str">
        <v>VARIABLE</v>
      </c>
      <c r="L688" t="str">
        <v>INDIRECTO</v>
      </c>
      <c r="M688">
        <v>0</v>
      </c>
      <c r="N688" t="str">
        <v>CC1</v>
      </c>
      <c r="O688" t="e">
        <v>#NUM!</v>
      </c>
      <c r="P688">
        <v>10</v>
      </c>
      <c r="Q688" t="str">
        <v>BACHAS, CEREAL &amp; POLVILLO, COMPOST &amp; FERTILIZANTES, DISPOSICIÓN FINAL RESIDUOS LIQUIDOS, DISPOSICIÓN FINAL RESIDUOS SOLIDOS, EXPORTACION, NFU, PILETAS, REACTORES, TIERRAS FILTRANTES</v>
      </c>
      <c r="R688">
        <v>1</v>
      </c>
      <c r="S688">
        <v>-70000</v>
      </c>
      <c r="T688">
        <v>1</v>
      </c>
      <c r="U688" t="str">
        <v>APERTURADO POR EMPRESA</v>
      </c>
      <c r="V688" t="str">
        <v>NFU</v>
      </c>
    </row>
    <row r="689" spans="1:22" x14ac:dyDescent="0.25">
      <c r="A689" vm="4">
        <v>45931</v>
      </c>
      <c r="B689" t="str">
        <v>Pasquini, Guillermo Damian</v>
      </c>
      <c r="C689" t="str">
        <v>OCOM/2025/0446</v>
      </c>
      <c r="D689">
        <v>-70000</v>
      </c>
      <c r="E689" t="str">
        <v>OC 0001-00001704: LOGISTICA
Barreras</v>
      </c>
      <c r="F689">
        <v>1</v>
      </c>
      <c r="G689">
        <v>70000</v>
      </c>
      <c r="H689" t="str">
        <v>UN</v>
      </c>
      <c r="I689" t="str">
        <v>LOGISTICA</v>
      </c>
      <c r="J689" t="str">
        <v>OPEX</v>
      </c>
      <c r="K689" t="str">
        <v>VARIABLE</v>
      </c>
      <c r="L689" t="str">
        <v>INDIRECTO</v>
      </c>
      <c r="M689">
        <v>0</v>
      </c>
      <c r="N689" t="str">
        <v>CC1</v>
      </c>
      <c r="O689" t="e">
        <v>#NUM!</v>
      </c>
      <c r="P689">
        <v>10</v>
      </c>
      <c r="Q689" t="str">
        <v>BACHAS, CEREAL &amp; POLVILLO, COMPOST &amp; FERTILIZANTES, DISPOSICIÓN FINAL RESIDUOS LIQUIDOS, DISPOSICIÓN FINAL RESIDUOS SOLIDOS, EXPORTACION, NFU, PILETAS, REACTORES, TIERRAS FILTRANTES</v>
      </c>
      <c r="R689">
        <v>1</v>
      </c>
      <c r="S689">
        <v>-70000</v>
      </c>
      <c r="T689">
        <v>1</v>
      </c>
      <c r="U689" t="str">
        <v>APERTURADO POR EMPRESA</v>
      </c>
      <c r="V689" t="str">
        <v>PILETAS</v>
      </c>
    </row>
    <row r="690" spans="1:22" x14ac:dyDescent="0.25">
      <c r="A690" vm="4">
        <v>45931</v>
      </c>
      <c r="B690" t="str">
        <v>Pasquini, Guillermo Damian</v>
      </c>
      <c r="C690" t="str">
        <v>OCOM/2025/0446</v>
      </c>
      <c r="D690">
        <v>-70000</v>
      </c>
      <c r="E690" t="str">
        <v>OC 0001-00001704: LOGISTICA
Barreras</v>
      </c>
      <c r="F690">
        <v>1</v>
      </c>
      <c r="G690">
        <v>70000</v>
      </c>
      <c r="H690" t="str">
        <v>UN</v>
      </c>
      <c r="I690" t="str">
        <v>LOGISTICA</v>
      </c>
      <c r="J690" t="str">
        <v>OPEX</v>
      </c>
      <c r="K690" t="str">
        <v>VARIABLE</v>
      </c>
      <c r="L690" t="str">
        <v>INDIRECTO</v>
      </c>
      <c r="M690">
        <v>0</v>
      </c>
      <c r="N690" t="str">
        <v>CC1</v>
      </c>
      <c r="O690" t="e">
        <v>#NUM!</v>
      </c>
      <c r="P690">
        <v>10</v>
      </c>
      <c r="Q690" t="str">
        <v>BACHAS, CEREAL &amp; POLVILLO, COMPOST &amp; FERTILIZANTES, DISPOSICIÓN FINAL RESIDUOS LIQUIDOS, DISPOSICIÓN FINAL RESIDUOS SOLIDOS, EXPORTACION, NFU, PILETAS, REACTORES, TIERRAS FILTRANTES</v>
      </c>
      <c r="R690">
        <v>1</v>
      </c>
      <c r="S690">
        <v>-70000</v>
      </c>
      <c r="T690">
        <v>1</v>
      </c>
      <c r="U690" t="str">
        <v>APERTURADO POR EMPRESA</v>
      </c>
      <c r="V690" t="str">
        <v>REACTORES</v>
      </c>
    </row>
    <row r="691" spans="1:22" x14ac:dyDescent="0.25">
      <c r="A691" vm="4">
        <v>45931</v>
      </c>
      <c r="B691" t="str">
        <v>Pasquini, Guillermo Damian</v>
      </c>
      <c r="C691" t="str">
        <v>OCOM/2025/0446</v>
      </c>
      <c r="D691">
        <v>-70000</v>
      </c>
      <c r="E691" t="str">
        <v>OC 0001-00001704: LOGISTICA
Barreras</v>
      </c>
      <c r="F691">
        <v>1</v>
      </c>
      <c r="G691">
        <v>70000</v>
      </c>
      <c r="H691" t="str">
        <v>UN</v>
      </c>
      <c r="I691" t="str">
        <v>LOGISTICA</v>
      </c>
      <c r="J691" t="str">
        <v>OPEX</v>
      </c>
      <c r="K691" t="str">
        <v>VARIABLE</v>
      </c>
      <c r="L691" t="str">
        <v>INDIRECTO</v>
      </c>
      <c r="M691">
        <v>0</v>
      </c>
      <c r="N691" t="str">
        <v>CC1</v>
      </c>
      <c r="O691" t="e">
        <v>#NUM!</v>
      </c>
      <c r="P691">
        <v>10</v>
      </c>
      <c r="Q691" t="str">
        <v>BACHAS, CEREAL &amp; POLVILLO, COMPOST &amp; FERTILIZANTES, DISPOSICIÓN FINAL RESIDUOS LIQUIDOS, DISPOSICIÓN FINAL RESIDUOS SOLIDOS, EXPORTACION, NFU, PILETAS, REACTORES, TIERRAS FILTRANTES</v>
      </c>
      <c r="R691">
        <v>1</v>
      </c>
      <c r="S691">
        <v>-70000</v>
      </c>
      <c r="T691">
        <v>1</v>
      </c>
      <c r="U691" t="str">
        <v>APERTURADO POR EMPRESA</v>
      </c>
      <c r="V691" t="str">
        <v>TIERRAS FILTRANTES</v>
      </c>
    </row>
    <row r="692" spans="1:22" x14ac:dyDescent="0.25">
      <c r="A692" vm="17">
        <v>45953</v>
      </c>
      <c r="B692" t="str">
        <v>Petrolera Del Sur S R L</v>
      </c>
      <c r="C692" t="str">
        <v>FA-A 00002-00006537</v>
      </c>
      <c r="D692">
        <v>-393499.99</v>
      </c>
      <c r="E692" t="str">
        <v xml:space="preserve">OC 0001-00002094: MANTENIMIENTO PREVENTIVO
hidráulico 68 tower oil x20 </v>
      </c>
      <c r="F692">
        <v>5</v>
      </c>
      <c r="G692">
        <v>65041.32</v>
      </c>
      <c r="H692" t="str">
        <v>UN</v>
      </c>
      <c r="I692" t="str">
        <v>MANTENIMIENTO PREVENTIVO</v>
      </c>
      <c r="J692" t="str">
        <v>OPEX</v>
      </c>
      <c r="K692" t="str">
        <v>VARIABLE</v>
      </c>
      <c r="L692" t="str">
        <v>INDIRECTO</v>
      </c>
      <c r="M692">
        <v>0</v>
      </c>
      <c r="N692" t="str">
        <v>CC1</v>
      </c>
      <c r="O692" t="e">
        <v>#NUM!</v>
      </c>
      <c r="P692">
        <v>10</v>
      </c>
      <c r="Q692" t="str">
        <v>BACHAS, CEREAL &amp; POLVILLO, COMPOST &amp; FERTILIZANTES, DISPOSICIÓN FINAL RESIDUOS LIQUIDOS, DISPOSICIÓN FINAL RESIDUOS SOLIDOS, EXPORTACION, NFU, PILETAS, REACTORES, TIERRAS FILTRANTES</v>
      </c>
      <c r="R692">
        <v>1</v>
      </c>
      <c r="S692">
        <v>-393499.99</v>
      </c>
      <c r="T692">
        <v>5</v>
      </c>
      <c r="U692" t="str">
        <v>APERTURADO POR EMPRESA</v>
      </c>
      <c r="V692" t="str">
        <v>BACHAS</v>
      </c>
    </row>
    <row r="693" spans="1:22" x14ac:dyDescent="0.25">
      <c r="A693" vm="17">
        <v>45953</v>
      </c>
      <c r="B693" t="str">
        <v>Petrolera Del Sur S R L</v>
      </c>
      <c r="C693" t="str">
        <v>FA-A 00002-00006537</v>
      </c>
      <c r="D693">
        <v>-393499.99</v>
      </c>
      <c r="E693" t="str">
        <v xml:space="preserve">OC 0001-00002094: MANTENIMIENTO PREVENTIVO
hidráulico 68 tower oil x20 </v>
      </c>
      <c r="F693">
        <v>5</v>
      </c>
      <c r="G693">
        <v>65041.32</v>
      </c>
      <c r="H693" t="str">
        <v>UN</v>
      </c>
      <c r="I693" t="str">
        <v>MANTENIMIENTO PREVENTIVO</v>
      </c>
      <c r="J693" t="str">
        <v>OPEX</v>
      </c>
      <c r="K693" t="str">
        <v>VARIABLE</v>
      </c>
      <c r="L693" t="str">
        <v>INDIRECTO</v>
      </c>
      <c r="M693">
        <v>0</v>
      </c>
      <c r="N693" t="str">
        <v>CC1</v>
      </c>
      <c r="O693" t="e">
        <v>#NUM!</v>
      </c>
      <c r="P693">
        <v>10</v>
      </c>
      <c r="Q693" t="str">
        <v>BACHAS, CEREAL &amp; POLVILLO, COMPOST &amp; FERTILIZANTES, DISPOSICIÓN FINAL RESIDUOS LIQUIDOS, DISPOSICIÓN FINAL RESIDUOS SOLIDOS, EXPORTACION, NFU, PILETAS, REACTORES, TIERRAS FILTRANTES</v>
      </c>
      <c r="R693">
        <v>1</v>
      </c>
      <c r="S693">
        <v>-393499.99</v>
      </c>
      <c r="T693">
        <v>5</v>
      </c>
      <c r="U693" t="str">
        <v>APERTURADO POR EMPRESA</v>
      </c>
      <c r="V693" t="str">
        <v>CEREAL &amp; POLVILLO</v>
      </c>
    </row>
    <row r="694" spans="1:22" x14ac:dyDescent="0.25">
      <c r="A694" vm="17">
        <v>45953</v>
      </c>
      <c r="B694" t="str">
        <v>Petrolera Del Sur S R L</v>
      </c>
      <c r="C694" t="str">
        <v>FA-A 00002-00006537</v>
      </c>
      <c r="D694">
        <v>-393499.99</v>
      </c>
      <c r="E694" t="str">
        <v xml:space="preserve">OC 0001-00002094: MANTENIMIENTO PREVENTIVO
hidráulico 68 tower oil x20 </v>
      </c>
      <c r="F694">
        <v>5</v>
      </c>
      <c r="G694">
        <v>65041.32</v>
      </c>
      <c r="H694" t="str">
        <v>UN</v>
      </c>
      <c r="I694" t="str">
        <v>MANTENIMIENTO PREVENTIVO</v>
      </c>
      <c r="J694" t="str">
        <v>OPEX</v>
      </c>
      <c r="K694" t="str">
        <v>VARIABLE</v>
      </c>
      <c r="L694" t="str">
        <v>INDIRECTO</v>
      </c>
      <c r="M694">
        <v>0</v>
      </c>
      <c r="N694" t="str">
        <v>CC1</v>
      </c>
      <c r="O694" t="e">
        <v>#NUM!</v>
      </c>
      <c r="P694">
        <v>10</v>
      </c>
      <c r="Q694" t="str">
        <v>BACHAS, CEREAL &amp; POLVILLO, COMPOST &amp; FERTILIZANTES, DISPOSICIÓN FINAL RESIDUOS LIQUIDOS, DISPOSICIÓN FINAL RESIDUOS SOLIDOS, EXPORTACION, NFU, PILETAS, REACTORES, TIERRAS FILTRANTES</v>
      </c>
      <c r="R694">
        <v>1</v>
      </c>
      <c r="S694">
        <v>-393499.99</v>
      </c>
      <c r="T694">
        <v>5</v>
      </c>
      <c r="U694" t="str">
        <v>APERTURADO POR EMPRESA</v>
      </c>
      <c r="V694" t="str">
        <v>COMPOST &amp; FERTILIZANTES</v>
      </c>
    </row>
    <row r="695" spans="1:22" x14ac:dyDescent="0.25">
      <c r="A695" vm="17">
        <v>45953</v>
      </c>
      <c r="B695" t="str">
        <v>Petrolera Del Sur S R L</v>
      </c>
      <c r="C695" t="str">
        <v>FA-A 00002-00006537</v>
      </c>
      <c r="D695">
        <v>-393499.99</v>
      </c>
      <c r="E695" t="str">
        <v xml:space="preserve">OC 0001-00002094: MANTENIMIENTO PREVENTIVO
hidráulico 68 tower oil x20 </v>
      </c>
      <c r="F695">
        <v>5</v>
      </c>
      <c r="G695">
        <v>65041.32</v>
      </c>
      <c r="H695" t="str">
        <v>UN</v>
      </c>
      <c r="I695" t="str">
        <v>MANTENIMIENTO PREVENTIVO</v>
      </c>
      <c r="J695" t="str">
        <v>OPEX</v>
      </c>
      <c r="K695" t="str">
        <v>VARIABLE</v>
      </c>
      <c r="L695" t="str">
        <v>INDIRECTO</v>
      </c>
      <c r="M695">
        <v>0</v>
      </c>
      <c r="N695" t="str">
        <v>CC1</v>
      </c>
      <c r="O695" t="e">
        <v>#NUM!</v>
      </c>
      <c r="P695">
        <v>10</v>
      </c>
      <c r="Q695" t="str">
        <v>BACHAS, CEREAL &amp; POLVILLO, COMPOST &amp; FERTILIZANTES, DISPOSICIÓN FINAL RESIDUOS LIQUIDOS, DISPOSICIÓN FINAL RESIDUOS SOLIDOS, EXPORTACION, NFU, PILETAS, REACTORES, TIERRAS FILTRANTES</v>
      </c>
      <c r="R695">
        <v>1</v>
      </c>
      <c r="S695">
        <v>-393499.99</v>
      </c>
      <c r="T695">
        <v>5</v>
      </c>
      <c r="U695" t="str">
        <v>APERTURADO POR EMPRESA</v>
      </c>
      <c r="V695" t="str">
        <v>DISPOSICIÓN FINAL RESIDUOS LIQUIDOS</v>
      </c>
    </row>
    <row r="696" spans="1:22" x14ac:dyDescent="0.25">
      <c r="A696" vm="17">
        <v>45953</v>
      </c>
      <c r="B696" t="str">
        <v>Petrolera Del Sur S R L</v>
      </c>
      <c r="C696" t="str">
        <v>FA-A 00002-00006537</v>
      </c>
      <c r="D696">
        <v>-393499.99</v>
      </c>
      <c r="E696" t="str">
        <v xml:space="preserve">OC 0001-00002094: MANTENIMIENTO PREVENTIVO
hidráulico 68 tower oil x20 </v>
      </c>
      <c r="F696">
        <v>5</v>
      </c>
      <c r="G696">
        <v>65041.32</v>
      </c>
      <c r="H696" t="str">
        <v>UN</v>
      </c>
      <c r="I696" t="str">
        <v>MANTENIMIENTO PREVENTIVO</v>
      </c>
      <c r="J696" t="str">
        <v>OPEX</v>
      </c>
      <c r="K696" t="str">
        <v>VARIABLE</v>
      </c>
      <c r="L696" t="str">
        <v>INDIRECTO</v>
      </c>
      <c r="M696">
        <v>0</v>
      </c>
      <c r="N696" t="str">
        <v>CC1</v>
      </c>
      <c r="O696" t="e">
        <v>#NUM!</v>
      </c>
      <c r="P696">
        <v>10</v>
      </c>
      <c r="Q696" t="str">
        <v>BACHAS, CEREAL &amp; POLVILLO, COMPOST &amp; FERTILIZANTES, DISPOSICIÓN FINAL RESIDUOS LIQUIDOS, DISPOSICIÓN FINAL RESIDUOS SOLIDOS, EXPORTACION, NFU, PILETAS, REACTORES, TIERRAS FILTRANTES</v>
      </c>
      <c r="R696">
        <v>1</v>
      </c>
      <c r="S696">
        <v>-393499.99</v>
      </c>
      <c r="T696">
        <v>5</v>
      </c>
      <c r="U696" t="str">
        <v>APERTURADO POR EMPRESA</v>
      </c>
      <c r="V696" t="str">
        <v>DISPOSICIÓN FINAL RESIDUOS SOLIDOS</v>
      </c>
    </row>
    <row r="697" spans="1:22" x14ac:dyDescent="0.25">
      <c r="A697" vm="17">
        <v>45953</v>
      </c>
      <c r="B697" t="str">
        <v>Petrolera Del Sur S R L</v>
      </c>
      <c r="C697" t="str">
        <v>FA-A 00002-00006537</v>
      </c>
      <c r="D697">
        <v>-393499.99</v>
      </c>
      <c r="E697" t="str">
        <v xml:space="preserve">OC 0001-00002094: MANTENIMIENTO PREVENTIVO
hidráulico 68 tower oil x20 </v>
      </c>
      <c r="F697">
        <v>5</v>
      </c>
      <c r="G697">
        <v>65041.32</v>
      </c>
      <c r="H697" t="str">
        <v>UN</v>
      </c>
      <c r="I697" t="str">
        <v>MANTENIMIENTO PREVENTIVO</v>
      </c>
      <c r="J697" t="str">
        <v>OPEX</v>
      </c>
      <c r="K697" t="str">
        <v>VARIABLE</v>
      </c>
      <c r="L697" t="str">
        <v>INDIRECTO</v>
      </c>
      <c r="M697">
        <v>0</v>
      </c>
      <c r="N697" t="str">
        <v>CC1</v>
      </c>
      <c r="O697" t="e">
        <v>#NUM!</v>
      </c>
      <c r="P697">
        <v>10</v>
      </c>
      <c r="Q697" t="str">
        <v>BACHAS, CEREAL &amp; POLVILLO, COMPOST &amp; FERTILIZANTES, DISPOSICIÓN FINAL RESIDUOS LIQUIDOS, DISPOSICIÓN FINAL RESIDUOS SOLIDOS, EXPORTACION, NFU, PILETAS, REACTORES, TIERRAS FILTRANTES</v>
      </c>
      <c r="R697">
        <v>1</v>
      </c>
      <c r="S697">
        <v>-393499.99</v>
      </c>
      <c r="T697">
        <v>5</v>
      </c>
      <c r="U697" t="str">
        <v>APERTURADO POR EMPRESA</v>
      </c>
      <c r="V697" t="str">
        <v>EXPORTACION</v>
      </c>
    </row>
    <row r="698" spans="1:22" x14ac:dyDescent="0.25">
      <c r="A698" vm="17">
        <v>45953</v>
      </c>
      <c r="B698" t="str">
        <v>Petrolera Del Sur S R L</v>
      </c>
      <c r="C698" t="str">
        <v>FA-A 00002-00006537</v>
      </c>
      <c r="D698">
        <v>-393499.99</v>
      </c>
      <c r="E698" t="str">
        <v xml:space="preserve">OC 0001-00002094: MANTENIMIENTO PREVENTIVO
hidráulico 68 tower oil x20 </v>
      </c>
      <c r="F698">
        <v>5</v>
      </c>
      <c r="G698">
        <v>65041.32</v>
      </c>
      <c r="H698" t="str">
        <v>UN</v>
      </c>
      <c r="I698" t="str">
        <v>MANTENIMIENTO PREVENTIVO</v>
      </c>
      <c r="J698" t="str">
        <v>OPEX</v>
      </c>
      <c r="K698" t="str">
        <v>VARIABLE</v>
      </c>
      <c r="L698" t="str">
        <v>INDIRECTO</v>
      </c>
      <c r="M698">
        <v>0</v>
      </c>
      <c r="N698" t="str">
        <v>CC1</v>
      </c>
      <c r="O698" t="e">
        <v>#NUM!</v>
      </c>
      <c r="P698">
        <v>10</v>
      </c>
      <c r="Q698" t="str">
        <v>BACHAS, CEREAL &amp; POLVILLO, COMPOST &amp; FERTILIZANTES, DISPOSICIÓN FINAL RESIDUOS LIQUIDOS, DISPOSICIÓN FINAL RESIDUOS SOLIDOS, EXPORTACION, NFU, PILETAS, REACTORES, TIERRAS FILTRANTES</v>
      </c>
      <c r="R698">
        <v>1</v>
      </c>
      <c r="S698">
        <v>-393499.99</v>
      </c>
      <c r="T698">
        <v>5</v>
      </c>
      <c r="U698" t="str">
        <v>APERTURADO POR EMPRESA</v>
      </c>
      <c r="V698" t="str">
        <v>NFU</v>
      </c>
    </row>
    <row r="699" spans="1:22" x14ac:dyDescent="0.25">
      <c r="A699" vm="17">
        <v>45953</v>
      </c>
      <c r="B699" t="str">
        <v>Petrolera Del Sur S R L</v>
      </c>
      <c r="C699" t="str">
        <v>FA-A 00002-00006537</v>
      </c>
      <c r="D699">
        <v>-393499.99</v>
      </c>
      <c r="E699" t="str">
        <v xml:space="preserve">OC 0001-00002094: MANTENIMIENTO PREVENTIVO
hidráulico 68 tower oil x20 </v>
      </c>
      <c r="F699">
        <v>5</v>
      </c>
      <c r="G699">
        <v>65041.32</v>
      </c>
      <c r="H699" t="str">
        <v>UN</v>
      </c>
      <c r="I699" t="str">
        <v>MANTENIMIENTO PREVENTIVO</v>
      </c>
      <c r="J699" t="str">
        <v>OPEX</v>
      </c>
      <c r="K699" t="str">
        <v>VARIABLE</v>
      </c>
      <c r="L699" t="str">
        <v>INDIRECTO</v>
      </c>
      <c r="M699">
        <v>0</v>
      </c>
      <c r="N699" t="str">
        <v>CC1</v>
      </c>
      <c r="O699" t="e">
        <v>#NUM!</v>
      </c>
      <c r="P699">
        <v>10</v>
      </c>
      <c r="Q699" t="str">
        <v>BACHAS, CEREAL &amp; POLVILLO, COMPOST &amp; FERTILIZANTES, DISPOSICIÓN FINAL RESIDUOS LIQUIDOS, DISPOSICIÓN FINAL RESIDUOS SOLIDOS, EXPORTACION, NFU, PILETAS, REACTORES, TIERRAS FILTRANTES</v>
      </c>
      <c r="R699">
        <v>1</v>
      </c>
      <c r="S699">
        <v>-393499.99</v>
      </c>
      <c r="T699">
        <v>5</v>
      </c>
      <c r="U699" t="str">
        <v>APERTURADO POR EMPRESA</v>
      </c>
      <c r="V699" t="str">
        <v>PILETAS</v>
      </c>
    </row>
    <row r="700" spans="1:22" x14ac:dyDescent="0.25">
      <c r="A700" vm="17">
        <v>45953</v>
      </c>
      <c r="B700" t="str">
        <v>Petrolera Del Sur S R L</v>
      </c>
      <c r="C700" t="str">
        <v>FA-A 00002-00006537</v>
      </c>
      <c r="D700">
        <v>-393499.99</v>
      </c>
      <c r="E700" t="str">
        <v xml:space="preserve">OC 0001-00002094: MANTENIMIENTO PREVENTIVO
hidráulico 68 tower oil x20 </v>
      </c>
      <c r="F700">
        <v>5</v>
      </c>
      <c r="G700">
        <v>65041.32</v>
      </c>
      <c r="H700" t="str">
        <v>UN</v>
      </c>
      <c r="I700" t="str">
        <v>MANTENIMIENTO PREVENTIVO</v>
      </c>
      <c r="J700" t="str">
        <v>OPEX</v>
      </c>
      <c r="K700" t="str">
        <v>VARIABLE</v>
      </c>
      <c r="L700" t="str">
        <v>INDIRECTO</v>
      </c>
      <c r="M700">
        <v>0</v>
      </c>
      <c r="N700" t="str">
        <v>CC1</v>
      </c>
      <c r="O700" t="e">
        <v>#NUM!</v>
      </c>
      <c r="P700">
        <v>10</v>
      </c>
      <c r="Q700" t="str">
        <v>BACHAS, CEREAL &amp; POLVILLO, COMPOST &amp; FERTILIZANTES, DISPOSICIÓN FINAL RESIDUOS LIQUIDOS, DISPOSICIÓN FINAL RESIDUOS SOLIDOS, EXPORTACION, NFU, PILETAS, REACTORES, TIERRAS FILTRANTES</v>
      </c>
      <c r="R700">
        <v>1</v>
      </c>
      <c r="S700">
        <v>-393499.99</v>
      </c>
      <c r="T700">
        <v>5</v>
      </c>
      <c r="U700" t="str">
        <v>APERTURADO POR EMPRESA</v>
      </c>
      <c r="V700" t="str">
        <v>REACTORES</v>
      </c>
    </row>
    <row r="701" spans="1:22" x14ac:dyDescent="0.25">
      <c r="A701" vm="17">
        <v>45953</v>
      </c>
      <c r="B701" t="str">
        <v>Petrolera Del Sur S R L</v>
      </c>
      <c r="C701" t="str">
        <v>FA-A 00002-00006537</v>
      </c>
      <c r="D701">
        <v>-393499.99</v>
      </c>
      <c r="E701" t="str">
        <v xml:space="preserve">OC 0001-00002094: MANTENIMIENTO PREVENTIVO
hidráulico 68 tower oil x20 </v>
      </c>
      <c r="F701">
        <v>5</v>
      </c>
      <c r="G701">
        <v>65041.32</v>
      </c>
      <c r="H701" t="str">
        <v>UN</v>
      </c>
      <c r="I701" t="str">
        <v>MANTENIMIENTO PREVENTIVO</v>
      </c>
      <c r="J701" t="str">
        <v>OPEX</v>
      </c>
      <c r="K701" t="str">
        <v>VARIABLE</v>
      </c>
      <c r="L701" t="str">
        <v>INDIRECTO</v>
      </c>
      <c r="M701">
        <v>0</v>
      </c>
      <c r="N701" t="str">
        <v>CC1</v>
      </c>
      <c r="O701" t="e">
        <v>#NUM!</v>
      </c>
      <c r="P701">
        <v>10</v>
      </c>
      <c r="Q701" t="str">
        <v>BACHAS, CEREAL &amp; POLVILLO, COMPOST &amp; FERTILIZANTES, DISPOSICIÓN FINAL RESIDUOS LIQUIDOS, DISPOSICIÓN FINAL RESIDUOS SOLIDOS, EXPORTACION, NFU, PILETAS, REACTORES, TIERRAS FILTRANTES</v>
      </c>
      <c r="R701">
        <v>1</v>
      </c>
      <c r="S701">
        <v>-393499.99</v>
      </c>
      <c r="T701">
        <v>5</v>
      </c>
      <c r="U701" t="str">
        <v>APERTURADO POR EMPRESA</v>
      </c>
      <c r="V701" t="str">
        <v>TIERRAS FILTRANTES</v>
      </c>
    </row>
    <row r="702" spans="1:22" x14ac:dyDescent="0.25">
      <c r="A702" vm="17">
        <v>45953</v>
      </c>
      <c r="B702" t="str">
        <v>Petrolera Del Sur S R L</v>
      </c>
      <c r="C702" t="str">
        <v>FA-A 00002-00006535</v>
      </c>
      <c r="D702">
        <v>-1018475.91</v>
      </c>
      <c r="E702" t="str">
        <v>OC 0001-00001862: MANTENIMIENTO PREVENTIVO
Super eco 15w40</v>
      </c>
      <c r="F702">
        <v>3</v>
      </c>
      <c r="G702">
        <v>67603.3</v>
      </c>
      <c r="H702" t="str">
        <v>UN</v>
      </c>
      <c r="I702" t="str">
        <v>MANTENIMIENTO PREVENTIVO</v>
      </c>
      <c r="J702" t="str">
        <v>OPEX</v>
      </c>
      <c r="K702" t="str">
        <v>VARIABLE</v>
      </c>
      <c r="L702" t="str">
        <v>INDIRECTO</v>
      </c>
      <c r="M702">
        <v>0</v>
      </c>
      <c r="N702" t="str">
        <v>CC1</v>
      </c>
      <c r="O702" t="e">
        <v>#NUM!</v>
      </c>
      <c r="P702">
        <v>10</v>
      </c>
      <c r="Q702" t="str">
        <v>BACHAS, CEREAL &amp; POLVILLO, COMPOST &amp; FERTILIZANTES, DISPOSICIÓN FINAL RESIDUOS LIQUIDOS, DISPOSICIÓN FINAL RESIDUOS SOLIDOS, EXPORTACION, NFU, PILETAS, REACTORES, TIERRAS FILTRANTES</v>
      </c>
      <c r="R702">
        <v>1</v>
      </c>
      <c r="S702">
        <v>-1018475.91</v>
      </c>
      <c r="T702">
        <v>3</v>
      </c>
      <c r="U702" t="str">
        <v>APERTURADO POR EMPRESA</v>
      </c>
      <c r="V702" t="str">
        <v>BACHAS</v>
      </c>
    </row>
    <row r="703" spans="1:22" x14ac:dyDescent="0.25">
      <c r="A703" vm="17">
        <v>45953</v>
      </c>
      <c r="B703" t="str">
        <v>Petrolera Del Sur S R L</v>
      </c>
      <c r="C703" t="str">
        <v>FA-A 00002-00006535</v>
      </c>
      <c r="D703">
        <v>-1018475.91</v>
      </c>
      <c r="E703" t="str">
        <v>OC 0001-00001862: MANTENIMIENTO PREVENTIVO
Super eco 15w40</v>
      </c>
      <c r="F703">
        <v>3</v>
      </c>
      <c r="G703">
        <v>67603.3</v>
      </c>
      <c r="H703" t="str">
        <v>UN</v>
      </c>
      <c r="I703" t="str">
        <v>MANTENIMIENTO PREVENTIVO</v>
      </c>
      <c r="J703" t="str">
        <v>OPEX</v>
      </c>
      <c r="K703" t="str">
        <v>VARIABLE</v>
      </c>
      <c r="L703" t="str">
        <v>INDIRECTO</v>
      </c>
      <c r="M703">
        <v>0</v>
      </c>
      <c r="N703" t="str">
        <v>CC1</v>
      </c>
      <c r="O703" t="e">
        <v>#NUM!</v>
      </c>
      <c r="P703">
        <v>10</v>
      </c>
      <c r="Q703" t="str">
        <v>BACHAS, CEREAL &amp; POLVILLO, COMPOST &amp; FERTILIZANTES, DISPOSICIÓN FINAL RESIDUOS LIQUIDOS, DISPOSICIÓN FINAL RESIDUOS SOLIDOS, EXPORTACION, NFU, PILETAS, REACTORES, TIERRAS FILTRANTES</v>
      </c>
      <c r="R703">
        <v>1</v>
      </c>
      <c r="S703">
        <v>-1018475.91</v>
      </c>
      <c r="T703">
        <v>3</v>
      </c>
      <c r="U703" t="str">
        <v>APERTURADO POR EMPRESA</v>
      </c>
      <c r="V703" t="str">
        <v>CEREAL &amp; POLVILLO</v>
      </c>
    </row>
    <row r="704" spans="1:22" x14ac:dyDescent="0.25">
      <c r="A704" vm="17">
        <v>45953</v>
      </c>
      <c r="B704" t="str">
        <v>Petrolera Del Sur S R L</v>
      </c>
      <c r="C704" t="str">
        <v>FA-A 00002-00006535</v>
      </c>
      <c r="D704">
        <v>-1018475.91</v>
      </c>
      <c r="E704" t="str">
        <v>OC 0001-00001862: MANTENIMIENTO PREVENTIVO
Super eco 15w40</v>
      </c>
      <c r="F704">
        <v>3</v>
      </c>
      <c r="G704">
        <v>67603.3</v>
      </c>
      <c r="H704" t="str">
        <v>UN</v>
      </c>
      <c r="I704" t="str">
        <v>MANTENIMIENTO PREVENTIVO</v>
      </c>
      <c r="J704" t="str">
        <v>OPEX</v>
      </c>
      <c r="K704" t="str">
        <v>VARIABLE</v>
      </c>
      <c r="L704" t="str">
        <v>INDIRECTO</v>
      </c>
      <c r="M704">
        <v>0</v>
      </c>
      <c r="N704" t="str">
        <v>CC1</v>
      </c>
      <c r="O704" t="e">
        <v>#NUM!</v>
      </c>
      <c r="P704">
        <v>10</v>
      </c>
      <c r="Q704" t="str">
        <v>BACHAS, CEREAL &amp; POLVILLO, COMPOST &amp; FERTILIZANTES, DISPOSICIÓN FINAL RESIDUOS LIQUIDOS, DISPOSICIÓN FINAL RESIDUOS SOLIDOS, EXPORTACION, NFU, PILETAS, REACTORES, TIERRAS FILTRANTES</v>
      </c>
      <c r="R704">
        <v>1</v>
      </c>
      <c r="S704">
        <v>-1018475.91</v>
      </c>
      <c r="T704">
        <v>3</v>
      </c>
      <c r="U704" t="str">
        <v>APERTURADO POR EMPRESA</v>
      </c>
      <c r="V704" t="str">
        <v>COMPOST &amp; FERTILIZANTES</v>
      </c>
    </row>
    <row r="705" spans="1:22" x14ac:dyDescent="0.25">
      <c r="A705" vm="17">
        <v>45953</v>
      </c>
      <c r="B705" t="str">
        <v>Petrolera Del Sur S R L</v>
      </c>
      <c r="C705" t="str">
        <v>FA-A 00002-00006535</v>
      </c>
      <c r="D705">
        <v>-1018475.91</v>
      </c>
      <c r="E705" t="str">
        <v>OC 0001-00001862: MANTENIMIENTO PREVENTIVO
Super eco 15w40</v>
      </c>
      <c r="F705">
        <v>3</v>
      </c>
      <c r="G705">
        <v>67603.3</v>
      </c>
      <c r="H705" t="str">
        <v>UN</v>
      </c>
      <c r="I705" t="str">
        <v>MANTENIMIENTO PREVENTIVO</v>
      </c>
      <c r="J705" t="str">
        <v>OPEX</v>
      </c>
      <c r="K705" t="str">
        <v>VARIABLE</v>
      </c>
      <c r="L705" t="str">
        <v>INDIRECTO</v>
      </c>
      <c r="M705">
        <v>0</v>
      </c>
      <c r="N705" t="str">
        <v>CC1</v>
      </c>
      <c r="O705" t="e">
        <v>#NUM!</v>
      </c>
      <c r="P705">
        <v>10</v>
      </c>
      <c r="Q705" t="str">
        <v>BACHAS, CEREAL &amp; POLVILLO, COMPOST &amp; FERTILIZANTES, DISPOSICIÓN FINAL RESIDUOS LIQUIDOS, DISPOSICIÓN FINAL RESIDUOS SOLIDOS, EXPORTACION, NFU, PILETAS, REACTORES, TIERRAS FILTRANTES</v>
      </c>
      <c r="R705">
        <v>1</v>
      </c>
      <c r="S705">
        <v>-1018475.91</v>
      </c>
      <c r="T705">
        <v>3</v>
      </c>
      <c r="U705" t="str">
        <v>APERTURADO POR EMPRESA</v>
      </c>
      <c r="V705" t="str">
        <v>DISPOSICIÓN FINAL RESIDUOS LIQUIDOS</v>
      </c>
    </row>
    <row r="706" spans="1:22" x14ac:dyDescent="0.25">
      <c r="A706" vm="17">
        <v>45953</v>
      </c>
      <c r="B706" t="str">
        <v>Petrolera Del Sur S R L</v>
      </c>
      <c r="C706" t="str">
        <v>FA-A 00002-00006535</v>
      </c>
      <c r="D706">
        <v>-1018475.91</v>
      </c>
      <c r="E706" t="str">
        <v>OC 0001-00001862: MANTENIMIENTO PREVENTIVO
Super eco 15w40</v>
      </c>
      <c r="F706">
        <v>3</v>
      </c>
      <c r="G706">
        <v>67603.3</v>
      </c>
      <c r="H706" t="str">
        <v>UN</v>
      </c>
      <c r="I706" t="str">
        <v>MANTENIMIENTO PREVENTIVO</v>
      </c>
      <c r="J706" t="str">
        <v>OPEX</v>
      </c>
      <c r="K706" t="str">
        <v>VARIABLE</v>
      </c>
      <c r="L706" t="str">
        <v>INDIRECTO</v>
      </c>
      <c r="M706">
        <v>0</v>
      </c>
      <c r="N706" t="str">
        <v>CC1</v>
      </c>
      <c r="O706" t="e">
        <v>#NUM!</v>
      </c>
      <c r="P706">
        <v>10</v>
      </c>
      <c r="Q706" t="str">
        <v>BACHAS, CEREAL &amp; POLVILLO, COMPOST &amp; FERTILIZANTES, DISPOSICIÓN FINAL RESIDUOS LIQUIDOS, DISPOSICIÓN FINAL RESIDUOS SOLIDOS, EXPORTACION, NFU, PILETAS, REACTORES, TIERRAS FILTRANTES</v>
      </c>
      <c r="R706">
        <v>1</v>
      </c>
      <c r="S706">
        <v>-1018475.91</v>
      </c>
      <c r="T706">
        <v>3</v>
      </c>
      <c r="U706" t="str">
        <v>APERTURADO POR EMPRESA</v>
      </c>
      <c r="V706" t="str">
        <v>DISPOSICIÓN FINAL RESIDUOS SOLIDOS</v>
      </c>
    </row>
    <row r="707" spans="1:22" x14ac:dyDescent="0.25">
      <c r="A707" vm="17">
        <v>45953</v>
      </c>
      <c r="B707" t="str">
        <v>Petrolera Del Sur S R L</v>
      </c>
      <c r="C707" t="str">
        <v>FA-A 00002-00006535</v>
      </c>
      <c r="D707">
        <v>-1018475.91</v>
      </c>
      <c r="E707" t="str">
        <v>OC 0001-00001862: MANTENIMIENTO PREVENTIVO
Super eco 15w40</v>
      </c>
      <c r="F707">
        <v>3</v>
      </c>
      <c r="G707">
        <v>67603.3</v>
      </c>
      <c r="H707" t="str">
        <v>UN</v>
      </c>
      <c r="I707" t="str">
        <v>MANTENIMIENTO PREVENTIVO</v>
      </c>
      <c r="J707" t="str">
        <v>OPEX</v>
      </c>
      <c r="K707" t="str">
        <v>VARIABLE</v>
      </c>
      <c r="L707" t="str">
        <v>INDIRECTO</v>
      </c>
      <c r="M707">
        <v>0</v>
      </c>
      <c r="N707" t="str">
        <v>CC1</v>
      </c>
      <c r="O707" t="e">
        <v>#NUM!</v>
      </c>
      <c r="P707">
        <v>10</v>
      </c>
      <c r="Q707" t="str">
        <v>BACHAS, CEREAL &amp; POLVILLO, COMPOST &amp; FERTILIZANTES, DISPOSICIÓN FINAL RESIDUOS LIQUIDOS, DISPOSICIÓN FINAL RESIDUOS SOLIDOS, EXPORTACION, NFU, PILETAS, REACTORES, TIERRAS FILTRANTES</v>
      </c>
      <c r="R707">
        <v>1</v>
      </c>
      <c r="S707">
        <v>-1018475.91</v>
      </c>
      <c r="T707">
        <v>3</v>
      </c>
      <c r="U707" t="str">
        <v>APERTURADO POR EMPRESA</v>
      </c>
      <c r="V707" t="str">
        <v>EXPORTACION</v>
      </c>
    </row>
    <row r="708" spans="1:22" x14ac:dyDescent="0.25">
      <c r="A708" vm="17">
        <v>45953</v>
      </c>
      <c r="B708" t="str">
        <v>Petrolera Del Sur S R L</v>
      </c>
      <c r="C708" t="str">
        <v>FA-A 00002-00006535</v>
      </c>
      <c r="D708">
        <v>-1018475.91</v>
      </c>
      <c r="E708" t="str">
        <v>OC 0001-00001862: MANTENIMIENTO PREVENTIVO
Super eco 15w40</v>
      </c>
      <c r="F708">
        <v>3</v>
      </c>
      <c r="G708">
        <v>67603.3</v>
      </c>
      <c r="H708" t="str">
        <v>UN</v>
      </c>
      <c r="I708" t="str">
        <v>MANTENIMIENTO PREVENTIVO</v>
      </c>
      <c r="J708" t="str">
        <v>OPEX</v>
      </c>
      <c r="K708" t="str">
        <v>VARIABLE</v>
      </c>
      <c r="L708" t="str">
        <v>INDIRECTO</v>
      </c>
      <c r="M708">
        <v>0</v>
      </c>
      <c r="N708" t="str">
        <v>CC1</v>
      </c>
      <c r="O708" t="e">
        <v>#NUM!</v>
      </c>
      <c r="P708">
        <v>10</v>
      </c>
      <c r="Q708" t="str">
        <v>BACHAS, CEREAL &amp; POLVILLO, COMPOST &amp; FERTILIZANTES, DISPOSICIÓN FINAL RESIDUOS LIQUIDOS, DISPOSICIÓN FINAL RESIDUOS SOLIDOS, EXPORTACION, NFU, PILETAS, REACTORES, TIERRAS FILTRANTES</v>
      </c>
      <c r="R708">
        <v>1</v>
      </c>
      <c r="S708">
        <v>-1018475.91</v>
      </c>
      <c r="T708">
        <v>3</v>
      </c>
      <c r="U708" t="str">
        <v>APERTURADO POR EMPRESA</v>
      </c>
      <c r="V708" t="str">
        <v>NFU</v>
      </c>
    </row>
    <row r="709" spans="1:22" x14ac:dyDescent="0.25">
      <c r="A709" vm="17">
        <v>45953</v>
      </c>
      <c r="B709" t="str">
        <v>Petrolera Del Sur S R L</v>
      </c>
      <c r="C709" t="str">
        <v>FA-A 00002-00006535</v>
      </c>
      <c r="D709">
        <v>-1018475.91</v>
      </c>
      <c r="E709" t="str">
        <v>OC 0001-00001862: MANTENIMIENTO PREVENTIVO
Super eco 15w40</v>
      </c>
      <c r="F709">
        <v>3</v>
      </c>
      <c r="G709">
        <v>67603.3</v>
      </c>
      <c r="H709" t="str">
        <v>UN</v>
      </c>
      <c r="I709" t="str">
        <v>MANTENIMIENTO PREVENTIVO</v>
      </c>
      <c r="J709" t="str">
        <v>OPEX</v>
      </c>
      <c r="K709" t="str">
        <v>VARIABLE</v>
      </c>
      <c r="L709" t="str">
        <v>INDIRECTO</v>
      </c>
      <c r="M709">
        <v>0</v>
      </c>
      <c r="N709" t="str">
        <v>CC1</v>
      </c>
      <c r="O709" t="e">
        <v>#NUM!</v>
      </c>
      <c r="P709">
        <v>10</v>
      </c>
      <c r="Q709" t="str">
        <v>BACHAS, CEREAL &amp; POLVILLO, COMPOST &amp; FERTILIZANTES, DISPOSICIÓN FINAL RESIDUOS LIQUIDOS, DISPOSICIÓN FINAL RESIDUOS SOLIDOS, EXPORTACION, NFU, PILETAS, REACTORES, TIERRAS FILTRANTES</v>
      </c>
      <c r="R709">
        <v>1</v>
      </c>
      <c r="S709">
        <v>-1018475.91</v>
      </c>
      <c r="T709">
        <v>3</v>
      </c>
      <c r="U709" t="str">
        <v>APERTURADO POR EMPRESA</v>
      </c>
      <c r="V709" t="str">
        <v>PILETAS</v>
      </c>
    </row>
    <row r="710" spans="1:22" x14ac:dyDescent="0.25">
      <c r="A710" vm="17">
        <v>45953</v>
      </c>
      <c r="B710" t="str">
        <v>Petrolera Del Sur S R L</v>
      </c>
      <c r="C710" t="str">
        <v>FA-A 00002-00006535</v>
      </c>
      <c r="D710">
        <v>-1018475.91</v>
      </c>
      <c r="E710" t="str">
        <v>OC 0001-00001862: MANTENIMIENTO PREVENTIVO
Super eco 15w40</v>
      </c>
      <c r="F710">
        <v>3</v>
      </c>
      <c r="G710">
        <v>67603.3</v>
      </c>
      <c r="H710" t="str">
        <v>UN</v>
      </c>
      <c r="I710" t="str">
        <v>MANTENIMIENTO PREVENTIVO</v>
      </c>
      <c r="J710" t="str">
        <v>OPEX</v>
      </c>
      <c r="K710" t="str">
        <v>VARIABLE</v>
      </c>
      <c r="L710" t="str">
        <v>INDIRECTO</v>
      </c>
      <c r="M710">
        <v>0</v>
      </c>
      <c r="N710" t="str">
        <v>CC1</v>
      </c>
      <c r="O710" t="e">
        <v>#NUM!</v>
      </c>
      <c r="P710">
        <v>10</v>
      </c>
      <c r="Q710" t="str">
        <v>BACHAS, CEREAL &amp; POLVILLO, COMPOST &amp; FERTILIZANTES, DISPOSICIÓN FINAL RESIDUOS LIQUIDOS, DISPOSICIÓN FINAL RESIDUOS SOLIDOS, EXPORTACION, NFU, PILETAS, REACTORES, TIERRAS FILTRANTES</v>
      </c>
      <c r="R710">
        <v>1</v>
      </c>
      <c r="S710">
        <v>-1018475.91</v>
      </c>
      <c r="T710">
        <v>3</v>
      </c>
      <c r="U710" t="str">
        <v>APERTURADO POR EMPRESA</v>
      </c>
      <c r="V710" t="str">
        <v>REACTORES</v>
      </c>
    </row>
    <row r="711" spans="1:22" x14ac:dyDescent="0.25">
      <c r="A711" vm="17">
        <v>45953</v>
      </c>
      <c r="B711" t="str">
        <v>Petrolera Del Sur S R L</v>
      </c>
      <c r="C711" t="str">
        <v>FA-A 00002-00006535</v>
      </c>
      <c r="D711">
        <v>-1018475.91</v>
      </c>
      <c r="E711" t="str">
        <v>OC 0001-00001862: MANTENIMIENTO PREVENTIVO
Super eco 15w40</v>
      </c>
      <c r="F711">
        <v>3</v>
      </c>
      <c r="G711">
        <v>67603.3</v>
      </c>
      <c r="H711" t="str">
        <v>UN</v>
      </c>
      <c r="I711" t="str">
        <v>MANTENIMIENTO PREVENTIVO</v>
      </c>
      <c r="J711" t="str">
        <v>OPEX</v>
      </c>
      <c r="K711" t="str">
        <v>VARIABLE</v>
      </c>
      <c r="L711" t="str">
        <v>INDIRECTO</v>
      </c>
      <c r="M711">
        <v>0</v>
      </c>
      <c r="N711" t="str">
        <v>CC1</v>
      </c>
      <c r="O711" t="e">
        <v>#NUM!</v>
      </c>
      <c r="P711">
        <v>10</v>
      </c>
      <c r="Q711" t="str">
        <v>BACHAS, CEREAL &amp; POLVILLO, COMPOST &amp; FERTILIZANTES, DISPOSICIÓN FINAL RESIDUOS LIQUIDOS, DISPOSICIÓN FINAL RESIDUOS SOLIDOS, EXPORTACION, NFU, PILETAS, REACTORES, TIERRAS FILTRANTES</v>
      </c>
      <c r="R711">
        <v>1</v>
      </c>
      <c r="S711">
        <v>-1018475.91</v>
      </c>
      <c r="T711">
        <v>3</v>
      </c>
      <c r="U711" t="str">
        <v>APERTURADO POR EMPRESA</v>
      </c>
      <c r="V711" t="str">
        <v>TIERRAS FILTRANTES</v>
      </c>
    </row>
    <row r="712" spans="1:22" x14ac:dyDescent="0.25">
      <c r="A712" vm="10">
        <v>45946</v>
      </c>
      <c r="B712" t="str">
        <v>Ricardo Bueloni Y Cia</v>
      </c>
      <c r="C712" t="str">
        <v>FA-A 00003-00052780</v>
      </c>
      <c r="D712">
        <v>-83732</v>
      </c>
      <c r="E712" t="str">
        <v>OC 0001-00001907: INSUMOS
Hexanos ra</v>
      </c>
      <c r="F712">
        <v>2</v>
      </c>
      <c r="G712">
        <v>25000</v>
      </c>
      <c r="H712" t="str">
        <v>UN</v>
      </c>
      <c r="I712" t="str">
        <v>INSUMOS</v>
      </c>
      <c r="J712" t="str">
        <v>OPEX</v>
      </c>
      <c r="K712" t="str">
        <v>VARIABLE</v>
      </c>
      <c r="L712" t="str">
        <v>INDIRECTO</v>
      </c>
      <c r="M712">
        <v>0</v>
      </c>
      <c r="N712" t="str">
        <v>CC1</v>
      </c>
      <c r="O712" t="e">
        <v>#NUM!</v>
      </c>
      <c r="P712">
        <v>10</v>
      </c>
      <c r="Q712" t="str">
        <v>BACHAS, CEREAL &amp; POLVILLO, COMPOST &amp; FERTILIZANTES, DISPOSICIÓN FINAL RESIDUOS LIQUIDOS, DISPOSICIÓN FINAL RESIDUOS SOLIDOS, EXPORTACION, NFU, PILETAS, REACTORES, TIERRAS FILTRANTES</v>
      </c>
      <c r="R712">
        <v>1</v>
      </c>
      <c r="S712">
        <v>-83732</v>
      </c>
      <c r="T712">
        <v>2</v>
      </c>
      <c r="U712" t="str">
        <v>APERTURADO POR EMPRESA</v>
      </c>
      <c r="V712" t="str">
        <v>BACHAS</v>
      </c>
    </row>
    <row r="713" spans="1:22" x14ac:dyDescent="0.25">
      <c r="A713" vm="10">
        <v>45946</v>
      </c>
      <c r="B713" t="str">
        <v>Ricardo Bueloni Y Cia</v>
      </c>
      <c r="C713" t="str">
        <v>FA-A 00003-00052780</v>
      </c>
      <c r="D713">
        <v>-83732</v>
      </c>
      <c r="E713" t="str">
        <v>OC 0001-00001907: INSUMOS
Hexanos ra</v>
      </c>
      <c r="F713">
        <v>2</v>
      </c>
      <c r="G713">
        <v>25000</v>
      </c>
      <c r="H713" t="str">
        <v>UN</v>
      </c>
      <c r="I713" t="str">
        <v>INSUMOS</v>
      </c>
      <c r="J713" t="str">
        <v>OPEX</v>
      </c>
      <c r="K713" t="str">
        <v>VARIABLE</v>
      </c>
      <c r="L713" t="str">
        <v>INDIRECTO</v>
      </c>
      <c r="M713">
        <v>0</v>
      </c>
      <c r="N713" t="str">
        <v>CC1</v>
      </c>
      <c r="O713" t="e">
        <v>#NUM!</v>
      </c>
      <c r="P713">
        <v>10</v>
      </c>
      <c r="Q713" t="str">
        <v>BACHAS, CEREAL &amp; POLVILLO, COMPOST &amp; FERTILIZANTES, DISPOSICIÓN FINAL RESIDUOS LIQUIDOS, DISPOSICIÓN FINAL RESIDUOS SOLIDOS, EXPORTACION, NFU, PILETAS, REACTORES, TIERRAS FILTRANTES</v>
      </c>
      <c r="R713">
        <v>1</v>
      </c>
      <c r="S713">
        <v>-83732</v>
      </c>
      <c r="T713">
        <v>2</v>
      </c>
      <c r="U713" t="str">
        <v>APERTURADO POR EMPRESA</v>
      </c>
      <c r="V713" t="str">
        <v>CEREAL &amp; POLVILLO</v>
      </c>
    </row>
    <row r="714" spans="1:22" x14ac:dyDescent="0.25">
      <c r="A714" vm="10">
        <v>45946</v>
      </c>
      <c r="B714" t="str">
        <v>Ricardo Bueloni Y Cia</v>
      </c>
      <c r="C714" t="str">
        <v>FA-A 00003-00052780</v>
      </c>
      <c r="D714">
        <v>-83732</v>
      </c>
      <c r="E714" t="str">
        <v>OC 0001-00001907: INSUMOS
Hexanos ra</v>
      </c>
      <c r="F714">
        <v>2</v>
      </c>
      <c r="G714">
        <v>25000</v>
      </c>
      <c r="H714" t="str">
        <v>UN</v>
      </c>
      <c r="I714" t="str">
        <v>INSUMOS</v>
      </c>
      <c r="J714" t="str">
        <v>OPEX</v>
      </c>
      <c r="K714" t="str">
        <v>VARIABLE</v>
      </c>
      <c r="L714" t="str">
        <v>INDIRECTO</v>
      </c>
      <c r="M714">
        <v>0</v>
      </c>
      <c r="N714" t="str">
        <v>CC1</v>
      </c>
      <c r="O714" t="e">
        <v>#NUM!</v>
      </c>
      <c r="P714">
        <v>10</v>
      </c>
      <c r="Q714" t="str">
        <v>BACHAS, CEREAL &amp; POLVILLO, COMPOST &amp; FERTILIZANTES, DISPOSICIÓN FINAL RESIDUOS LIQUIDOS, DISPOSICIÓN FINAL RESIDUOS SOLIDOS, EXPORTACION, NFU, PILETAS, REACTORES, TIERRAS FILTRANTES</v>
      </c>
      <c r="R714">
        <v>1</v>
      </c>
      <c r="S714">
        <v>-83732</v>
      </c>
      <c r="T714">
        <v>2</v>
      </c>
      <c r="U714" t="str">
        <v>APERTURADO POR EMPRESA</v>
      </c>
      <c r="V714" t="str">
        <v>COMPOST &amp; FERTILIZANTES</v>
      </c>
    </row>
    <row r="715" spans="1:22" x14ac:dyDescent="0.25">
      <c r="A715" vm="10">
        <v>45946</v>
      </c>
      <c r="B715" t="str">
        <v>Ricardo Bueloni Y Cia</v>
      </c>
      <c r="C715" t="str">
        <v>FA-A 00003-00052780</v>
      </c>
      <c r="D715">
        <v>-83732</v>
      </c>
      <c r="E715" t="str">
        <v>OC 0001-00001907: INSUMOS
Hexanos ra</v>
      </c>
      <c r="F715">
        <v>2</v>
      </c>
      <c r="G715">
        <v>25000</v>
      </c>
      <c r="H715" t="str">
        <v>UN</v>
      </c>
      <c r="I715" t="str">
        <v>INSUMOS</v>
      </c>
      <c r="J715" t="str">
        <v>OPEX</v>
      </c>
      <c r="K715" t="str">
        <v>VARIABLE</v>
      </c>
      <c r="L715" t="str">
        <v>INDIRECTO</v>
      </c>
      <c r="M715">
        <v>0</v>
      </c>
      <c r="N715" t="str">
        <v>CC1</v>
      </c>
      <c r="O715" t="e">
        <v>#NUM!</v>
      </c>
      <c r="P715">
        <v>10</v>
      </c>
      <c r="Q715" t="str">
        <v>BACHAS, CEREAL &amp; POLVILLO, COMPOST &amp; FERTILIZANTES, DISPOSICIÓN FINAL RESIDUOS LIQUIDOS, DISPOSICIÓN FINAL RESIDUOS SOLIDOS, EXPORTACION, NFU, PILETAS, REACTORES, TIERRAS FILTRANTES</v>
      </c>
      <c r="R715">
        <v>1</v>
      </c>
      <c r="S715">
        <v>-83732</v>
      </c>
      <c r="T715">
        <v>2</v>
      </c>
      <c r="U715" t="str">
        <v>APERTURADO POR EMPRESA</v>
      </c>
      <c r="V715" t="str">
        <v>DISPOSICIÓN FINAL RESIDUOS LIQUIDOS</v>
      </c>
    </row>
    <row r="716" spans="1:22" x14ac:dyDescent="0.25">
      <c r="A716" vm="10">
        <v>45946</v>
      </c>
      <c r="B716" t="str">
        <v>Ricardo Bueloni Y Cia</v>
      </c>
      <c r="C716" t="str">
        <v>FA-A 00003-00052780</v>
      </c>
      <c r="D716">
        <v>-83732</v>
      </c>
      <c r="E716" t="str">
        <v>OC 0001-00001907: INSUMOS
Hexanos ra</v>
      </c>
      <c r="F716">
        <v>2</v>
      </c>
      <c r="G716">
        <v>25000</v>
      </c>
      <c r="H716" t="str">
        <v>UN</v>
      </c>
      <c r="I716" t="str">
        <v>INSUMOS</v>
      </c>
      <c r="J716" t="str">
        <v>OPEX</v>
      </c>
      <c r="K716" t="str">
        <v>VARIABLE</v>
      </c>
      <c r="L716" t="str">
        <v>INDIRECTO</v>
      </c>
      <c r="M716">
        <v>0</v>
      </c>
      <c r="N716" t="str">
        <v>CC1</v>
      </c>
      <c r="O716" t="e">
        <v>#NUM!</v>
      </c>
      <c r="P716">
        <v>10</v>
      </c>
      <c r="Q716" t="str">
        <v>BACHAS, CEREAL &amp; POLVILLO, COMPOST &amp; FERTILIZANTES, DISPOSICIÓN FINAL RESIDUOS LIQUIDOS, DISPOSICIÓN FINAL RESIDUOS SOLIDOS, EXPORTACION, NFU, PILETAS, REACTORES, TIERRAS FILTRANTES</v>
      </c>
      <c r="R716">
        <v>1</v>
      </c>
      <c r="S716">
        <v>-83732</v>
      </c>
      <c r="T716">
        <v>2</v>
      </c>
      <c r="U716" t="str">
        <v>APERTURADO POR EMPRESA</v>
      </c>
      <c r="V716" t="str">
        <v>DISPOSICIÓN FINAL RESIDUOS SOLIDOS</v>
      </c>
    </row>
    <row r="717" spans="1:22" x14ac:dyDescent="0.25">
      <c r="A717" vm="10">
        <v>45946</v>
      </c>
      <c r="B717" t="str">
        <v>Ricardo Bueloni Y Cia</v>
      </c>
      <c r="C717" t="str">
        <v>FA-A 00003-00052780</v>
      </c>
      <c r="D717">
        <v>-83732</v>
      </c>
      <c r="E717" t="str">
        <v>OC 0001-00001907: INSUMOS
Hexanos ra</v>
      </c>
      <c r="F717">
        <v>2</v>
      </c>
      <c r="G717">
        <v>25000</v>
      </c>
      <c r="H717" t="str">
        <v>UN</v>
      </c>
      <c r="I717" t="str">
        <v>INSUMOS</v>
      </c>
      <c r="J717" t="str">
        <v>OPEX</v>
      </c>
      <c r="K717" t="str">
        <v>VARIABLE</v>
      </c>
      <c r="L717" t="str">
        <v>INDIRECTO</v>
      </c>
      <c r="M717">
        <v>0</v>
      </c>
      <c r="N717" t="str">
        <v>CC1</v>
      </c>
      <c r="O717" t="e">
        <v>#NUM!</v>
      </c>
      <c r="P717">
        <v>10</v>
      </c>
      <c r="Q717" t="str">
        <v>BACHAS, CEREAL &amp; POLVILLO, COMPOST &amp; FERTILIZANTES, DISPOSICIÓN FINAL RESIDUOS LIQUIDOS, DISPOSICIÓN FINAL RESIDUOS SOLIDOS, EXPORTACION, NFU, PILETAS, REACTORES, TIERRAS FILTRANTES</v>
      </c>
      <c r="R717">
        <v>1</v>
      </c>
      <c r="S717">
        <v>-83732</v>
      </c>
      <c r="T717">
        <v>2</v>
      </c>
      <c r="U717" t="str">
        <v>APERTURADO POR EMPRESA</v>
      </c>
      <c r="V717" t="str">
        <v>EXPORTACION</v>
      </c>
    </row>
    <row r="718" spans="1:22" x14ac:dyDescent="0.25">
      <c r="A718" vm="10">
        <v>45946</v>
      </c>
      <c r="B718" t="str">
        <v>Ricardo Bueloni Y Cia</v>
      </c>
      <c r="C718" t="str">
        <v>FA-A 00003-00052780</v>
      </c>
      <c r="D718">
        <v>-83732</v>
      </c>
      <c r="E718" t="str">
        <v>OC 0001-00001907: INSUMOS
Hexanos ra</v>
      </c>
      <c r="F718">
        <v>2</v>
      </c>
      <c r="G718">
        <v>25000</v>
      </c>
      <c r="H718" t="str">
        <v>UN</v>
      </c>
      <c r="I718" t="str">
        <v>INSUMOS</v>
      </c>
      <c r="J718" t="str">
        <v>OPEX</v>
      </c>
      <c r="K718" t="str">
        <v>VARIABLE</v>
      </c>
      <c r="L718" t="str">
        <v>INDIRECTO</v>
      </c>
      <c r="M718">
        <v>0</v>
      </c>
      <c r="N718" t="str">
        <v>CC1</v>
      </c>
      <c r="O718" t="e">
        <v>#NUM!</v>
      </c>
      <c r="P718">
        <v>10</v>
      </c>
      <c r="Q718" t="str">
        <v>BACHAS, CEREAL &amp; POLVILLO, COMPOST &amp; FERTILIZANTES, DISPOSICIÓN FINAL RESIDUOS LIQUIDOS, DISPOSICIÓN FINAL RESIDUOS SOLIDOS, EXPORTACION, NFU, PILETAS, REACTORES, TIERRAS FILTRANTES</v>
      </c>
      <c r="R718">
        <v>1</v>
      </c>
      <c r="S718">
        <v>-83732</v>
      </c>
      <c r="T718">
        <v>2</v>
      </c>
      <c r="U718" t="str">
        <v>APERTURADO POR EMPRESA</v>
      </c>
      <c r="V718" t="str">
        <v>NFU</v>
      </c>
    </row>
    <row r="719" spans="1:22" x14ac:dyDescent="0.25">
      <c r="A719" vm="10">
        <v>45946</v>
      </c>
      <c r="B719" t="str">
        <v>Ricardo Bueloni Y Cia</v>
      </c>
      <c r="C719" t="str">
        <v>FA-A 00003-00052780</v>
      </c>
      <c r="D719">
        <v>-83732</v>
      </c>
      <c r="E719" t="str">
        <v>OC 0001-00001907: INSUMOS
Hexanos ra</v>
      </c>
      <c r="F719">
        <v>2</v>
      </c>
      <c r="G719">
        <v>25000</v>
      </c>
      <c r="H719" t="str">
        <v>UN</v>
      </c>
      <c r="I719" t="str">
        <v>INSUMOS</v>
      </c>
      <c r="J719" t="str">
        <v>OPEX</v>
      </c>
      <c r="K719" t="str">
        <v>VARIABLE</v>
      </c>
      <c r="L719" t="str">
        <v>INDIRECTO</v>
      </c>
      <c r="M719">
        <v>0</v>
      </c>
      <c r="N719" t="str">
        <v>CC1</v>
      </c>
      <c r="O719" t="e">
        <v>#NUM!</v>
      </c>
      <c r="P719">
        <v>10</v>
      </c>
      <c r="Q719" t="str">
        <v>BACHAS, CEREAL &amp; POLVILLO, COMPOST &amp; FERTILIZANTES, DISPOSICIÓN FINAL RESIDUOS LIQUIDOS, DISPOSICIÓN FINAL RESIDUOS SOLIDOS, EXPORTACION, NFU, PILETAS, REACTORES, TIERRAS FILTRANTES</v>
      </c>
      <c r="R719">
        <v>1</v>
      </c>
      <c r="S719">
        <v>-83732</v>
      </c>
      <c r="T719">
        <v>2</v>
      </c>
      <c r="U719" t="str">
        <v>APERTURADO POR EMPRESA</v>
      </c>
      <c r="V719" t="str">
        <v>PILETAS</v>
      </c>
    </row>
    <row r="720" spans="1:22" x14ac:dyDescent="0.25">
      <c r="A720" vm="10">
        <v>45946</v>
      </c>
      <c r="B720" t="str">
        <v>Ricardo Bueloni Y Cia</v>
      </c>
      <c r="C720" t="str">
        <v>FA-A 00003-00052780</v>
      </c>
      <c r="D720">
        <v>-83732</v>
      </c>
      <c r="E720" t="str">
        <v>OC 0001-00001907: INSUMOS
Hexanos ra</v>
      </c>
      <c r="F720">
        <v>2</v>
      </c>
      <c r="G720">
        <v>25000</v>
      </c>
      <c r="H720" t="str">
        <v>UN</v>
      </c>
      <c r="I720" t="str">
        <v>INSUMOS</v>
      </c>
      <c r="J720" t="str">
        <v>OPEX</v>
      </c>
      <c r="K720" t="str">
        <v>VARIABLE</v>
      </c>
      <c r="L720" t="str">
        <v>INDIRECTO</v>
      </c>
      <c r="M720">
        <v>0</v>
      </c>
      <c r="N720" t="str">
        <v>CC1</v>
      </c>
      <c r="O720" t="e">
        <v>#NUM!</v>
      </c>
      <c r="P720">
        <v>10</v>
      </c>
      <c r="Q720" t="str">
        <v>BACHAS, CEREAL &amp; POLVILLO, COMPOST &amp; FERTILIZANTES, DISPOSICIÓN FINAL RESIDUOS LIQUIDOS, DISPOSICIÓN FINAL RESIDUOS SOLIDOS, EXPORTACION, NFU, PILETAS, REACTORES, TIERRAS FILTRANTES</v>
      </c>
      <c r="R720">
        <v>1</v>
      </c>
      <c r="S720">
        <v>-83732</v>
      </c>
      <c r="T720">
        <v>2</v>
      </c>
      <c r="U720" t="str">
        <v>APERTURADO POR EMPRESA</v>
      </c>
      <c r="V720" t="str">
        <v>REACTORES</v>
      </c>
    </row>
    <row r="721" spans="1:22" x14ac:dyDescent="0.25">
      <c r="A721" vm="10">
        <v>45946</v>
      </c>
      <c r="B721" t="str">
        <v>Ricardo Bueloni Y Cia</v>
      </c>
      <c r="C721" t="str">
        <v>FA-A 00003-00052780</v>
      </c>
      <c r="D721">
        <v>-83732</v>
      </c>
      <c r="E721" t="str">
        <v>OC 0001-00001907: INSUMOS
Hexanos ra</v>
      </c>
      <c r="F721">
        <v>2</v>
      </c>
      <c r="G721">
        <v>25000</v>
      </c>
      <c r="H721" t="str">
        <v>UN</v>
      </c>
      <c r="I721" t="str">
        <v>INSUMOS</v>
      </c>
      <c r="J721" t="str">
        <v>OPEX</v>
      </c>
      <c r="K721" t="str">
        <v>VARIABLE</v>
      </c>
      <c r="L721" t="str">
        <v>INDIRECTO</v>
      </c>
      <c r="M721">
        <v>0</v>
      </c>
      <c r="N721" t="str">
        <v>CC1</v>
      </c>
      <c r="O721" t="e">
        <v>#NUM!</v>
      </c>
      <c r="P721">
        <v>10</v>
      </c>
      <c r="Q721" t="str">
        <v>BACHAS, CEREAL &amp; POLVILLO, COMPOST &amp; FERTILIZANTES, DISPOSICIÓN FINAL RESIDUOS LIQUIDOS, DISPOSICIÓN FINAL RESIDUOS SOLIDOS, EXPORTACION, NFU, PILETAS, REACTORES, TIERRAS FILTRANTES</v>
      </c>
      <c r="R721">
        <v>1</v>
      </c>
      <c r="S721">
        <v>-83732</v>
      </c>
      <c r="T721">
        <v>2</v>
      </c>
      <c r="U721" t="str">
        <v>APERTURADO POR EMPRESA</v>
      </c>
      <c r="V721" t="str">
        <v>TIERRAS FILTRANTES</v>
      </c>
    </row>
    <row r="722" spans="1:22" x14ac:dyDescent="0.25">
      <c r="A722" vm="4">
        <v>45931</v>
      </c>
      <c r="B722" t="str">
        <v>Ruzzi, Emiliano Ramon</v>
      </c>
      <c r="C722" t="str">
        <v>FA-A 00004-00000137</v>
      </c>
      <c r="D722">
        <v>-605000</v>
      </c>
      <c r="E722" t="str">
        <v>OC 0001-00001697: REPARACIONES
Mano de obra correspondiente a desarmado de motor de auto elevador taurus</v>
      </c>
      <c r="F722">
        <v>1</v>
      </c>
      <c r="G722">
        <v>500000</v>
      </c>
      <c r="H722" t="str">
        <v>UN</v>
      </c>
      <c r="I722" t="str">
        <v>REPARACIONES</v>
      </c>
      <c r="J722" t="str">
        <v>OPEX</v>
      </c>
      <c r="K722" t="str">
        <v>VARIABLE</v>
      </c>
      <c r="L722" t="str">
        <v>INDIRECTO</v>
      </c>
      <c r="M722">
        <v>0</v>
      </c>
      <c r="N722" t="str">
        <v>CC1</v>
      </c>
      <c r="O722" t="e">
        <v>#NUM!</v>
      </c>
      <c r="P722">
        <v>10</v>
      </c>
      <c r="Q722" t="str">
        <v>BACHAS, CEREAL &amp; POLVILLO, COMPOST &amp; FERTILIZANTES, DISPOSICIÓN FINAL RESIDUOS LIQUIDOS, DISPOSICIÓN FINAL RESIDUOS SOLIDOS, EXPORTACION, NFU, PILETAS, REACTORES, TIERRAS FILTRANTES</v>
      </c>
      <c r="R722">
        <v>1</v>
      </c>
      <c r="S722">
        <v>-605000</v>
      </c>
      <c r="T722">
        <v>1</v>
      </c>
      <c r="U722" t="str">
        <v>APERTURADO POR EMPRESA</v>
      </c>
      <c r="V722" t="str">
        <v>BACHAS</v>
      </c>
    </row>
    <row r="723" spans="1:22" x14ac:dyDescent="0.25">
      <c r="A723" vm="4">
        <v>45931</v>
      </c>
      <c r="B723" t="str">
        <v>Ruzzi, Emiliano Ramon</v>
      </c>
      <c r="C723" t="str">
        <v>FA-A 00004-00000137</v>
      </c>
      <c r="D723">
        <v>-605000</v>
      </c>
      <c r="E723" t="str">
        <v>OC 0001-00001697: REPARACIONES
Mano de obra correspondiente a desarmado de motor de auto elevador taurus</v>
      </c>
      <c r="F723">
        <v>1</v>
      </c>
      <c r="G723">
        <v>500000</v>
      </c>
      <c r="H723" t="str">
        <v>UN</v>
      </c>
      <c r="I723" t="str">
        <v>REPARACIONES</v>
      </c>
      <c r="J723" t="str">
        <v>OPEX</v>
      </c>
      <c r="K723" t="str">
        <v>VARIABLE</v>
      </c>
      <c r="L723" t="str">
        <v>INDIRECTO</v>
      </c>
      <c r="M723">
        <v>0</v>
      </c>
      <c r="N723" t="str">
        <v>CC1</v>
      </c>
      <c r="O723" t="e">
        <v>#NUM!</v>
      </c>
      <c r="P723">
        <v>10</v>
      </c>
      <c r="Q723" t="str">
        <v>BACHAS, CEREAL &amp; POLVILLO, COMPOST &amp; FERTILIZANTES, DISPOSICIÓN FINAL RESIDUOS LIQUIDOS, DISPOSICIÓN FINAL RESIDUOS SOLIDOS, EXPORTACION, NFU, PILETAS, REACTORES, TIERRAS FILTRANTES</v>
      </c>
      <c r="R723">
        <v>1</v>
      </c>
      <c r="S723">
        <v>-605000</v>
      </c>
      <c r="T723">
        <v>1</v>
      </c>
      <c r="U723" t="str">
        <v>APERTURADO POR EMPRESA</v>
      </c>
      <c r="V723" t="str">
        <v>CEREAL &amp; POLVILLO</v>
      </c>
    </row>
    <row r="724" spans="1:22" x14ac:dyDescent="0.25">
      <c r="A724" vm="4">
        <v>45931</v>
      </c>
      <c r="B724" t="str">
        <v>Ruzzi, Emiliano Ramon</v>
      </c>
      <c r="C724" t="str">
        <v>FA-A 00004-00000137</v>
      </c>
      <c r="D724">
        <v>-605000</v>
      </c>
      <c r="E724" t="str">
        <v>OC 0001-00001697: REPARACIONES
Mano de obra correspondiente a desarmado de motor de auto elevador taurus</v>
      </c>
      <c r="F724">
        <v>1</v>
      </c>
      <c r="G724">
        <v>500000</v>
      </c>
      <c r="H724" t="str">
        <v>UN</v>
      </c>
      <c r="I724" t="str">
        <v>REPARACIONES</v>
      </c>
      <c r="J724" t="str">
        <v>OPEX</v>
      </c>
      <c r="K724" t="str">
        <v>VARIABLE</v>
      </c>
      <c r="L724" t="str">
        <v>INDIRECTO</v>
      </c>
      <c r="M724">
        <v>0</v>
      </c>
      <c r="N724" t="str">
        <v>CC1</v>
      </c>
      <c r="O724" t="e">
        <v>#NUM!</v>
      </c>
      <c r="P724">
        <v>10</v>
      </c>
      <c r="Q724" t="str">
        <v>BACHAS, CEREAL &amp; POLVILLO, COMPOST &amp; FERTILIZANTES, DISPOSICIÓN FINAL RESIDUOS LIQUIDOS, DISPOSICIÓN FINAL RESIDUOS SOLIDOS, EXPORTACION, NFU, PILETAS, REACTORES, TIERRAS FILTRANTES</v>
      </c>
      <c r="R724">
        <v>1</v>
      </c>
      <c r="S724">
        <v>-605000</v>
      </c>
      <c r="T724">
        <v>1</v>
      </c>
      <c r="U724" t="str">
        <v>APERTURADO POR EMPRESA</v>
      </c>
      <c r="V724" t="str">
        <v>COMPOST &amp; FERTILIZANTES</v>
      </c>
    </row>
    <row r="725" spans="1:22" x14ac:dyDescent="0.25">
      <c r="A725" vm="4">
        <v>45931</v>
      </c>
      <c r="B725" t="str">
        <v>Ruzzi, Emiliano Ramon</v>
      </c>
      <c r="C725" t="str">
        <v>FA-A 00004-00000137</v>
      </c>
      <c r="D725">
        <v>-605000</v>
      </c>
      <c r="E725" t="str">
        <v>OC 0001-00001697: REPARACIONES
Mano de obra correspondiente a desarmado de motor de auto elevador taurus</v>
      </c>
      <c r="F725">
        <v>1</v>
      </c>
      <c r="G725">
        <v>500000</v>
      </c>
      <c r="H725" t="str">
        <v>UN</v>
      </c>
      <c r="I725" t="str">
        <v>REPARACIONES</v>
      </c>
      <c r="J725" t="str">
        <v>OPEX</v>
      </c>
      <c r="K725" t="str">
        <v>VARIABLE</v>
      </c>
      <c r="L725" t="str">
        <v>INDIRECTO</v>
      </c>
      <c r="M725">
        <v>0</v>
      </c>
      <c r="N725" t="str">
        <v>CC1</v>
      </c>
      <c r="O725" t="e">
        <v>#NUM!</v>
      </c>
      <c r="P725">
        <v>10</v>
      </c>
      <c r="Q725" t="str">
        <v>BACHAS, CEREAL &amp; POLVILLO, COMPOST &amp; FERTILIZANTES, DISPOSICIÓN FINAL RESIDUOS LIQUIDOS, DISPOSICIÓN FINAL RESIDUOS SOLIDOS, EXPORTACION, NFU, PILETAS, REACTORES, TIERRAS FILTRANTES</v>
      </c>
      <c r="R725">
        <v>1</v>
      </c>
      <c r="S725">
        <v>-605000</v>
      </c>
      <c r="T725">
        <v>1</v>
      </c>
      <c r="U725" t="str">
        <v>APERTURADO POR EMPRESA</v>
      </c>
      <c r="V725" t="str">
        <v>DISPOSICIÓN FINAL RESIDUOS LIQUIDOS</v>
      </c>
    </row>
    <row r="726" spans="1:22" x14ac:dyDescent="0.25">
      <c r="A726" vm="4">
        <v>45931</v>
      </c>
      <c r="B726" t="str">
        <v>Ruzzi, Emiliano Ramon</v>
      </c>
      <c r="C726" t="str">
        <v>FA-A 00004-00000137</v>
      </c>
      <c r="D726">
        <v>-605000</v>
      </c>
      <c r="E726" t="str">
        <v>OC 0001-00001697: REPARACIONES
Mano de obra correspondiente a desarmado de motor de auto elevador taurus</v>
      </c>
      <c r="F726">
        <v>1</v>
      </c>
      <c r="G726">
        <v>500000</v>
      </c>
      <c r="H726" t="str">
        <v>UN</v>
      </c>
      <c r="I726" t="str">
        <v>REPARACIONES</v>
      </c>
      <c r="J726" t="str">
        <v>OPEX</v>
      </c>
      <c r="K726" t="str">
        <v>VARIABLE</v>
      </c>
      <c r="L726" t="str">
        <v>INDIRECTO</v>
      </c>
      <c r="M726">
        <v>0</v>
      </c>
      <c r="N726" t="str">
        <v>CC1</v>
      </c>
      <c r="O726" t="e">
        <v>#NUM!</v>
      </c>
      <c r="P726">
        <v>10</v>
      </c>
      <c r="Q726" t="str">
        <v>BACHAS, CEREAL &amp; POLVILLO, COMPOST &amp; FERTILIZANTES, DISPOSICIÓN FINAL RESIDUOS LIQUIDOS, DISPOSICIÓN FINAL RESIDUOS SOLIDOS, EXPORTACION, NFU, PILETAS, REACTORES, TIERRAS FILTRANTES</v>
      </c>
      <c r="R726">
        <v>1</v>
      </c>
      <c r="S726">
        <v>-605000</v>
      </c>
      <c r="T726">
        <v>1</v>
      </c>
      <c r="U726" t="str">
        <v>APERTURADO POR EMPRESA</v>
      </c>
      <c r="V726" t="str">
        <v>DISPOSICIÓN FINAL RESIDUOS SOLIDOS</v>
      </c>
    </row>
    <row r="727" spans="1:22" x14ac:dyDescent="0.25">
      <c r="A727" vm="4">
        <v>45931</v>
      </c>
      <c r="B727" t="str">
        <v>Ruzzi, Emiliano Ramon</v>
      </c>
      <c r="C727" t="str">
        <v>FA-A 00004-00000137</v>
      </c>
      <c r="D727">
        <v>-605000</v>
      </c>
      <c r="E727" t="str">
        <v>OC 0001-00001697: REPARACIONES
Mano de obra correspondiente a desarmado de motor de auto elevador taurus</v>
      </c>
      <c r="F727">
        <v>1</v>
      </c>
      <c r="G727">
        <v>500000</v>
      </c>
      <c r="H727" t="str">
        <v>UN</v>
      </c>
      <c r="I727" t="str">
        <v>REPARACIONES</v>
      </c>
      <c r="J727" t="str">
        <v>OPEX</v>
      </c>
      <c r="K727" t="str">
        <v>VARIABLE</v>
      </c>
      <c r="L727" t="str">
        <v>INDIRECTO</v>
      </c>
      <c r="M727">
        <v>0</v>
      </c>
      <c r="N727" t="str">
        <v>CC1</v>
      </c>
      <c r="O727" t="e">
        <v>#NUM!</v>
      </c>
      <c r="P727">
        <v>10</v>
      </c>
      <c r="Q727" t="str">
        <v>BACHAS, CEREAL &amp; POLVILLO, COMPOST &amp; FERTILIZANTES, DISPOSICIÓN FINAL RESIDUOS LIQUIDOS, DISPOSICIÓN FINAL RESIDUOS SOLIDOS, EXPORTACION, NFU, PILETAS, REACTORES, TIERRAS FILTRANTES</v>
      </c>
      <c r="R727">
        <v>1</v>
      </c>
      <c r="S727">
        <v>-605000</v>
      </c>
      <c r="T727">
        <v>1</v>
      </c>
      <c r="U727" t="str">
        <v>APERTURADO POR EMPRESA</v>
      </c>
      <c r="V727" t="str">
        <v>EXPORTACION</v>
      </c>
    </row>
    <row r="728" spans="1:22" x14ac:dyDescent="0.25">
      <c r="A728" vm="4">
        <v>45931</v>
      </c>
      <c r="B728" t="str">
        <v>Ruzzi, Emiliano Ramon</v>
      </c>
      <c r="C728" t="str">
        <v>FA-A 00004-00000137</v>
      </c>
      <c r="D728">
        <v>-605000</v>
      </c>
      <c r="E728" t="str">
        <v>OC 0001-00001697: REPARACIONES
Mano de obra correspondiente a desarmado de motor de auto elevador taurus</v>
      </c>
      <c r="F728">
        <v>1</v>
      </c>
      <c r="G728">
        <v>500000</v>
      </c>
      <c r="H728" t="str">
        <v>UN</v>
      </c>
      <c r="I728" t="str">
        <v>REPARACIONES</v>
      </c>
      <c r="J728" t="str">
        <v>OPEX</v>
      </c>
      <c r="K728" t="str">
        <v>VARIABLE</v>
      </c>
      <c r="L728" t="str">
        <v>INDIRECTO</v>
      </c>
      <c r="M728">
        <v>0</v>
      </c>
      <c r="N728" t="str">
        <v>CC1</v>
      </c>
      <c r="O728" t="e">
        <v>#NUM!</v>
      </c>
      <c r="P728">
        <v>10</v>
      </c>
      <c r="Q728" t="str">
        <v>BACHAS, CEREAL &amp; POLVILLO, COMPOST &amp; FERTILIZANTES, DISPOSICIÓN FINAL RESIDUOS LIQUIDOS, DISPOSICIÓN FINAL RESIDUOS SOLIDOS, EXPORTACION, NFU, PILETAS, REACTORES, TIERRAS FILTRANTES</v>
      </c>
      <c r="R728">
        <v>1</v>
      </c>
      <c r="S728">
        <v>-605000</v>
      </c>
      <c r="T728">
        <v>1</v>
      </c>
      <c r="U728" t="str">
        <v>APERTURADO POR EMPRESA</v>
      </c>
      <c r="V728" t="str">
        <v>NFU</v>
      </c>
    </row>
    <row r="729" spans="1:22" x14ac:dyDescent="0.25">
      <c r="A729" vm="4">
        <v>45931</v>
      </c>
      <c r="B729" t="str">
        <v>Ruzzi, Emiliano Ramon</v>
      </c>
      <c r="C729" t="str">
        <v>FA-A 00004-00000137</v>
      </c>
      <c r="D729">
        <v>-605000</v>
      </c>
      <c r="E729" t="str">
        <v>OC 0001-00001697: REPARACIONES
Mano de obra correspondiente a desarmado de motor de auto elevador taurus</v>
      </c>
      <c r="F729">
        <v>1</v>
      </c>
      <c r="G729">
        <v>500000</v>
      </c>
      <c r="H729" t="str">
        <v>UN</v>
      </c>
      <c r="I729" t="str">
        <v>REPARACIONES</v>
      </c>
      <c r="J729" t="str">
        <v>OPEX</v>
      </c>
      <c r="K729" t="str">
        <v>VARIABLE</v>
      </c>
      <c r="L729" t="str">
        <v>INDIRECTO</v>
      </c>
      <c r="M729">
        <v>0</v>
      </c>
      <c r="N729" t="str">
        <v>CC1</v>
      </c>
      <c r="O729" t="e">
        <v>#NUM!</v>
      </c>
      <c r="P729">
        <v>10</v>
      </c>
      <c r="Q729" t="str">
        <v>BACHAS, CEREAL &amp; POLVILLO, COMPOST &amp; FERTILIZANTES, DISPOSICIÓN FINAL RESIDUOS LIQUIDOS, DISPOSICIÓN FINAL RESIDUOS SOLIDOS, EXPORTACION, NFU, PILETAS, REACTORES, TIERRAS FILTRANTES</v>
      </c>
      <c r="R729">
        <v>1</v>
      </c>
      <c r="S729">
        <v>-605000</v>
      </c>
      <c r="T729">
        <v>1</v>
      </c>
      <c r="U729" t="str">
        <v>APERTURADO POR EMPRESA</v>
      </c>
      <c r="V729" t="str">
        <v>PILETAS</v>
      </c>
    </row>
    <row r="730" spans="1:22" x14ac:dyDescent="0.25">
      <c r="A730" vm="4">
        <v>45931</v>
      </c>
      <c r="B730" t="str">
        <v>Ruzzi, Emiliano Ramon</v>
      </c>
      <c r="C730" t="str">
        <v>FA-A 00004-00000137</v>
      </c>
      <c r="D730">
        <v>-605000</v>
      </c>
      <c r="E730" t="str">
        <v>OC 0001-00001697: REPARACIONES
Mano de obra correspondiente a desarmado de motor de auto elevador taurus</v>
      </c>
      <c r="F730">
        <v>1</v>
      </c>
      <c r="G730">
        <v>500000</v>
      </c>
      <c r="H730" t="str">
        <v>UN</v>
      </c>
      <c r="I730" t="str">
        <v>REPARACIONES</v>
      </c>
      <c r="J730" t="str">
        <v>OPEX</v>
      </c>
      <c r="K730" t="str">
        <v>VARIABLE</v>
      </c>
      <c r="L730" t="str">
        <v>INDIRECTO</v>
      </c>
      <c r="M730">
        <v>0</v>
      </c>
      <c r="N730" t="str">
        <v>CC1</v>
      </c>
      <c r="O730" t="e">
        <v>#NUM!</v>
      </c>
      <c r="P730">
        <v>10</v>
      </c>
      <c r="Q730" t="str">
        <v>BACHAS, CEREAL &amp; POLVILLO, COMPOST &amp; FERTILIZANTES, DISPOSICIÓN FINAL RESIDUOS LIQUIDOS, DISPOSICIÓN FINAL RESIDUOS SOLIDOS, EXPORTACION, NFU, PILETAS, REACTORES, TIERRAS FILTRANTES</v>
      </c>
      <c r="R730">
        <v>1</v>
      </c>
      <c r="S730">
        <v>-605000</v>
      </c>
      <c r="T730">
        <v>1</v>
      </c>
      <c r="U730" t="str">
        <v>APERTURADO POR EMPRESA</v>
      </c>
      <c r="V730" t="str">
        <v>REACTORES</v>
      </c>
    </row>
    <row r="731" spans="1:22" x14ac:dyDescent="0.25">
      <c r="A731" vm="4">
        <v>45931</v>
      </c>
      <c r="B731" t="str">
        <v>Ruzzi, Emiliano Ramon</v>
      </c>
      <c r="C731" t="str">
        <v>FA-A 00004-00000137</v>
      </c>
      <c r="D731">
        <v>-605000</v>
      </c>
      <c r="E731" t="str">
        <v>OC 0001-00001697: REPARACIONES
Mano de obra correspondiente a desarmado de motor de auto elevador taurus</v>
      </c>
      <c r="F731">
        <v>1</v>
      </c>
      <c r="G731">
        <v>500000</v>
      </c>
      <c r="H731" t="str">
        <v>UN</v>
      </c>
      <c r="I731" t="str">
        <v>REPARACIONES</v>
      </c>
      <c r="J731" t="str">
        <v>OPEX</v>
      </c>
      <c r="K731" t="str">
        <v>VARIABLE</v>
      </c>
      <c r="L731" t="str">
        <v>INDIRECTO</v>
      </c>
      <c r="M731">
        <v>0</v>
      </c>
      <c r="N731" t="str">
        <v>CC1</v>
      </c>
      <c r="O731" t="e">
        <v>#NUM!</v>
      </c>
      <c r="P731">
        <v>10</v>
      </c>
      <c r="Q731" t="str">
        <v>BACHAS, CEREAL &amp; POLVILLO, COMPOST &amp; FERTILIZANTES, DISPOSICIÓN FINAL RESIDUOS LIQUIDOS, DISPOSICIÓN FINAL RESIDUOS SOLIDOS, EXPORTACION, NFU, PILETAS, REACTORES, TIERRAS FILTRANTES</v>
      </c>
      <c r="R731">
        <v>1</v>
      </c>
      <c r="S731">
        <v>-605000</v>
      </c>
      <c r="T731">
        <v>1</v>
      </c>
      <c r="U731" t="str">
        <v>APERTURADO POR EMPRESA</v>
      </c>
      <c r="V731" t="str">
        <v>TIERRAS FILTRANTES</v>
      </c>
    </row>
    <row r="732" spans="1:22" x14ac:dyDescent="0.25">
      <c r="A732" vm="5">
        <v>45947</v>
      </c>
      <c r="B732" t="str">
        <v>S I R Sociedad De Responsabilidad Limitada</v>
      </c>
      <c r="C732" t="str">
        <v>ND-A 00004-00006320</v>
      </c>
      <c r="D732">
        <v>-73507.5</v>
      </c>
      <c r="E732" t="str">
        <v>OC 0001-00001931: INSUMOS
Dif de cambio según pago 11/9</v>
      </c>
      <c r="F732">
        <v>1</v>
      </c>
      <c r="G732">
        <v>60750</v>
      </c>
      <c r="H732" t="str">
        <v>UN</v>
      </c>
      <c r="I732" t="str">
        <v>INSUMOS</v>
      </c>
      <c r="J732" t="str">
        <v>OPEX</v>
      </c>
      <c r="K732" t="str">
        <v>VARIABLE</v>
      </c>
      <c r="L732" t="str">
        <v>INDIRECTO</v>
      </c>
      <c r="M732">
        <v>0</v>
      </c>
      <c r="N732" t="str">
        <v>CC1</v>
      </c>
      <c r="O732" t="e">
        <v>#NUM!</v>
      </c>
      <c r="P732">
        <v>10</v>
      </c>
      <c r="Q732" t="str">
        <v>BACHAS, CEREAL &amp; POLVILLO, COMPOST &amp; FERTILIZANTES, DISPOSICIÓN FINAL RESIDUOS LIQUIDOS, DISPOSICIÓN FINAL RESIDUOS SOLIDOS, EXPORTACION, NFU, PILETAS, REACTORES, TIERRAS FILTRANTES</v>
      </c>
      <c r="R732">
        <v>1</v>
      </c>
      <c r="S732">
        <v>-73507.5</v>
      </c>
      <c r="T732">
        <v>1</v>
      </c>
      <c r="U732" t="str">
        <v>APERTURADO POR EMPRESA</v>
      </c>
      <c r="V732" t="str">
        <v>BACHAS</v>
      </c>
    </row>
    <row r="733" spans="1:22" x14ac:dyDescent="0.25">
      <c r="A733" vm="5">
        <v>45947</v>
      </c>
      <c r="B733" t="str">
        <v>S I R Sociedad De Responsabilidad Limitada</v>
      </c>
      <c r="C733" t="str">
        <v>ND-A 00004-00006320</v>
      </c>
      <c r="D733">
        <v>-73507.5</v>
      </c>
      <c r="E733" t="str">
        <v>OC 0001-00001931: INSUMOS
Dif de cambio según pago 11/9</v>
      </c>
      <c r="F733">
        <v>1</v>
      </c>
      <c r="G733">
        <v>60750</v>
      </c>
      <c r="H733" t="str">
        <v>UN</v>
      </c>
      <c r="I733" t="str">
        <v>INSUMOS</v>
      </c>
      <c r="J733" t="str">
        <v>OPEX</v>
      </c>
      <c r="K733" t="str">
        <v>VARIABLE</v>
      </c>
      <c r="L733" t="str">
        <v>INDIRECTO</v>
      </c>
      <c r="M733">
        <v>0</v>
      </c>
      <c r="N733" t="str">
        <v>CC1</v>
      </c>
      <c r="O733" t="e">
        <v>#NUM!</v>
      </c>
      <c r="P733">
        <v>10</v>
      </c>
      <c r="Q733" t="str">
        <v>BACHAS, CEREAL &amp; POLVILLO, COMPOST &amp; FERTILIZANTES, DISPOSICIÓN FINAL RESIDUOS LIQUIDOS, DISPOSICIÓN FINAL RESIDUOS SOLIDOS, EXPORTACION, NFU, PILETAS, REACTORES, TIERRAS FILTRANTES</v>
      </c>
      <c r="R733">
        <v>1</v>
      </c>
      <c r="S733">
        <v>-73507.5</v>
      </c>
      <c r="T733">
        <v>1</v>
      </c>
      <c r="U733" t="str">
        <v>APERTURADO POR EMPRESA</v>
      </c>
      <c r="V733" t="str">
        <v>CEREAL &amp; POLVILLO</v>
      </c>
    </row>
    <row r="734" spans="1:22" x14ac:dyDescent="0.25">
      <c r="A734" vm="5">
        <v>45947</v>
      </c>
      <c r="B734" t="str">
        <v>S I R Sociedad De Responsabilidad Limitada</v>
      </c>
      <c r="C734" t="str">
        <v>ND-A 00004-00006320</v>
      </c>
      <c r="D734">
        <v>-73507.5</v>
      </c>
      <c r="E734" t="str">
        <v>OC 0001-00001931: INSUMOS
Dif de cambio según pago 11/9</v>
      </c>
      <c r="F734">
        <v>1</v>
      </c>
      <c r="G734">
        <v>60750</v>
      </c>
      <c r="H734" t="str">
        <v>UN</v>
      </c>
      <c r="I734" t="str">
        <v>INSUMOS</v>
      </c>
      <c r="J734" t="str">
        <v>OPEX</v>
      </c>
      <c r="K734" t="str">
        <v>VARIABLE</v>
      </c>
      <c r="L734" t="str">
        <v>INDIRECTO</v>
      </c>
      <c r="M734">
        <v>0</v>
      </c>
      <c r="N734" t="str">
        <v>CC1</v>
      </c>
      <c r="O734" t="e">
        <v>#NUM!</v>
      </c>
      <c r="P734">
        <v>10</v>
      </c>
      <c r="Q734" t="str">
        <v>BACHAS, CEREAL &amp; POLVILLO, COMPOST &amp; FERTILIZANTES, DISPOSICIÓN FINAL RESIDUOS LIQUIDOS, DISPOSICIÓN FINAL RESIDUOS SOLIDOS, EXPORTACION, NFU, PILETAS, REACTORES, TIERRAS FILTRANTES</v>
      </c>
      <c r="R734">
        <v>1</v>
      </c>
      <c r="S734">
        <v>-73507.5</v>
      </c>
      <c r="T734">
        <v>1</v>
      </c>
      <c r="U734" t="str">
        <v>APERTURADO POR EMPRESA</v>
      </c>
      <c r="V734" t="str">
        <v>COMPOST &amp; FERTILIZANTES</v>
      </c>
    </row>
    <row r="735" spans="1:22" x14ac:dyDescent="0.25">
      <c r="A735" vm="5">
        <v>45947</v>
      </c>
      <c r="B735" t="str">
        <v>S I R Sociedad De Responsabilidad Limitada</v>
      </c>
      <c r="C735" t="str">
        <v>ND-A 00004-00006320</v>
      </c>
      <c r="D735">
        <v>-73507.5</v>
      </c>
      <c r="E735" t="str">
        <v>OC 0001-00001931: INSUMOS
Dif de cambio según pago 11/9</v>
      </c>
      <c r="F735">
        <v>1</v>
      </c>
      <c r="G735">
        <v>60750</v>
      </c>
      <c r="H735" t="str">
        <v>UN</v>
      </c>
      <c r="I735" t="str">
        <v>INSUMOS</v>
      </c>
      <c r="J735" t="str">
        <v>OPEX</v>
      </c>
      <c r="K735" t="str">
        <v>VARIABLE</v>
      </c>
      <c r="L735" t="str">
        <v>INDIRECTO</v>
      </c>
      <c r="M735">
        <v>0</v>
      </c>
      <c r="N735" t="str">
        <v>CC1</v>
      </c>
      <c r="O735" t="e">
        <v>#NUM!</v>
      </c>
      <c r="P735">
        <v>10</v>
      </c>
      <c r="Q735" t="str">
        <v>BACHAS, CEREAL &amp; POLVILLO, COMPOST &amp; FERTILIZANTES, DISPOSICIÓN FINAL RESIDUOS LIQUIDOS, DISPOSICIÓN FINAL RESIDUOS SOLIDOS, EXPORTACION, NFU, PILETAS, REACTORES, TIERRAS FILTRANTES</v>
      </c>
      <c r="R735">
        <v>1</v>
      </c>
      <c r="S735">
        <v>-73507.5</v>
      </c>
      <c r="T735">
        <v>1</v>
      </c>
      <c r="U735" t="str">
        <v>APERTURADO POR EMPRESA</v>
      </c>
      <c r="V735" t="str">
        <v>DISPOSICIÓN FINAL RESIDUOS LIQUIDOS</v>
      </c>
    </row>
    <row r="736" spans="1:22" x14ac:dyDescent="0.25">
      <c r="A736" vm="5">
        <v>45947</v>
      </c>
      <c r="B736" t="str">
        <v>S I R Sociedad De Responsabilidad Limitada</v>
      </c>
      <c r="C736" t="str">
        <v>ND-A 00004-00006320</v>
      </c>
      <c r="D736">
        <v>-73507.5</v>
      </c>
      <c r="E736" t="str">
        <v>OC 0001-00001931: INSUMOS
Dif de cambio según pago 11/9</v>
      </c>
      <c r="F736">
        <v>1</v>
      </c>
      <c r="G736">
        <v>60750</v>
      </c>
      <c r="H736" t="str">
        <v>UN</v>
      </c>
      <c r="I736" t="str">
        <v>INSUMOS</v>
      </c>
      <c r="J736" t="str">
        <v>OPEX</v>
      </c>
      <c r="K736" t="str">
        <v>VARIABLE</v>
      </c>
      <c r="L736" t="str">
        <v>INDIRECTO</v>
      </c>
      <c r="M736">
        <v>0</v>
      </c>
      <c r="N736" t="str">
        <v>CC1</v>
      </c>
      <c r="O736" t="e">
        <v>#NUM!</v>
      </c>
      <c r="P736">
        <v>10</v>
      </c>
      <c r="Q736" t="str">
        <v>BACHAS, CEREAL &amp; POLVILLO, COMPOST &amp; FERTILIZANTES, DISPOSICIÓN FINAL RESIDUOS LIQUIDOS, DISPOSICIÓN FINAL RESIDUOS SOLIDOS, EXPORTACION, NFU, PILETAS, REACTORES, TIERRAS FILTRANTES</v>
      </c>
      <c r="R736">
        <v>1</v>
      </c>
      <c r="S736">
        <v>-73507.5</v>
      </c>
      <c r="T736">
        <v>1</v>
      </c>
      <c r="U736" t="str">
        <v>APERTURADO POR EMPRESA</v>
      </c>
      <c r="V736" t="str">
        <v>DISPOSICIÓN FINAL RESIDUOS SOLIDOS</v>
      </c>
    </row>
    <row r="737" spans="1:22" x14ac:dyDescent="0.25">
      <c r="A737" vm="5">
        <v>45947</v>
      </c>
      <c r="B737" t="str">
        <v>S I R Sociedad De Responsabilidad Limitada</v>
      </c>
      <c r="C737" t="str">
        <v>ND-A 00004-00006320</v>
      </c>
      <c r="D737">
        <v>-73507.5</v>
      </c>
      <c r="E737" t="str">
        <v>OC 0001-00001931: INSUMOS
Dif de cambio según pago 11/9</v>
      </c>
      <c r="F737">
        <v>1</v>
      </c>
      <c r="G737">
        <v>60750</v>
      </c>
      <c r="H737" t="str">
        <v>UN</v>
      </c>
      <c r="I737" t="str">
        <v>INSUMOS</v>
      </c>
      <c r="J737" t="str">
        <v>OPEX</v>
      </c>
      <c r="K737" t="str">
        <v>VARIABLE</v>
      </c>
      <c r="L737" t="str">
        <v>INDIRECTO</v>
      </c>
      <c r="M737">
        <v>0</v>
      </c>
      <c r="N737" t="str">
        <v>CC1</v>
      </c>
      <c r="O737" t="e">
        <v>#NUM!</v>
      </c>
      <c r="P737">
        <v>10</v>
      </c>
      <c r="Q737" t="str">
        <v>BACHAS, CEREAL &amp; POLVILLO, COMPOST &amp; FERTILIZANTES, DISPOSICIÓN FINAL RESIDUOS LIQUIDOS, DISPOSICIÓN FINAL RESIDUOS SOLIDOS, EXPORTACION, NFU, PILETAS, REACTORES, TIERRAS FILTRANTES</v>
      </c>
      <c r="R737">
        <v>1</v>
      </c>
      <c r="S737">
        <v>-73507.5</v>
      </c>
      <c r="T737">
        <v>1</v>
      </c>
      <c r="U737" t="str">
        <v>APERTURADO POR EMPRESA</v>
      </c>
      <c r="V737" t="str">
        <v>EXPORTACION</v>
      </c>
    </row>
    <row r="738" spans="1:22" x14ac:dyDescent="0.25">
      <c r="A738" vm="5">
        <v>45947</v>
      </c>
      <c r="B738" t="str">
        <v>S I R Sociedad De Responsabilidad Limitada</v>
      </c>
      <c r="C738" t="str">
        <v>ND-A 00004-00006320</v>
      </c>
      <c r="D738">
        <v>-73507.5</v>
      </c>
      <c r="E738" t="str">
        <v>OC 0001-00001931: INSUMOS
Dif de cambio según pago 11/9</v>
      </c>
      <c r="F738">
        <v>1</v>
      </c>
      <c r="G738">
        <v>60750</v>
      </c>
      <c r="H738" t="str">
        <v>UN</v>
      </c>
      <c r="I738" t="str">
        <v>INSUMOS</v>
      </c>
      <c r="J738" t="str">
        <v>OPEX</v>
      </c>
      <c r="K738" t="str">
        <v>VARIABLE</v>
      </c>
      <c r="L738" t="str">
        <v>INDIRECTO</v>
      </c>
      <c r="M738">
        <v>0</v>
      </c>
      <c r="N738" t="str">
        <v>CC1</v>
      </c>
      <c r="O738" t="e">
        <v>#NUM!</v>
      </c>
      <c r="P738">
        <v>10</v>
      </c>
      <c r="Q738" t="str">
        <v>BACHAS, CEREAL &amp; POLVILLO, COMPOST &amp; FERTILIZANTES, DISPOSICIÓN FINAL RESIDUOS LIQUIDOS, DISPOSICIÓN FINAL RESIDUOS SOLIDOS, EXPORTACION, NFU, PILETAS, REACTORES, TIERRAS FILTRANTES</v>
      </c>
      <c r="R738">
        <v>1</v>
      </c>
      <c r="S738">
        <v>-73507.5</v>
      </c>
      <c r="T738">
        <v>1</v>
      </c>
      <c r="U738" t="str">
        <v>APERTURADO POR EMPRESA</v>
      </c>
      <c r="V738" t="str">
        <v>NFU</v>
      </c>
    </row>
    <row r="739" spans="1:22" x14ac:dyDescent="0.25">
      <c r="A739" vm="5">
        <v>45947</v>
      </c>
      <c r="B739" t="str">
        <v>S I R Sociedad De Responsabilidad Limitada</v>
      </c>
      <c r="C739" t="str">
        <v>ND-A 00004-00006320</v>
      </c>
      <c r="D739">
        <v>-73507.5</v>
      </c>
      <c r="E739" t="str">
        <v>OC 0001-00001931: INSUMOS
Dif de cambio según pago 11/9</v>
      </c>
      <c r="F739">
        <v>1</v>
      </c>
      <c r="G739">
        <v>60750</v>
      </c>
      <c r="H739" t="str">
        <v>UN</v>
      </c>
      <c r="I739" t="str">
        <v>INSUMOS</v>
      </c>
      <c r="J739" t="str">
        <v>OPEX</v>
      </c>
      <c r="K739" t="str">
        <v>VARIABLE</v>
      </c>
      <c r="L739" t="str">
        <v>INDIRECTO</v>
      </c>
      <c r="M739">
        <v>0</v>
      </c>
      <c r="N739" t="str">
        <v>CC1</v>
      </c>
      <c r="O739" t="e">
        <v>#NUM!</v>
      </c>
      <c r="P739">
        <v>10</v>
      </c>
      <c r="Q739" t="str">
        <v>BACHAS, CEREAL &amp; POLVILLO, COMPOST &amp; FERTILIZANTES, DISPOSICIÓN FINAL RESIDUOS LIQUIDOS, DISPOSICIÓN FINAL RESIDUOS SOLIDOS, EXPORTACION, NFU, PILETAS, REACTORES, TIERRAS FILTRANTES</v>
      </c>
      <c r="R739">
        <v>1</v>
      </c>
      <c r="S739">
        <v>-73507.5</v>
      </c>
      <c r="T739">
        <v>1</v>
      </c>
      <c r="U739" t="str">
        <v>APERTURADO POR EMPRESA</v>
      </c>
      <c r="V739" t="str">
        <v>PILETAS</v>
      </c>
    </row>
    <row r="740" spans="1:22" x14ac:dyDescent="0.25">
      <c r="A740" vm="5">
        <v>45947</v>
      </c>
      <c r="B740" t="str">
        <v>S I R Sociedad De Responsabilidad Limitada</v>
      </c>
      <c r="C740" t="str">
        <v>ND-A 00004-00006320</v>
      </c>
      <c r="D740">
        <v>-73507.5</v>
      </c>
      <c r="E740" t="str">
        <v>OC 0001-00001931: INSUMOS
Dif de cambio según pago 11/9</v>
      </c>
      <c r="F740">
        <v>1</v>
      </c>
      <c r="G740">
        <v>60750</v>
      </c>
      <c r="H740" t="str">
        <v>UN</v>
      </c>
      <c r="I740" t="str">
        <v>INSUMOS</v>
      </c>
      <c r="J740" t="str">
        <v>OPEX</v>
      </c>
      <c r="K740" t="str">
        <v>VARIABLE</v>
      </c>
      <c r="L740" t="str">
        <v>INDIRECTO</v>
      </c>
      <c r="M740">
        <v>0</v>
      </c>
      <c r="N740" t="str">
        <v>CC1</v>
      </c>
      <c r="O740" t="e">
        <v>#NUM!</v>
      </c>
      <c r="P740">
        <v>10</v>
      </c>
      <c r="Q740" t="str">
        <v>BACHAS, CEREAL &amp; POLVILLO, COMPOST &amp; FERTILIZANTES, DISPOSICIÓN FINAL RESIDUOS LIQUIDOS, DISPOSICIÓN FINAL RESIDUOS SOLIDOS, EXPORTACION, NFU, PILETAS, REACTORES, TIERRAS FILTRANTES</v>
      </c>
      <c r="R740">
        <v>1</v>
      </c>
      <c r="S740">
        <v>-73507.5</v>
      </c>
      <c r="T740">
        <v>1</v>
      </c>
      <c r="U740" t="str">
        <v>APERTURADO POR EMPRESA</v>
      </c>
      <c r="V740" t="str">
        <v>REACTORES</v>
      </c>
    </row>
    <row r="741" spans="1:22" x14ac:dyDescent="0.25">
      <c r="A741" vm="5">
        <v>45947</v>
      </c>
      <c r="B741" t="str">
        <v>S I R Sociedad De Responsabilidad Limitada</v>
      </c>
      <c r="C741" t="str">
        <v>ND-A 00004-00006320</v>
      </c>
      <c r="D741">
        <v>-73507.5</v>
      </c>
      <c r="E741" t="str">
        <v>OC 0001-00001931: INSUMOS
Dif de cambio según pago 11/9</v>
      </c>
      <c r="F741">
        <v>1</v>
      </c>
      <c r="G741">
        <v>60750</v>
      </c>
      <c r="H741" t="str">
        <v>UN</v>
      </c>
      <c r="I741" t="str">
        <v>INSUMOS</v>
      </c>
      <c r="J741" t="str">
        <v>OPEX</v>
      </c>
      <c r="K741" t="str">
        <v>VARIABLE</v>
      </c>
      <c r="L741" t="str">
        <v>INDIRECTO</v>
      </c>
      <c r="M741">
        <v>0</v>
      </c>
      <c r="N741" t="str">
        <v>CC1</v>
      </c>
      <c r="O741" t="e">
        <v>#NUM!</v>
      </c>
      <c r="P741">
        <v>10</v>
      </c>
      <c r="Q741" t="str">
        <v>BACHAS, CEREAL &amp; POLVILLO, COMPOST &amp; FERTILIZANTES, DISPOSICIÓN FINAL RESIDUOS LIQUIDOS, DISPOSICIÓN FINAL RESIDUOS SOLIDOS, EXPORTACION, NFU, PILETAS, REACTORES, TIERRAS FILTRANTES</v>
      </c>
      <c r="R741">
        <v>1</v>
      </c>
      <c r="S741">
        <v>-73507.5</v>
      </c>
      <c r="T741">
        <v>1</v>
      </c>
      <c r="U741" t="str">
        <v>APERTURADO POR EMPRESA</v>
      </c>
      <c r="V741" t="str">
        <v>TIERRAS FILTRANTES</v>
      </c>
    </row>
    <row r="742" spans="1:22" x14ac:dyDescent="0.25">
      <c r="A742" vm="16">
        <v>45954</v>
      </c>
      <c r="B742" t="str">
        <v>Sancor Cooperativa De Seguros Limitada</v>
      </c>
      <c r="C742" t="str">
        <v>OCOM/2025/0502</v>
      </c>
      <c r="D742">
        <v>-156475.09</v>
      </c>
      <c r="E742" t="str">
        <v>OC 0001-00002122: SERVICIOS</v>
      </c>
      <c r="F742">
        <v>1</v>
      </c>
      <c r="G742">
        <v>156475.09</v>
      </c>
      <c r="H742" t="str">
        <v>UN</v>
      </c>
      <c r="I742" t="str">
        <v>SERVICIOS</v>
      </c>
      <c r="J742" t="str">
        <v>OPEX</v>
      </c>
      <c r="K742" t="str">
        <v>FIJO</v>
      </c>
      <c r="L742" t="str">
        <v>INDIRECTO</v>
      </c>
      <c r="M742">
        <v>0</v>
      </c>
      <c r="N742" t="str">
        <v>CC1</v>
      </c>
      <c r="O742" t="e">
        <v>#NUM!</v>
      </c>
      <c r="P742">
        <v>10</v>
      </c>
      <c r="Q742" t="str">
        <v>BACHAS, CEREAL &amp; POLVILLO, COMPOST &amp; FERTILIZANTES, DISPOSICIÓN FINAL RESIDUOS LIQUIDOS, DISPOSICIÓN FINAL RESIDUOS SOLIDOS, EXPORTACION, NFU, PILETAS, REACTORES, TIERRAS FILTRANTES</v>
      </c>
      <c r="R742">
        <v>1</v>
      </c>
      <c r="S742">
        <v>-156475.09</v>
      </c>
      <c r="T742">
        <v>1</v>
      </c>
      <c r="U742" t="str">
        <v>APERTURADO POR EMPRESA</v>
      </c>
      <c r="V742" t="str">
        <v>BACHAS</v>
      </c>
    </row>
    <row r="743" spans="1:22" x14ac:dyDescent="0.25">
      <c r="A743" vm="16">
        <v>45954</v>
      </c>
      <c r="B743" t="str">
        <v>Sancor Cooperativa De Seguros Limitada</v>
      </c>
      <c r="C743" t="str">
        <v>OCOM/2025/0502</v>
      </c>
      <c r="D743">
        <v>-156475.09</v>
      </c>
      <c r="E743" t="str">
        <v>OC 0001-00002122: SERVICIOS</v>
      </c>
      <c r="F743">
        <v>1</v>
      </c>
      <c r="G743">
        <v>156475.09</v>
      </c>
      <c r="H743" t="str">
        <v>UN</v>
      </c>
      <c r="I743" t="str">
        <v>SERVICIOS</v>
      </c>
      <c r="J743" t="str">
        <v>OPEX</v>
      </c>
      <c r="K743" t="str">
        <v>FIJO</v>
      </c>
      <c r="L743" t="str">
        <v>INDIRECTO</v>
      </c>
      <c r="M743">
        <v>0</v>
      </c>
      <c r="N743" t="str">
        <v>CC1</v>
      </c>
      <c r="O743" t="e">
        <v>#NUM!</v>
      </c>
      <c r="P743">
        <v>10</v>
      </c>
      <c r="Q743" t="str">
        <v>BACHAS, CEREAL &amp; POLVILLO, COMPOST &amp; FERTILIZANTES, DISPOSICIÓN FINAL RESIDUOS LIQUIDOS, DISPOSICIÓN FINAL RESIDUOS SOLIDOS, EXPORTACION, NFU, PILETAS, REACTORES, TIERRAS FILTRANTES</v>
      </c>
      <c r="R743">
        <v>1</v>
      </c>
      <c r="S743">
        <v>-156475.09</v>
      </c>
      <c r="T743">
        <v>1</v>
      </c>
      <c r="U743" t="str">
        <v>APERTURADO POR EMPRESA</v>
      </c>
      <c r="V743" t="str">
        <v>CEREAL &amp; POLVILLO</v>
      </c>
    </row>
    <row r="744" spans="1:22" x14ac:dyDescent="0.25">
      <c r="A744" vm="16">
        <v>45954</v>
      </c>
      <c r="B744" t="str">
        <v>Sancor Cooperativa De Seguros Limitada</v>
      </c>
      <c r="C744" t="str">
        <v>OCOM/2025/0502</v>
      </c>
      <c r="D744">
        <v>-156475.09</v>
      </c>
      <c r="E744" t="str">
        <v>OC 0001-00002122: SERVICIOS</v>
      </c>
      <c r="F744">
        <v>1</v>
      </c>
      <c r="G744">
        <v>156475.09</v>
      </c>
      <c r="H744" t="str">
        <v>UN</v>
      </c>
      <c r="I744" t="str">
        <v>SERVICIOS</v>
      </c>
      <c r="J744" t="str">
        <v>OPEX</v>
      </c>
      <c r="K744" t="str">
        <v>FIJO</v>
      </c>
      <c r="L744" t="str">
        <v>INDIRECTO</v>
      </c>
      <c r="M744">
        <v>0</v>
      </c>
      <c r="N744" t="str">
        <v>CC1</v>
      </c>
      <c r="O744" t="e">
        <v>#NUM!</v>
      </c>
      <c r="P744">
        <v>10</v>
      </c>
      <c r="Q744" t="str">
        <v>BACHAS, CEREAL &amp; POLVILLO, COMPOST &amp; FERTILIZANTES, DISPOSICIÓN FINAL RESIDUOS LIQUIDOS, DISPOSICIÓN FINAL RESIDUOS SOLIDOS, EXPORTACION, NFU, PILETAS, REACTORES, TIERRAS FILTRANTES</v>
      </c>
      <c r="R744">
        <v>1</v>
      </c>
      <c r="S744">
        <v>-156475.09</v>
      </c>
      <c r="T744">
        <v>1</v>
      </c>
      <c r="U744" t="str">
        <v>APERTURADO POR EMPRESA</v>
      </c>
      <c r="V744" t="str">
        <v>COMPOST &amp; FERTILIZANTES</v>
      </c>
    </row>
    <row r="745" spans="1:22" x14ac:dyDescent="0.25">
      <c r="A745" vm="16">
        <v>45954</v>
      </c>
      <c r="B745" t="str">
        <v>Sancor Cooperativa De Seguros Limitada</v>
      </c>
      <c r="C745" t="str">
        <v>OCOM/2025/0502</v>
      </c>
      <c r="D745">
        <v>-156475.09</v>
      </c>
      <c r="E745" t="str">
        <v>OC 0001-00002122: SERVICIOS</v>
      </c>
      <c r="F745">
        <v>1</v>
      </c>
      <c r="G745">
        <v>156475.09</v>
      </c>
      <c r="H745" t="str">
        <v>UN</v>
      </c>
      <c r="I745" t="str">
        <v>SERVICIOS</v>
      </c>
      <c r="J745" t="str">
        <v>OPEX</v>
      </c>
      <c r="K745" t="str">
        <v>FIJO</v>
      </c>
      <c r="L745" t="str">
        <v>INDIRECTO</v>
      </c>
      <c r="M745">
        <v>0</v>
      </c>
      <c r="N745" t="str">
        <v>CC1</v>
      </c>
      <c r="O745" t="e">
        <v>#NUM!</v>
      </c>
      <c r="P745">
        <v>10</v>
      </c>
      <c r="Q745" t="str">
        <v>BACHAS, CEREAL &amp; POLVILLO, COMPOST &amp; FERTILIZANTES, DISPOSICIÓN FINAL RESIDUOS LIQUIDOS, DISPOSICIÓN FINAL RESIDUOS SOLIDOS, EXPORTACION, NFU, PILETAS, REACTORES, TIERRAS FILTRANTES</v>
      </c>
      <c r="R745">
        <v>1</v>
      </c>
      <c r="S745">
        <v>-156475.09</v>
      </c>
      <c r="T745">
        <v>1</v>
      </c>
      <c r="U745" t="str">
        <v>APERTURADO POR EMPRESA</v>
      </c>
      <c r="V745" t="str">
        <v>DISPOSICIÓN FINAL RESIDUOS LIQUIDOS</v>
      </c>
    </row>
    <row r="746" spans="1:22" x14ac:dyDescent="0.25">
      <c r="A746" vm="16">
        <v>45954</v>
      </c>
      <c r="B746" t="str">
        <v>Sancor Cooperativa De Seguros Limitada</v>
      </c>
      <c r="C746" t="str">
        <v>OCOM/2025/0502</v>
      </c>
      <c r="D746">
        <v>-156475.09</v>
      </c>
      <c r="E746" t="str">
        <v>OC 0001-00002122: SERVICIOS</v>
      </c>
      <c r="F746">
        <v>1</v>
      </c>
      <c r="G746">
        <v>156475.09</v>
      </c>
      <c r="H746" t="str">
        <v>UN</v>
      </c>
      <c r="I746" t="str">
        <v>SERVICIOS</v>
      </c>
      <c r="J746" t="str">
        <v>OPEX</v>
      </c>
      <c r="K746" t="str">
        <v>FIJO</v>
      </c>
      <c r="L746" t="str">
        <v>INDIRECTO</v>
      </c>
      <c r="M746">
        <v>0</v>
      </c>
      <c r="N746" t="str">
        <v>CC1</v>
      </c>
      <c r="O746" t="e">
        <v>#NUM!</v>
      </c>
      <c r="P746">
        <v>10</v>
      </c>
      <c r="Q746" t="str">
        <v>BACHAS, CEREAL &amp; POLVILLO, COMPOST &amp; FERTILIZANTES, DISPOSICIÓN FINAL RESIDUOS LIQUIDOS, DISPOSICIÓN FINAL RESIDUOS SOLIDOS, EXPORTACION, NFU, PILETAS, REACTORES, TIERRAS FILTRANTES</v>
      </c>
      <c r="R746">
        <v>1</v>
      </c>
      <c r="S746">
        <v>-156475.09</v>
      </c>
      <c r="T746">
        <v>1</v>
      </c>
      <c r="U746" t="str">
        <v>APERTURADO POR EMPRESA</v>
      </c>
      <c r="V746" t="str">
        <v>DISPOSICIÓN FINAL RESIDUOS SOLIDOS</v>
      </c>
    </row>
    <row r="747" spans="1:22" x14ac:dyDescent="0.25">
      <c r="A747" vm="16">
        <v>45954</v>
      </c>
      <c r="B747" t="str">
        <v>Sancor Cooperativa De Seguros Limitada</v>
      </c>
      <c r="C747" t="str">
        <v>OCOM/2025/0502</v>
      </c>
      <c r="D747">
        <v>-156475.09</v>
      </c>
      <c r="E747" t="str">
        <v>OC 0001-00002122: SERVICIOS</v>
      </c>
      <c r="F747">
        <v>1</v>
      </c>
      <c r="G747">
        <v>156475.09</v>
      </c>
      <c r="H747" t="str">
        <v>UN</v>
      </c>
      <c r="I747" t="str">
        <v>SERVICIOS</v>
      </c>
      <c r="J747" t="str">
        <v>OPEX</v>
      </c>
      <c r="K747" t="str">
        <v>FIJO</v>
      </c>
      <c r="L747" t="str">
        <v>INDIRECTO</v>
      </c>
      <c r="M747">
        <v>0</v>
      </c>
      <c r="N747" t="str">
        <v>CC1</v>
      </c>
      <c r="O747" t="e">
        <v>#NUM!</v>
      </c>
      <c r="P747">
        <v>10</v>
      </c>
      <c r="Q747" t="str">
        <v>BACHAS, CEREAL &amp; POLVILLO, COMPOST &amp; FERTILIZANTES, DISPOSICIÓN FINAL RESIDUOS LIQUIDOS, DISPOSICIÓN FINAL RESIDUOS SOLIDOS, EXPORTACION, NFU, PILETAS, REACTORES, TIERRAS FILTRANTES</v>
      </c>
      <c r="R747">
        <v>1</v>
      </c>
      <c r="S747">
        <v>-156475.09</v>
      </c>
      <c r="T747">
        <v>1</v>
      </c>
      <c r="U747" t="str">
        <v>APERTURADO POR EMPRESA</v>
      </c>
      <c r="V747" t="str">
        <v>EXPORTACION</v>
      </c>
    </row>
    <row r="748" spans="1:22" x14ac:dyDescent="0.25">
      <c r="A748" vm="16">
        <v>45954</v>
      </c>
      <c r="B748" t="str">
        <v>Sancor Cooperativa De Seguros Limitada</v>
      </c>
      <c r="C748" t="str">
        <v>OCOM/2025/0502</v>
      </c>
      <c r="D748">
        <v>-156475.09</v>
      </c>
      <c r="E748" t="str">
        <v>OC 0001-00002122: SERVICIOS</v>
      </c>
      <c r="F748">
        <v>1</v>
      </c>
      <c r="G748">
        <v>156475.09</v>
      </c>
      <c r="H748" t="str">
        <v>UN</v>
      </c>
      <c r="I748" t="str">
        <v>SERVICIOS</v>
      </c>
      <c r="J748" t="str">
        <v>OPEX</v>
      </c>
      <c r="K748" t="str">
        <v>FIJO</v>
      </c>
      <c r="L748" t="str">
        <v>INDIRECTO</v>
      </c>
      <c r="M748">
        <v>0</v>
      </c>
      <c r="N748" t="str">
        <v>CC1</v>
      </c>
      <c r="O748" t="e">
        <v>#NUM!</v>
      </c>
      <c r="P748">
        <v>10</v>
      </c>
      <c r="Q748" t="str">
        <v>BACHAS, CEREAL &amp; POLVILLO, COMPOST &amp; FERTILIZANTES, DISPOSICIÓN FINAL RESIDUOS LIQUIDOS, DISPOSICIÓN FINAL RESIDUOS SOLIDOS, EXPORTACION, NFU, PILETAS, REACTORES, TIERRAS FILTRANTES</v>
      </c>
      <c r="R748">
        <v>1</v>
      </c>
      <c r="S748">
        <v>-156475.09</v>
      </c>
      <c r="T748">
        <v>1</v>
      </c>
      <c r="U748" t="str">
        <v>APERTURADO POR EMPRESA</v>
      </c>
      <c r="V748" t="str">
        <v>NFU</v>
      </c>
    </row>
    <row r="749" spans="1:22" x14ac:dyDescent="0.25">
      <c r="A749" vm="16">
        <v>45954</v>
      </c>
      <c r="B749" t="str">
        <v>Sancor Cooperativa De Seguros Limitada</v>
      </c>
      <c r="C749" t="str">
        <v>OCOM/2025/0502</v>
      </c>
      <c r="D749">
        <v>-156475.09</v>
      </c>
      <c r="E749" t="str">
        <v>OC 0001-00002122: SERVICIOS</v>
      </c>
      <c r="F749">
        <v>1</v>
      </c>
      <c r="G749">
        <v>156475.09</v>
      </c>
      <c r="H749" t="str">
        <v>UN</v>
      </c>
      <c r="I749" t="str">
        <v>SERVICIOS</v>
      </c>
      <c r="J749" t="str">
        <v>OPEX</v>
      </c>
      <c r="K749" t="str">
        <v>FIJO</v>
      </c>
      <c r="L749" t="str">
        <v>INDIRECTO</v>
      </c>
      <c r="M749">
        <v>0</v>
      </c>
      <c r="N749" t="str">
        <v>CC1</v>
      </c>
      <c r="O749" t="e">
        <v>#NUM!</v>
      </c>
      <c r="P749">
        <v>10</v>
      </c>
      <c r="Q749" t="str">
        <v>BACHAS, CEREAL &amp; POLVILLO, COMPOST &amp; FERTILIZANTES, DISPOSICIÓN FINAL RESIDUOS LIQUIDOS, DISPOSICIÓN FINAL RESIDUOS SOLIDOS, EXPORTACION, NFU, PILETAS, REACTORES, TIERRAS FILTRANTES</v>
      </c>
      <c r="R749">
        <v>1</v>
      </c>
      <c r="S749">
        <v>-156475.09</v>
      </c>
      <c r="T749">
        <v>1</v>
      </c>
      <c r="U749" t="str">
        <v>APERTURADO POR EMPRESA</v>
      </c>
      <c r="V749" t="str">
        <v>PILETAS</v>
      </c>
    </row>
    <row r="750" spans="1:22" x14ac:dyDescent="0.25">
      <c r="A750" vm="16">
        <v>45954</v>
      </c>
      <c r="B750" t="str">
        <v>Sancor Cooperativa De Seguros Limitada</v>
      </c>
      <c r="C750" t="str">
        <v>OCOM/2025/0502</v>
      </c>
      <c r="D750">
        <v>-156475.09</v>
      </c>
      <c r="E750" t="str">
        <v>OC 0001-00002122: SERVICIOS</v>
      </c>
      <c r="F750">
        <v>1</v>
      </c>
      <c r="G750">
        <v>156475.09</v>
      </c>
      <c r="H750" t="str">
        <v>UN</v>
      </c>
      <c r="I750" t="str">
        <v>SERVICIOS</v>
      </c>
      <c r="J750" t="str">
        <v>OPEX</v>
      </c>
      <c r="K750" t="str">
        <v>FIJO</v>
      </c>
      <c r="L750" t="str">
        <v>INDIRECTO</v>
      </c>
      <c r="M750">
        <v>0</v>
      </c>
      <c r="N750" t="str">
        <v>CC1</v>
      </c>
      <c r="O750" t="e">
        <v>#NUM!</v>
      </c>
      <c r="P750">
        <v>10</v>
      </c>
      <c r="Q750" t="str">
        <v>BACHAS, CEREAL &amp; POLVILLO, COMPOST &amp; FERTILIZANTES, DISPOSICIÓN FINAL RESIDUOS LIQUIDOS, DISPOSICIÓN FINAL RESIDUOS SOLIDOS, EXPORTACION, NFU, PILETAS, REACTORES, TIERRAS FILTRANTES</v>
      </c>
      <c r="R750">
        <v>1</v>
      </c>
      <c r="S750">
        <v>-156475.09</v>
      </c>
      <c r="T750">
        <v>1</v>
      </c>
      <c r="U750" t="str">
        <v>APERTURADO POR EMPRESA</v>
      </c>
      <c r="V750" t="str">
        <v>REACTORES</v>
      </c>
    </row>
    <row r="751" spans="1:22" x14ac:dyDescent="0.25">
      <c r="A751" vm="16">
        <v>45954</v>
      </c>
      <c r="B751" t="str">
        <v>Sancor Cooperativa De Seguros Limitada</v>
      </c>
      <c r="C751" t="str">
        <v>OCOM/2025/0502</v>
      </c>
      <c r="D751">
        <v>-156475.09</v>
      </c>
      <c r="E751" t="str">
        <v>OC 0001-00002122: SERVICIOS</v>
      </c>
      <c r="F751">
        <v>1</v>
      </c>
      <c r="G751">
        <v>156475.09</v>
      </c>
      <c r="H751" t="str">
        <v>UN</v>
      </c>
      <c r="I751" t="str">
        <v>SERVICIOS</v>
      </c>
      <c r="J751" t="str">
        <v>OPEX</v>
      </c>
      <c r="K751" t="str">
        <v>FIJO</v>
      </c>
      <c r="L751" t="str">
        <v>INDIRECTO</v>
      </c>
      <c r="M751">
        <v>0</v>
      </c>
      <c r="N751" t="str">
        <v>CC1</v>
      </c>
      <c r="O751" t="e">
        <v>#NUM!</v>
      </c>
      <c r="P751">
        <v>10</v>
      </c>
      <c r="Q751" t="str">
        <v>BACHAS, CEREAL &amp; POLVILLO, COMPOST &amp; FERTILIZANTES, DISPOSICIÓN FINAL RESIDUOS LIQUIDOS, DISPOSICIÓN FINAL RESIDUOS SOLIDOS, EXPORTACION, NFU, PILETAS, REACTORES, TIERRAS FILTRANTES</v>
      </c>
      <c r="R751">
        <v>1</v>
      </c>
      <c r="S751">
        <v>-156475.09</v>
      </c>
      <c r="T751">
        <v>1</v>
      </c>
      <c r="U751" t="str">
        <v>APERTURADO POR EMPRESA</v>
      </c>
      <c r="V751" t="str">
        <v>TIERRAS FILTRANTES</v>
      </c>
    </row>
    <row r="752" spans="1:22" x14ac:dyDescent="0.25">
      <c r="A752" vm="15">
        <v>45951</v>
      </c>
      <c r="B752" t="str">
        <v>Septima Region S A</v>
      </c>
      <c r="C752" t="str">
        <v>FA-A 00002-00005093</v>
      </c>
      <c r="D752">
        <v>-340590.8</v>
      </c>
      <c r="E752" t="str">
        <v>OC 0001-00002024: SERVICIOS
DISPOSICION FINAL DE RESIDUOS INDUSTRIALES NO PELIGROSOS PERIODO SEPTIEMBRE 2025</v>
      </c>
      <c r="F752">
        <v>9.08</v>
      </c>
      <c r="G752">
        <v>31000</v>
      </c>
      <c r="H752" t="str">
        <v>UN</v>
      </c>
      <c r="I752" t="str">
        <v>SERVICIOS</v>
      </c>
      <c r="J752" t="str">
        <v>OPEX</v>
      </c>
      <c r="K752" t="str">
        <v>FIJO</v>
      </c>
      <c r="L752" t="str">
        <v>DIRECTO</v>
      </c>
      <c r="M752">
        <v>0</v>
      </c>
      <c r="N752" t="str">
        <v>CC1</v>
      </c>
      <c r="O752" t="e">
        <v>#NUM!</v>
      </c>
      <c r="P752">
        <v>10</v>
      </c>
      <c r="Q752" t="str">
        <v>BACHAS, CEREAL &amp; POLVILLO, COMPOST &amp; FERTILIZANTES, DISPOSICIÓN FINAL RESIDUOS LIQUIDOS, DISPOSICIÓN FINAL RESIDUOS SOLIDOS, EXPORTACION, NFU, PILETAS, REACTORES, TIERRAS FILTRANTES</v>
      </c>
      <c r="R752">
        <v>1</v>
      </c>
      <c r="S752">
        <v>-340590.8</v>
      </c>
      <c r="T752">
        <v>9.08</v>
      </c>
      <c r="U752" t="str">
        <v>APERTURADO POR EMPRESA</v>
      </c>
      <c r="V752" t="str">
        <v>BACHAS</v>
      </c>
    </row>
    <row r="753" spans="1:22" x14ac:dyDescent="0.25">
      <c r="A753" vm="15">
        <v>45951</v>
      </c>
      <c r="B753" t="str">
        <v>Septima Region S A</v>
      </c>
      <c r="C753" t="str">
        <v>FA-A 00002-00005093</v>
      </c>
      <c r="D753">
        <v>-340590.8</v>
      </c>
      <c r="E753" t="str">
        <v>OC 0001-00002024: SERVICIOS
DISPOSICION FINAL DE RESIDUOS INDUSTRIALES NO PELIGROSOS PERIODO SEPTIEMBRE 2025</v>
      </c>
      <c r="F753">
        <v>9.08</v>
      </c>
      <c r="G753">
        <v>31000</v>
      </c>
      <c r="H753" t="str">
        <v>UN</v>
      </c>
      <c r="I753" t="str">
        <v>SERVICIOS</v>
      </c>
      <c r="J753" t="str">
        <v>OPEX</v>
      </c>
      <c r="K753" t="str">
        <v>FIJO</v>
      </c>
      <c r="L753" t="str">
        <v>DIRECTO</v>
      </c>
      <c r="M753">
        <v>0</v>
      </c>
      <c r="N753" t="str">
        <v>CC1</v>
      </c>
      <c r="O753" t="e">
        <v>#NUM!</v>
      </c>
      <c r="P753">
        <v>10</v>
      </c>
      <c r="Q753" t="str">
        <v>BACHAS, CEREAL &amp; POLVILLO, COMPOST &amp; FERTILIZANTES, DISPOSICIÓN FINAL RESIDUOS LIQUIDOS, DISPOSICIÓN FINAL RESIDUOS SOLIDOS, EXPORTACION, NFU, PILETAS, REACTORES, TIERRAS FILTRANTES</v>
      </c>
      <c r="R753">
        <v>1</v>
      </c>
      <c r="S753">
        <v>-340590.8</v>
      </c>
      <c r="T753">
        <v>9.08</v>
      </c>
      <c r="U753" t="str">
        <v>APERTURADO POR EMPRESA</v>
      </c>
      <c r="V753" t="str">
        <v>CEREAL &amp; POLVILLO</v>
      </c>
    </row>
    <row r="754" spans="1:22" x14ac:dyDescent="0.25">
      <c r="A754" vm="15">
        <v>45951</v>
      </c>
      <c r="B754" t="str">
        <v>Septima Region S A</v>
      </c>
      <c r="C754" t="str">
        <v>FA-A 00002-00005093</v>
      </c>
      <c r="D754">
        <v>-340590.8</v>
      </c>
      <c r="E754" t="str">
        <v>OC 0001-00002024: SERVICIOS
DISPOSICION FINAL DE RESIDUOS INDUSTRIALES NO PELIGROSOS PERIODO SEPTIEMBRE 2025</v>
      </c>
      <c r="F754">
        <v>9.08</v>
      </c>
      <c r="G754">
        <v>31000</v>
      </c>
      <c r="H754" t="str">
        <v>UN</v>
      </c>
      <c r="I754" t="str">
        <v>SERVICIOS</v>
      </c>
      <c r="J754" t="str">
        <v>OPEX</v>
      </c>
      <c r="K754" t="str">
        <v>FIJO</v>
      </c>
      <c r="L754" t="str">
        <v>DIRECTO</v>
      </c>
      <c r="M754">
        <v>0</v>
      </c>
      <c r="N754" t="str">
        <v>CC1</v>
      </c>
      <c r="O754" t="e">
        <v>#NUM!</v>
      </c>
      <c r="P754">
        <v>10</v>
      </c>
      <c r="Q754" t="str">
        <v>BACHAS, CEREAL &amp; POLVILLO, COMPOST &amp; FERTILIZANTES, DISPOSICIÓN FINAL RESIDUOS LIQUIDOS, DISPOSICIÓN FINAL RESIDUOS SOLIDOS, EXPORTACION, NFU, PILETAS, REACTORES, TIERRAS FILTRANTES</v>
      </c>
      <c r="R754">
        <v>1</v>
      </c>
      <c r="S754">
        <v>-340590.8</v>
      </c>
      <c r="T754">
        <v>9.08</v>
      </c>
      <c r="U754" t="str">
        <v>APERTURADO POR EMPRESA</v>
      </c>
      <c r="V754" t="str">
        <v>COMPOST &amp; FERTILIZANTES</v>
      </c>
    </row>
    <row r="755" spans="1:22" x14ac:dyDescent="0.25">
      <c r="A755" vm="15">
        <v>45951</v>
      </c>
      <c r="B755" t="str">
        <v>Septima Region S A</v>
      </c>
      <c r="C755" t="str">
        <v>FA-A 00002-00005093</v>
      </c>
      <c r="D755">
        <v>-340590.8</v>
      </c>
      <c r="E755" t="str">
        <v>OC 0001-00002024: SERVICIOS
DISPOSICION FINAL DE RESIDUOS INDUSTRIALES NO PELIGROSOS PERIODO SEPTIEMBRE 2025</v>
      </c>
      <c r="F755">
        <v>9.08</v>
      </c>
      <c r="G755">
        <v>31000</v>
      </c>
      <c r="H755" t="str">
        <v>UN</v>
      </c>
      <c r="I755" t="str">
        <v>SERVICIOS</v>
      </c>
      <c r="J755" t="str">
        <v>OPEX</v>
      </c>
      <c r="K755" t="str">
        <v>FIJO</v>
      </c>
      <c r="L755" t="str">
        <v>DIRECTO</v>
      </c>
      <c r="M755">
        <v>0</v>
      </c>
      <c r="N755" t="str">
        <v>CC1</v>
      </c>
      <c r="O755" t="e">
        <v>#NUM!</v>
      </c>
      <c r="P755">
        <v>10</v>
      </c>
      <c r="Q755" t="str">
        <v>BACHAS, CEREAL &amp; POLVILLO, COMPOST &amp; FERTILIZANTES, DISPOSICIÓN FINAL RESIDUOS LIQUIDOS, DISPOSICIÓN FINAL RESIDUOS SOLIDOS, EXPORTACION, NFU, PILETAS, REACTORES, TIERRAS FILTRANTES</v>
      </c>
      <c r="R755">
        <v>1</v>
      </c>
      <c r="S755">
        <v>-340590.8</v>
      </c>
      <c r="T755">
        <v>9.08</v>
      </c>
      <c r="U755" t="str">
        <v>APERTURADO POR EMPRESA</v>
      </c>
      <c r="V755" t="str">
        <v>DISPOSICIÓN FINAL RESIDUOS LIQUIDOS</v>
      </c>
    </row>
    <row r="756" spans="1:22" x14ac:dyDescent="0.25">
      <c r="A756" vm="15">
        <v>45951</v>
      </c>
      <c r="B756" t="str">
        <v>Septima Region S A</v>
      </c>
      <c r="C756" t="str">
        <v>FA-A 00002-00005093</v>
      </c>
      <c r="D756">
        <v>-340590.8</v>
      </c>
      <c r="E756" t="str">
        <v>OC 0001-00002024: SERVICIOS
DISPOSICION FINAL DE RESIDUOS INDUSTRIALES NO PELIGROSOS PERIODO SEPTIEMBRE 2025</v>
      </c>
      <c r="F756">
        <v>9.08</v>
      </c>
      <c r="G756">
        <v>31000</v>
      </c>
      <c r="H756" t="str">
        <v>UN</v>
      </c>
      <c r="I756" t="str">
        <v>SERVICIOS</v>
      </c>
      <c r="J756" t="str">
        <v>OPEX</v>
      </c>
      <c r="K756" t="str">
        <v>FIJO</v>
      </c>
      <c r="L756" t="str">
        <v>DIRECTO</v>
      </c>
      <c r="M756">
        <v>0</v>
      </c>
      <c r="N756" t="str">
        <v>CC1</v>
      </c>
      <c r="O756" t="e">
        <v>#NUM!</v>
      </c>
      <c r="P756">
        <v>10</v>
      </c>
      <c r="Q756" t="str">
        <v>BACHAS, CEREAL &amp; POLVILLO, COMPOST &amp; FERTILIZANTES, DISPOSICIÓN FINAL RESIDUOS LIQUIDOS, DISPOSICIÓN FINAL RESIDUOS SOLIDOS, EXPORTACION, NFU, PILETAS, REACTORES, TIERRAS FILTRANTES</v>
      </c>
      <c r="R756">
        <v>1</v>
      </c>
      <c r="S756">
        <v>-340590.8</v>
      </c>
      <c r="T756">
        <v>9.08</v>
      </c>
      <c r="U756" t="str">
        <v>APERTURADO POR EMPRESA</v>
      </c>
      <c r="V756" t="str">
        <v>DISPOSICIÓN FINAL RESIDUOS SOLIDOS</v>
      </c>
    </row>
    <row r="757" spans="1:22" x14ac:dyDescent="0.25">
      <c r="A757" vm="15">
        <v>45951</v>
      </c>
      <c r="B757" t="str">
        <v>Septima Region S A</v>
      </c>
      <c r="C757" t="str">
        <v>FA-A 00002-00005093</v>
      </c>
      <c r="D757">
        <v>-340590.8</v>
      </c>
      <c r="E757" t="str">
        <v>OC 0001-00002024: SERVICIOS
DISPOSICION FINAL DE RESIDUOS INDUSTRIALES NO PELIGROSOS PERIODO SEPTIEMBRE 2025</v>
      </c>
      <c r="F757">
        <v>9.08</v>
      </c>
      <c r="G757">
        <v>31000</v>
      </c>
      <c r="H757" t="str">
        <v>UN</v>
      </c>
      <c r="I757" t="str">
        <v>SERVICIOS</v>
      </c>
      <c r="J757" t="str">
        <v>OPEX</v>
      </c>
      <c r="K757" t="str">
        <v>FIJO</v>
      </c>
      <c r="L757" t="str">
        <v>DIRECTO</v>
      </c>
      <c r="M757">
        <v>0</v>
      </c>
      <c r="N757" t="str">
        <v>CC1</v>
      </c>
      <c r="O757" t="e">
        <v>#NUM!</v>
      </c>
      <c r="P757">
        <v>10</v>
      </c>
      <c r="Q757" t="str">
        <v>BACHAS, CEREAL &amp; POLVILLO, COMPOST &amp; FERTILIZANTES, DISPOSICIÓN FINAL RESIDUOS LIQUIDOS, DISPOSICIÓN FINAL RESIDUOS SOLIDOS, EXPORTACION, NFU, PILETAS, REACTORES, TIERRAS FILTRANTES</v>
      </c>
      <c r="R757">
        <v>1</v>
      </c>
      <c r="S757">
        <v>-340590.8</v>
      </c>
      <c r="T757">
        <v>9.08</v>
      </c>
      <c r="U757" t="str">
        <v>APERTURADO POR EMPRESA</v>
      </c>
      <c r="V757" t="str">
        <v>EXPORTACION</v>
      </c>
    </row>
    <row r="758" spans="1:22" x14ac:dyDescent="0.25">
      <c r="A758" vm="15">
        <v>45951</v>
      </c>
      <c r="B758" t="str">
        <v>Septima Region S A</v>
      </c>
      <c r="C758" t="str">
        <v>FA-A 00002-00005093</v>
      </c>
      <c r="D758">
        <v>-340590.8</v>
      </c>
      <c r="E758" t="str">
        <v>OC 0001-00002024: SERVICIOS
DISPOSICION FINAL DE RESIDUOS INDUSTRIALES NO PELIGROSOS PERIODO SEPTIEMBRE 2025</v>
      </c>
      <c r="F758">
        <v>9.08</v>
      </c>
      <c r="G758">
        <v>31000</v>
      </c>
      <c r="H758" t="str">
        <v>UN</v>
      </c>
      <c r="I758" t="str">
        <v>SERVICIOS</v>
      </c>
      <c r="J758" t="str">
        <v>OPEX</v>
      </c>
      <c r="K758" t="str">
        <v>FIJO</v>
      </c>
      <c r="L758" t="str">
        <v>DIRECTO</v>
      </c>
      <c r="M758">
        <v>0</v>
      </c>
      <c r="N758" t="str">
        <v>CC1</v>
      </c>
      <c r="O758" t="e">
        <v>#NUM!</v>
      </c>
      <c r="P758">
        <v>10</v>
      </c>
      <c r="Q758" t="str">
        <v>BACHAS, CEREAL &amp; POLVILLO, COMPOST &amp; FERTILIZANTES, DISPOSICIÓN FINAL RESIDUOS LIQUIDOS, DISPOSICIÓN FINAL RESIDUOS SOLIDOS, EXPORTACION, NFU, PILETAS, REACTORES, TIERRAS FILTRANTES</v>
      </c>
      <c r="R758">
        <v>1</v>
      </c>
      <c r="S758">
        <v>-340590.8</v>
      </c>
      <c r="T758">
        <v>9.08</v>
      </c>
      <c r="U758" t="str">
        <v>APERTURADO POR EMPRESA</v>
      </c>
      <c r="V758" t="str">
        <v>NFU</v>
      </c>
    </row>
    <row r="759" spans="1:22" x14ac:dyDescent="0.25">
      <c r="A759" vm="15">
        <v>45951</v>
      </c>
      <c r="B759" t="str">
        <v>Septima Region S A</v>
      </c>
      <c r="C759" t="str">
        <v>FA-A 00002-00005093</v>
      </c>
      <c r="D759">
        <v>-340590.8</v>
      </c>
      <c r="E759" t="str">
        <v>OC 0001-00002024: SERVICIOS
DISPOSICION FINAL DE RESIDUOS INDUSTRIALES NO PELIGROSOS PERIODO SEPTIEMBRE 2025</v>
      </c>
      <c r="F759">
        <v>9.08</v>
      </c>
      <c r="G759">
        <v>31000</v>
      </c>
      <c r="H759" t="str">
        <v>UN</v>
      </c>
      <c r="I759" t="str">
        <v>SERVICIOS</v>
      </c>
      <c r="J759" t="str">
        <v>OPEX</v>
      </c>
      <c r="K759" t="str">
        <v>FIJO</v>
      </c>
      <c r="L759" t="str">
        <v>DIRECTO</v>
      </c>
      <c r="M759">
        <v>0</v>
      </c>
      <c r="N759" t="str">
        <v>CC1</v>
      </c>
      <c r="O759" t="e">
        <v>#NUM!</v>
      </c>
      <c r="P759">
        <v>10</v>
      </c>
      <c r="Q759" t="str">
        <v>BACHAS, CEREAL &amp; POLVILLO, COMPOST &amp; FERTILIZANTES, DISPOSICIÓN FINAL RESIDUOS LIQUIDOS, DISPOSICIÓN FINAL RESIDUOS SOLIDOS, EXPORTACION, NFU, PILETAS, REACTORES, TIERRAS FILTRANTES</v>
      </c>
      <c r="R759">
        <v>1</v>
      </c>
      <c r="S759">
        <v>-340590.8</v>
      </c>
      <c r="T759">
        <v>9.08</v>
      </c>
      <c r="U759" t="str">
        <v>APERTURADO POR EMPRESA</v>
      </c>
      <c r="V759" t="str">
        <v>PILETAS</v>
      </c>
    </row>
    <row r="760" spans="1:22" x14ac:dyDescent="0.25">
      <c r="A760" vm="15">
        <v>45951</v>
      </c>
      <c r="B760" t="str">
        <v>Septima Region S A</v>
      </c>
      <c r="C760" t="str">
        <v>FA-A 00002-00005093</v>
      </c>
      <c r="D760">
        <v>-340590.8</v>
      </c>
      <c r="E760" t="str">
        <v>OC 0001-00002024: SERVICIOS
DISPOSICION FINAL DE RESIDUOS INDUSTRIALES NO PELIGROSOS PERIODO SEPTIEMBRE 2025</v>
      </c>
      <c r="F760">
        <v>9.08</v>
      </c>
      <c r="G760">
        <v>31000</v>
      </c>
      <c r="H760" t="str">
        <v>UN</v>
      </c>
      <c r="I760" t="str">
        <v>SERVICIOS</v>
      </c>
      <c r="J760" t="str">
        <v>OPEX</v>
      </c>
      <c r="K760" t="str">
        <v>FIJO</v>
      </c>
      <c r="L760" t="str">
        <v>DIRECTO</v>
      </c>
      <c r="M760">
        <v>0</v>
      </c>
      <c r="N760" t="str">
        <v>CC1</v>
      </c>
      <c r="O760" t="e">
        <v>#NUM!</v>
      </c>
      <c r="P760">
        <v>10</v>
      </c>
      <c r="Q760" t="str">
        <v>BACHAS, CEREAL &amp; POLVILLO, COMPOST &amp; FERTILIZANTES, DISPOSICIÓN FINAL RESIDUOS LIQUIDOS, DISPOSICIÓN FINAL RESIDUOS SOLIDOS, EXPORTACION, NFU, PILETAS, REACTORES, TIERRAS FILTRANTES</v>
      </c>
      <c r="R760">
        <v>1</v>
      </c>
      <c r="S760">
        <v>-340590.8</v>
      </c>
      <c r="T760">
        <v>9.08</v>
      </c>
      <c r="U760" t="str">
        <v>APERTURADO POR EMPRESA</v>
      </c>
      <c r="V760" t="str">
        <v>REACTORES</v>
      </c>
    </row>
    <row r="761" spans="1:22" x14ac:dyDescent="0.25">
      <c r="A761" vm="15">
        <v>45951</v>
      </c>
      <c r="B761" t="str">
        <v>Septima Region S A</v>
      </c>
      <c r="C761" t="str">
        <v>FA-A 00002-00005093</v>
      </c>
      <c r="D761">
        <v>-340590.8</v>
      </c>
      <c r="E761" t="str">
        <v>OC 0001-00002024: SERVICIOS
DISPOSICION FINAL DE RESIDUOS INDUSTRIALES NO PELIGROSOS PERIODO SEPTIEMBRE 2025</v>
      </c>
      <c r="F761">
        <v>9.08</v>
      </c>
      <c r="G761">
        <v>31000</v>
      </c>
      <c r="H761" t="str">
        <v>UN</v>
      </c>
      <c r="I761" t="str">
        <v>SERVICIOS</v>
      </c>
      <c r="J761" t="str">
        <v>OPEX</v>
      </c>
      <c r="K761" t="str">
        <v>FIJO</v>
      </c>
      <c r="L761" t="str">
        <v>DIRECTO</v>
      </c>
      <c r="M761">
        <v>0</v>
      </c>
      <c r="N761" t="str">
        <v>CC1</v>
      </c>
      <c r="O761" t="e">
        <v>#NUM!</v>
      </c>
      <c r="P761">
        <v>10</v>
      </c>
      <c r="Q761" t="str">
        <v>BACHAS, CEREAL &amp; POLVILLO, COMPOST &amp; FERTILIZANTES, DISPOSICIÓN FINAL RESIDUOS LIQUIDOS, DISPOSICIÓN FINAL RESIDUOS SOLIDOS, EXPORTACION, NFU, PILETAS, REACTORES, TIERRAS FILTRANTES</v>
      </c>
      <c r="R761">
        <v>1</v>
      </c>
      <c r="S761">
        <v>-340590.8</v>
      </c>
      <c r="T761">
        <v>9.08</v>
      </c>
      <c r="U761" t="str">
        <v>APERTURADO POR EMPRESA</v>
      </c>
      <c r="V761" t="str">
        <v>TIERRAS FILTRANTES</v>
      </c>
    </row>
    <row r="762" spans="1:22" x14ac:dyDescent="0.25">
      <c r="A762" vm="9">
        <v>45939</v>
      </c>
      <c r="B762" t="str">
        <v>Speed Business S. A.</v>
      </c>
      <c r="C762" t="str">
        <v>FA-A 02016-00061462</v>
      </c>
      <c r="D762">
        <v>-16940</v>
      </c>
      <c r="E762" t="str">
        <v>OC 0001-00001820: LOGISTICA
crei srl</v>
      </c>
      <c r="F762">
        <v>1</v>
      </c>
      <c r="G762">
        <v>14000</v>
      </c>
      <c r="H762" t="str">
        <v>UN</v>
      </c>
      <c r="I762" t="str">
        <v>LOGISTICA</v>
      </c>
      <c r="J762" t="str">
        <v>OPEX</v>
      </c>
      <c r="K762" t="str">
        <v>VARIABLE</v>
      </c>
      <c r="L762" t="str">
        <v>INDIRECTO</v>
      </c>
      <c r="M762">
        <v>0</v>
      </c>
      <c r="N762" t="str">
        <v>CC1</v>
      </c>
      <c r="O762" t="e">
        <v>#NUM!</v>
      </c>
      <c r="P762">
        <v>10</v>
      </c>
      <c r="Q762" t="str">
        <v>BACHAS, CEREAL &amp; POLVILLO, COMPOST &amp; FERTILIZANTES, DISPOSICIÓN FINAL RESIDUOS LIQUIDOS, DISPOSICIÓN FINAL RESIDUOS SOLIDOS, EXPORTACION, NFU, PILETAS, REACTORES, TIERRAS FILTRANTES</v>
      </c>
      <c r="R762">
        <v>1</v>
      </c>
      <c r="S762">
        <v>-16940</v>
      </c>
      <c r="T762">
        <v>1</v>
      </c>
      <c r="U762" t="str">
        <v>APERTURADO POR EMPRESA</v>
      </c>
      <c r="V762" t="str">
        <v>BACHAS</v>
      </c>
    </row>
    <row r="763" spans="1:22" x14ac:dyDescent="0.25">
      <c r="A763" vm="9">
        <v>45939</v>
      </c>
      <c r="B763" t="str">
        <v>Speed Business S. A.</v>
      </c>
      <c r="C763" t="str">
        <v>FA-A 02016-00061462</v>
      </c>
      <c r="D763">
        <v>-16940</v>
      </c>
      <c r="E763" t="str">
        <v>OC 0001-00001820: LOGISTICA
crei srl</v>
      </c>
      <c r="F763">
        <v>1</v>
      </c>
      <c r="G763">
        <v>14000</v>
      </c>
      <c r="H763" t="str">
        <v>UN</v>
      </c>
      <c r="I763" t="str">
        <v>LOGISTICA</v>
      </c>
      <c r="J763" t="str">
        <v>OPEX</v>
      </c>
      <c r="K763" t="str">
        <v>VARIABLE</v>
      </c>
      <c r="L763" t="str">
        <v>INDIRECTO</v>
      </c>
      <c r="M763">
        <v>0</v>
      </c>
      <c r="N763" t="str">
        <v>CC1</v>
      </c>
      <c r="O763" t="e">
        <v>#NUM!</v>
      </c>
      <c r="P763">
        <v>10</v>
      </c>
      <c r="Q763" t="str">
        <v>BACHAS, CEREAL &amp; POLVILLO, COMPOST &amp; FERTILIZANTES, DISPOSICIÓN FINAL RESIDUOS LIQUIDOS, DISPOSICIÓN FINAL RESIDUOS SOLIDOS, EXPORTACION, NFU, PILETAS, REACTORES, TIERRAS FILTRANTES</v>
      </c>
      <c r="R763">
        <v>1</v>
      </c>
      <c r="S763">
        <v>-16940</v>
      </c>
      <c r="T763">
        <v>1</v>
      </c>
      <c r="U763" t="str">
        <v>APERTURADO POR EMPRESA</v>
      </c>
      <c r="V763" t="str">
        <v>CEREAL &amp; POLVILLO</v>
      </c>
    </row>
    <row r="764" spans="1:22" x14ac:dyDescent="0.25">
      <c r="A764" vm="9">
        <v>45939</v>
      </c>
      <c r="B764" t="str">
        <v>Speed Business S. A.</v>
      </c>
      <c r="C764" t="str">
        <v>FA-A 02016-00061462</v>
      </c>
      <c r="D764">
        <v>-16940</v>
      </c>
      <c r="E764" t="str">
        <v>OC 0001-00001820: LOGISTICA
crei srl</v>
      </c>
      <c r="F764">
        <v>1</v>
      </c>
      <c r="G764">
        <v>14000</v>
      </c>
      <c r="H764" t="str">
        <v>UN</v>
      </c>
      <c r="I764" t="str">
        <v>LOGISTICA</v>
      </c>
      <c r="J764" t="str">
        <v>OPEX</v>
      </c>
      <c r="K764" t="str">
        <v>VARIABLE</v>
      </c>
      <c r="L764" t="str">
        <v>INDIRECTO</v>
      </c>
      <c r="M764">
        <v>0</v>
      </c>
      <c r="N764" t="str">
        <v>CC1</v>
      </c>
      <c r="O764" t="e">
        <v>#NUM!</v>
      </c>
      <c r="P764">
        <v>10</v>
      </c>
      <c r="Q764" t="str">
        <v>BACHAS, CEREAL &amp; POLVILLO, COMPOST &amp; FERTILIZANTES, DISPOSICIÓN FINAL RESIDUOS LIQUIDOS, DISPOSICIÓN FINAL RESIDUOS SOLIDOS, EXPORTACION, NFU, PILETAS, REACTORES, TIERRAS FILTRANTES</v>
      </c>
      <c r="R764">
        <v>1</v>
      </c>
      <c r="S764">
        <v>-16940</v>
      </c>
      <c r="T764">
        <v>1</v>
      </c>
      <c r="U764" t="str">
        <v>APERTURADO POR EMPRESA</v>
      </c>
      <c r="V764" t="str">
        <v>COMPOST &amp; FERTILIZANTES</v>
      </c>
    </row>
    <row r="765" spans="1:22" x14ac:dyDescent="0.25">
      <c r="A765" vm="9">
        <v>45939</v>
      </c>
      <c r="B765" t="str">
        <v>Speed Business S. A.</v>
      </c>
      <c r="C765" t="str">
        <v>FA-A 02016-00061462</v>
      </c>
      <c r="D765">
        <v>-16940</v>
      </c>
      <c r="E765" t="str">
        <v>OC 0001-00001820: LOGISTICA
crei srl</v>
      </c>
      <c r="F765">
        <v>1</v>
      </c>
      <c r="G765">
        <v>14000</v>
      </c>
      <c r="H765" t="str">
        <v>UN</v>
      </c>
      <c r="I765" t="str">
        <v>LOGISTICA</v>
      </c>
      <c r="J765" t="str">
        <v>OPEX</v>
      </c>
      <c r="K765" t="str">
        <v>VARIABLE</v>
      </c>
      <c r="L765" t="str">
        <v>INDIRECTO</v>
      </c>
      <c r="M765">
        <v>0</v>
      </c>
      <c r="N765" t="str">
        <v>CC1</v>
      </c>
      <c r="O765" t="e">
        <v>#NUM!</v>
      </c>
      <c r="P765">
        <v>10</v>
      </c>
      <c r="Q765" t="str">
        <v>BACHAS, CEREAL &amp; POLVILLO, COMPOST &amp; FERTILIZANTES, DISPOSICIÓN FINAL RESIDUOS LIQUIDOS, DISPOSICIÓN FINAL RESIDUOS SOLIDOS, EXPORTACION, NFU, PILETAS, REACTORES, TIERRAS FILTRANTES</v>
      </c>
      <c r="R765">
        <v>1</v>
      </c>
      <c r="S765">
        <v>-16940</v>
      </c>
      <c r="T765">
        <v>1</v>
      </c>
      <c r="U765" t="str">
        <v>APERTURADO POR EMPRESA</v>
      </c>
      <c r="V765" t="str">
        <v>DISPOSICIÓN FINAL RESIDUOS LIQUIDOS</v>
      </c>
    </row>
    <row r="766" spans="1:22" x14ac:dyDescent="0.25">
      <c r="A766" vm="9">
        <v>45939</v>
      </c>
      <c r="B766" t="str">
        <v>Speed Business S. A.</v>
      </c>
      <c r="C766" t="str">
        <v>FA-A 02016-00061462</v>
      </c>
      <c r="D766">
        <v>-16940</v>
      </c>
      <c r="E766" t="str">
        <v>OC 0001-00001820: LOGISTICA
crei srl</v>
      </c>
      <c r="F766">
        <v>1</v>
      </c>
      <c r="G766">
        <v>14000</v>
      </c>
      <c r="H766" t="str">
        <v>UN</v>
      </c>
      <c r="I766" t="str">
        <v>LOGISTICA</v>
      </c>
      <c r="J766" t="str">
        <v>OPEX</v>
      </c>
      <c r="K766" t="str">
        <v>VARIABLE</v>
      </c>
      <c r="L766" t="str">
        <v>INDIRECTO</v>
      </c>
      <c r="M766">
        <v>0</v>
      </c>
      <c r="N766" t="str">
        <v>CC1</v>
      </c>
      <c r="O766" t="e">
        <v>#NUM!</v>
      </c>
      <c r="P766">
        <v>10</v>
      </c>
      <c r="Q766" t="str">
        <v>BACHAS, CEREAL &amp; POLVILLO, COMPOST &amp; FERTILIZANTES, DISPOSICIÓN FINAL RESIDUOS LIQUIDOS, DISPOSICIÓN FINAL RESIDUOS SOLIDOS, EXPORTACION, NFU, PILETAS, REACTORES, TIERRAS FILTRANTES</v>
      </c>
      <c r="R766">
        <v>1</v>
      </c>
      <c r="S766">
        <v>-16940</v>
      </c>
      <c r="T766">
        <v>1</v>
      </c>
      <c r="U766" t="str">
        <v>APERTURADO POR EMPRESA</v>
      </c>
      <c r="V766" t="str">
        <v>DISPOSICIÓN FINAL RESIDUOS SOLIDOS</v>
      </c>
    </row>
    <row r="767" spans="1:22" x14ac:dyDescent="0.25">
      <c r="A767" vm="9">
        <v>45939</v>
      </c>
      <c r="B767" t="str">
        <v>Speed Business S. A.</v>
      </c>
      <c r="C767" t="str">
        <v>FA-A 02016-00061462</v>
      </c>
      <c r="D767">
        <v>-16940</v>
      </c>
      <c r="E767" t="str">
        <v>OC 0001-00001820: LOGISTICA
crei srl</v>
      </c>
      <c r="F767">
        <v>1</v>
      </c>
      <c r="G767">
        <v>14000</v>
      </c>
      <c r="H767" t="str">
        <v>UN</v>
      </c>
      <c r="I767" t="str">
        <v>LOGISTICA</v>
      </c>
      <c r="J767" t="str">
        <v>OPEX</v>
      </c>
      <c r="K767" t="str">
        <v>VARIABLE</v>
      </c>
      <c r="L767" t="str">
        <v>INDIRECTO</v>
      </c>
      <c r="M767">
        <v>0</v>
      </c>
      <c r="N767" t="str">
        <v>CC1</v>
      </c>
      <c r="O767" t="e">
        <v>#NUM!</v>
      </c>
      <c r="P767">
        <v>10</v>
      </c>
      <c r="Q767" t="str">
        <v>BACHAS, CEREAL &amp; POLVILLO, COMPOST &amp; FERTILIZANTES, DISPOSICIÓN FINAL RESIDUOS LIQUIDOS, DISPOSICIÓN FINAL RESIDUOS SOLIDOS, EXPORTACION, NFU, PILETAS, REACTORES, TIERRAS FILTRANTES</v>
      </c>
      <c r="R767">
        <v>1</v>
      </c>
      <c r="S767">
        <v>-16940</v>
      </c>
      <c r="T767">
        <v>1</v>
      </c>
      <c r="U767" t="str">
        <v>APERTURADO POR EMPRESA</v>
      </c>
      <c r="V767" t="str">
        <v>EXPORTACION</v>
      </c>
    </row>
    <row r="768" spans="1:22" x14ac:dyDescent="0.25">
      <c r="A768" vm="9">
        <v>45939</v>
      </c>
      <c r="B768" t="str">
        <v>Speed Business S. A.</v>
      </c>
      <c r="C768" t="str">
        <v>FA-A 02016-00061462</v>
      </c>
      <c r="D768">
        <v>-16940</v>
      </c>
      <c r="E768" t="str">
        <v>OC 0001-00001820: LOGISTICA
crei srl</v>
      </c>
      <c r="F768">
        <v>1</v>
      </c>
      <c r="G768">
        <v>14000</v>
      </c>
      <c r="H768" t="str">
        <v>UN</v>
      </c>
      <c r="I768" t="str">
        <v>LOGISTICA</v>
      </c>
      <c r="J768" t="str">
        <v>OPEX</v>
      </c>
      <c r="K768" t="str">
        <v>VARIABLE</v>
      </c>
      <c r="L768" t="str">
        <v>INDIRECTO</v>
      </c>
      <c r="M768">
        <v>0</v>
      </c>
      <c r="N768" t="str">
        <v>CC1</v>
      </c>
      <c r="O768" t="e">
        <v>#NUM!</v>
      </c>
      <c r="P768">
        <v>10</v>
      </c>
      <c r="Q768" t="str">
        <v>BACHAS, CEREAL &amp; POLVILLO, COMPOST &amp; FERTILIZANTES, DISPOSICIÓN FINAL RESIDUOS LIQUIDOS, DISPOSICIÓN FINAL RESIDUOS SOLIDOS, EXPORTACION, NFU, PILETAS, REACTORES, TIERRAS FILTRANTES</v>
      </c>
      <c r="R768">
        <v>1</v>
      </c>
      <c r="S768">
        <v>-16940</v>
      </c>
      <c r="T768">
        <v>1</v>
      </c>
      <c r="U768" t="str">
        <v>APERTURADO POR EMPRESA</v>
      </c>
      <c r="V768" t="str">
        <v>NFU</v>
      </c>
    </row>
    <row r="769" spans="1:22" x14ac:dyDescent="0.25">
      <c r="A769" vm="9">
        <v>45939</v>
      </c>
      <c r="B769" t="str">
        <v>Speed Business S. A.</v>
      </c>
      <c r="C769" t="str">
        <v>FA-A 02016-00061462</v>
      </c>
      <c r="D769">
        <v>-16940</v>
      </c>
      <c r="E769" t="str">
        <v>OC 0001-00001820: LOGISTICA
crei srl</v>
      </c>
      <c r="F769">
        <v>1</v>
      </c>
      <c r="G769">
        <v>14000</v>
      </c>
      <c r="H769" t="str">
        <v>UN</v>
      </c>
      <c r="I769" t="str">
        <v>LOGISTICA</v>
      </c>
      <c r="J769" t="str">
        <v>OPEX</v>
      </c>
      <c r="K769" t="str">
        <v>VARIABLE</v>
      </c>
      <c r="L769" t="str">
        <v>INDIRECTO</v>
      </c>
      <c r="M769">
        <v>0</v>
      </c>
      <c r="N769" t="str">
        <v>CC1</v>
      </c>
      <c r="O769" t="e">
        <v>#NUM!</v>
      </c>
      <c r="P769">
        <v>10</v>
      </c>
      <c r="Q769" t="str">
        <v>BACHAS, CEREAL &amp; POLVILLO, COMPOST &amp; FERTILIZANTES, DISPOSICIÓN FINAL RESIDUOS LIQUIDOS, DISPOSICIÓN FINAL RESIDUOS SOLIDOS, EXPORTACION, NFU, PILETAS, REACTORES, TIERRAS FILTRANTES</v>
      </c>
      <c r="R769">
        <v>1</v>
      </c>
      <c r="S769">
        <v>-16940</v>
      </c>
      <c r="T769">
        <v>1</v>
      </c>
      <c r="U769" t="str">
        <v>APERTURADO POR EMPRESA</v>
      </c>
      <c r="V769" t="str">
        <v>PILETAS</v>
      </c>
    </row>
    <row r="770" spans="1:22" x14ac:dyDescent="0.25">
      <c r="A770" vm="9">
        <v>45939</v>
      </c>
      <c r="B770" t="str">
        <v>Speed Business S. A.</v>
      </c>
      <c r="C770" t="str">
        <v>FA-A 02016-00061462</v>
      </c>
      <c r="D770">
        <v>-16940</v>
      </c>
      <c r="E770" t="str">
        <v>OC 0001-00001820: LOGISTICA
crei srl</v>
      </c>
      <c r="F770">
        <v>1</v>
      </c>
      <c r="G770">
        <v>14000</v>
      </c>
      <c r="H770" t="str">
        <v>UN</v>
      </c>
      <c r="I770" t="str">
        <v>LOGISTICA</v>
      </c>
      <c r="J770" t="str">
        <v>OPEX</v>
      </c>
      <c r="K770" t="str">
        <v>VARIABLE</v>
      </c>
      <c r="L770" t="str">
        <v>INDIRECTO</v>
      </c>
      <c r="M770">
        <v>0</v>
      </c>
      <c r="N770" t="str">
        <v>CC1</v>
      </c>
      <c r="O770" t="e">
        <v>#NUM!</v>
      </c>
      <c r="P770">
        <v>10</v>
      </c>
      <c r="Q770" t="str">
        <v>BACHAS, CEREAL &amp; POLVILLO, COMPOST &amp; FERTILIZANTES, DISPOSICIÓN FINAL RESIDUOS LIQUIDOS, DISPOSICIÓN FINAL RESIDUOS SOLIDOS, EXPORTACION, NFU, PILETAS, REACTORES, TIERRAS FILTRANTES</v>
      </c>
      <c r="R770">
        <v>1</v>
      </c>
      <c r="S770">
        <v>-16940</v>
      </c>
      <c r="T770">
        <v>1</v>
      </c>
      <c r="U770" t="str">
        <v>APERTURADO POR EMPRESA</v>
      </c>
      <c r="V770" t="str">
        <v>REACTORES</v>
      </c>
    </row>
    <row r="771" spans="1:22" x14ac:dyDescent="0.25">
      <c r="A771" vm="9">
        <v>45939</v>
      </c>
      <c r="B771" t="str">
        <v>Speed Business S. A.</v>
      </c>
      <c r="C771" t="str">
        <v>FA-A 02016-00061462</v>
      </c>
      <c r="D771">
        <v>-16940</v>
      </c>
      <c r="E771" t="str">
        <v>OC 0001-00001820: LOGISTICA
crei srl</v>
      </c>
      <c r="F771">
        <v>1</v>
      </c>
      <c r="G771">
        <v>14000</v>
      </c>
      <c r="H771" t="str">
        <v>UN</v>
      </c>
      <c r="I771" t="str">
        <v>LOGISTICA</v>
      </c>
      <c r="J771" t="str">
        <v>OPEX</v>
      </c>
      <c r="K771" t="str">
        <v>VARIABLE</v>
      </c>
      <c r="L771" t="str">
        <v>INDIRECTO</v>
      </c>
      <c r="M771">
        <v>0</v>
      </c>
      <c r="N771" t="str">
        <v>CC1</v>
      </c>
      <c r="O771" t="e">
        <v>#NUM!</v>
      </c>
      <c r="P771">
        <v>10</v>
      </c>
      <c r="Q771" t="str">
        <v>BACHAS, CEREAL &amp; POLVILLO, COMPOST &amp; FERTILIZANTES, DISPOSICIÓN FINAL RESIDUOS LIQUIDOS, DISPOSICIÓN FINAL RESIDUOS SOLIDOS, EXPORTACION, NFU, PILETAS, REACTORES, TIERRAS FILTRANTES</v>
      </c>
      <c r="R771">
        <v>1</v>
      </c>
      <c r="S771">
        <v>-16940</v>
      </c>
      <c r="T771">
        <v>1</v>
      </c>
      <c r="U771" t="str">
        <v>APERTURADO POR EMPRESA</v>
      </c>
      <c r="V771" t="str">
        <v>TIERRAS FILTRANTES</v>
      </c>
    </row>
    <row r="772" spans="1:22" x14ac:dyDescent="0.25">
      <c r="A772" vm="21">
        <v>45936</v>
      </c>
      <c r="B772" t="str">
        <v>Speed Business S. A.</v>
      </c>
      <c r="C772" t="str">
        <v>FA-A 02166-00014579</v>
      </c>
      <c r="D772">
        <v>-16940</v>
      </c>
      <c r="E772" t="str">
        <v>OC 0001-00001822: LOGISTICA
Worms -crei srl</v>
      </c>
      <c r="F772">
        <v>1</v>
      </c>
      <c r="G772">
        <v>14000</v>
      </c>
      <c r="H772" t="str">
        <v>UN</v>
      </c>
      <c r="I772" t="str">
        <v>LOGISTICA</v>
      </c>
      <c r="J772" t="str">
        <v>OPEX</v>
      </c>
      <c r="K772" t="str">
        <v>VARIABLE</v>
      </c>
      <c r="L772" t="str">
        <v>INDIRECTO</v>
      </c>
      <c r="M772">
        <v>0</v>
      </c>
      <c r="N772" t="str">
        <v>CC1</v>
      </c>
      <c r="O772" t="e">
        <v>#NUM!</v>
      </c>
      <c r="P772">
        <v>10</v>
      </c>
      <c r="Q772" t="str">
        <v>BACHAS, CEREAL &amp; POLVILLO, COMPOST &amp; FERTILIZANTES, DISPOSICIÓN FINAL RESIDUOS LIQUIDOS, DISPOSICIÓN FINAL RESIDUOS SOLIDOS, EXPORTACION, NFU, PILETAS, REACTORES, TIERRAS FILTRANTES</v>
      </c>
      <c r="R772">
        <v>1</v>
      </c>
      <c r="S772">
        <v>-16940</v>
      </c>
      <c r="T772">
        <v>1</v>
      </c>
      <c r="U772" t="str">
        <v>APERTURADO POR EMPRESA</v>
      </c>
      <c r="V772" t="str">
        <v>BACHAS</v>
      </c>
    </row>
    <row r="773" spans="1:22" x14ac:dyDescent="0.25">
      <c r="A773" vm="21">
        <v>45936</v>
      </c>
      <c r="B773" t="str">
        <v>Speed Business S. A.</v>
      </c>
      <c r="C773" t="str">
        <v>FA-A 02166-00014579</v>
      </c>
      <c r="D773">
        <v>-16940</v>
      </c>
      <c r="E773" t="str">
        <v>OC 0001-00001822: LOGISTICA
Worms -crei srl</v>
      </c>
      <c r="F773">
        <v>1</v>
      </c>
      <c r="G773">
        <v>14000</v>
      </c>
      <c r="H773" t="str">
        <v>UN</v>
      </c>
      <c r="I773" t="str">
        <v>LOGISTICA</v>
      </c>
      <c r="J773" t="str">
        <v>OPEX</v>
      </c>
      <c r="K773" t="str">
        <v>VARIABLE</v>
      </c>
      <c r="L773" t="str">
        <v>INDIRECTO</v>
      </c>
      <c r="M773">
        <v>0</v>
      </c>
      <c r="N773" t="str">
        <v>CC1</v>
      </c>
      <c r="O773" t="e">
        <v>#NUM!</v>
      </c>
      <c r="P773">
        <v>10</v>
      </c>
      <c r="Q773" t="str">
        <v>BACHAS, CEREAL &amp; POLVILLO, COMPOST &amp; FERTILIZANTES, DISPOSICIÓN FINAL RESIDUOS LIQUIDOS, DISPOSICIÓN FINAL RESIDUOS SOLIDOS, EXPORTACION, NFU, PILETAS, REACTORES, TIERRAS FILTRANTES</v>
      </c>
      <c r="R773">
        <v>1</v>
      </c>
      <c r="S773">
        <v>-16940</v>
      </c>
      <c r="T773">
        <v>1</v>
      </c>
      <c r="U773" t="str">
        <v>APERTURADO POR EMPRESA</v>
      </c>
      <c r="V773" t="str">
        <v>CEREAL &amp; POLVILLO</v>
      </c>
    </row>
    <row r="774" spans="1:22" x14ac:dyDescent="0.25">
      <c r="A774" vm="21">
        <v>45936</v>
      </c>
      <c r="B774" t="str">
        <v>Speed Business S. A.</v>
      </c>
      <c r="C774" t="str">
        <v>FA-A 02166-00014579</v>
      </c>
      <c r="D774">
        <v>-16940</v>
      </c>
      <c r="E774" t="str">
        <v>OC 0001-00001822: LOGISTICA
Worms -crei srl</v>
      </c>
      <c r="F774">
        <v>1</v>
      </c>
      <c r="G774">
        <v>14000</v>
      </c>
      <c r="H774" t="str">
        <v>UN</v>
      </c>
      <c r="I774" t="str">
        <v>LOGISTICA</v>
      </c>
      <c r="J774" t="str">
        <v>OPEX</v>
      </c>
      <c r="K774" t="str">
        <v>VARIABLE</v>
      </c>
      <c r="L774" t="str">
        <v>INDIRECTO</v>
      </c>
      <c r="M774">
        <v>0</v>
      </c>
      <c r="N774" t="str">
        <v>CC1</v>
      </c>
      <c r="O774" t="e">
        <v>#NUM!</v>
      </c>
      <c r="P774">
        <v>10</v>
      </c>
      <c r="Q774" t="str">
        <v>BACHAS, CEREAL &amp; POLVILLO, COMPOST &amp; FERTILIZANTES, DISPOSICIÓN FINAL RESIDUOS LIQUIDOS, DISPOSICIÓN FINAL RESIDUOS SOLIDOS, EXPORTACION, NFU, PILETAS, REACTORES, TIERRAS FILTRANTES</v>
      </c>
      <c r="R774">
        <v>1</v>
      </c>
      <c r="S774">
        <v>-16940</v>
      </c>
      <c r="T774">
        <v>1</v>
      </c>
      <c r="U774" t="str">
        <v>APERTURADO POR EMPRESA</v>
      </c>
      <c r="V774" t="str">
        <v>COMPOST &amp; FERTILIZANTES</v>
      </c>
    </row>
    <row r="775" spans="1:22" x14ac:dyDescent="0.25">
      <c r="A775" vm="21">
        <v>45936</v>
      </c>
      <c r="B775" t="str">
        <v>Speed Business S. A.</v>
      </c>
      <c r="C775" t="str">
        <v>FA-A 02166-00014579</v>
      </c>
      <c r="D775">
        <v>-16940</v>
      </c>
      <c r="E775" t="str">
        <v>OC 0001-00001822: LOGISTICA
Worms -crei srl</v>
      </c>
      <c r="F775">
        <v>1</v>
      </c>
      <c r="G775">
        <v>14000</v>
      </c>
      <c r="H775" t="str">
        <v>UN</v>
      </c>
      <c r="I775" t="str">
        <v>LOGISTICA</v>
      </c>
      <c r="J775" t="str">
        <v>OPEX</v>
      </c>
      <c r="K775" t="str">
        <v>VARIABLE</v>
      </c>
      <c r="L775" t="str">
        <v>INDIRECTO</v>
      </c>
      <c r="M775">
        <v>0</v>
      </c>
      <c r="N775" t="str">
        <v>CC1</v>
      </c>
      <c r="O775" t="e">
        <v>#NUM!</v>
      </c>
      <c r="P775">
        <v>10</v>
      </c>
      <c r="Q775" t="str">
        <v>BACHAS, CEREAL &amp; POLVILLO, COMPOST &amp; FERTILIZANTES, DISPOSICIÓN FINAL RESIDUOS LIQUIDOS, DISPOSICIÓN FINAL RESIDUOS SOLIDOS, EXPORTACION, NFU, PILETAS, REACTORES, TIERRAS FILTRANTES</v>
      </c>
      <c r="R775">
        <v>1</v>
      </c>
      <c r="S775">
        <v>-16940</v>
      </c>
      <c r="T775">
        <v>1</v>
      </c>
      <c r="U775" t="str">
        <v>APERTURADO POR EMPRESA</v>
      </c>
      <c r="V775" t="str">
        <v>DISPOSICIÓN FINAL RESIDUOS LIQUIDOS</v>
      </c>
    </row>
    <row r="776" spans="1:22" x14ac:dyDescent="0.25">
      <c r="A776" vm="21">
        <v>45936</v>
      </c>
      <c r="B776" t="str">
        <v>Speed Business S. A.</v>
      </c>
      <c r="C776" t="str">
        <v>FA-A 02166-00014579</v>
      </c>
      <c r="D776">
        <v>-16940</v>
      </c>
      <c r="E776" t="str">
        <v>OC 0001-00001822: LOGISTICA
Worms -crei srl</v>
      </c>
      <c r="F776">
        <v>1</v>
      </c>
      <c r="G776">
        <v>14000</v>
      </c>
      <c r="H776" t="str">
        <v>UN</v>
      </c>
      <c r="I776" t="str">
        <v>LOGISTICA</v>
      </c>
      <c r="J776" t="str">
        <v>OPEX</v>
      </c>
      <c r="K776" t="str">
        <v>VARIABLE</v>
      </c>
      <c r="L776" t="str">
        <v>INDIRECTO</v>
      </c>
      <c r="M776">
        <v>0</v>
      </c>
      <c r="N776" t="str">
        <v>CC1</v>
      </c>
      <c r="O776" t="e">
        <v>#NUM!</v>
      </c>
      <c r="P776">
        <v>10</v>
      </c>
      <c r="Q776" t="str">
        <v>BACHAS, CEREAL &amp; POLVILLO, COMPOST &amp; FERTILIZANTES, DISPOSICIÓN FINAL RESIDUOS LIQUIDOS, DISPOSICIÓN FINAL RESIDUOS SOLIDOS, EXPORTACION, NFU, PILETAS, REACTORES, TIERRAS FILTRANTES</v>
      </c>
      <c r="R776">
        <v>1</v>
      </c>
      <c r="S776">
        <v>-16940</v>
      </c>
      <c r="T776">
        <v>1</v>
      </c>
      <c r="U776" t="str">
        <v>APERTURADO POR EMPRESA</v>
      </c>
      <c r="V776" t="str">
        <v>DISPOSICIÓN FINAL RESIDUOS SOLIDOS</v>
      </c>
    </row>
    <row r="777" spans="1:22" x14ac:dyDescent="0.25">
      <c r="A777" vm="21">
        <v>45936</v>
      </c>
      <c r="B777" t="str">
        <v>Speed Business S. A.</v>
      </c>
      <c r="C777" t="str">
        <v>FA-A 02166-00014579</v>
      </c>
      <c r="D777">
        <v>-16940</v>
      </c>
      <c r="E777" t="str">
        <v>OC 0001-00001822: LOGISTICA
Worms -crei srl</v>
      </c>
      <c r="F777">
        <v>1</v>
      </c>
      <c r="G777">
        <v>14000</v>
      </c>
      <c r="H777" t="str">
        <v>UN</v>
      </c>
      <c r="I777" t="str">
        <v>LOGISTICA</v>
      </c>
      <c r="J777" t="str">
        <v>OPEX</v>
      </c>
      <c r="K777" t="str">
        <v>VARIABLE</v>
      </c>
      <c r="L777" t="str">
        <v>INDIRECTO</v>
      </c>
      <c r="M777">
        <v>0</v>
      </c>
      <c r="N777" t="str">
        <v>CC1</v>
      </c>
      <c r="O777" t="e">
        <v>#NUM!</v>
      </c>
      <c r="P777">
        <v>10</v>
      </c>
      <c r="Q777" t="str">
        <v>BACHAS, CEREAL &amp; POLVILLO, COMPOST &amp; FERTILIZANTES, DISPOSICIÓN FINAL RESIDUOS LIQUIDOS, DISPOSICIÓN FINAL RESIDUOS SOLIDOS, EXPORTACION, NFU, PILETAS, REACTORES, TIERRAS FILTRANTES</v>
      </c>
      <c r="R777">
        <v>1</v>
      </c>
      <c r="S777">
        <v>-16940</v>
      </c>
      <c r="T777">
        <v>1</v>
      </c>
      <c r="U777" t="str">
        <v>APERTURADO POR EMPRESA</v>
      </c>
      <c r="V777" t="str">
        <v>EXPORTACION</v>
      </c>
    </row>
    <row r="778" spans="1:22" x14ac:dyDescent="0.25">
      <c r="A778" vm="21">
        <v>45936</v>
      </c>
      <c r="B778" t="str">
        <v>Speed Business S. A.</v>
      </c>
      <c r="C778" t="str">
        <v>FA-A 02166-00014579</v>
      </c>
      <c r="D778">
        <v>-16940</v>
      </c>
      <c r="E778" t="str">
        <v>OC 0001-00001822: LOGISTICA
Worms -crei srl</v>
      </c>
      <c r="F778">
        <v>1</v>
      </c>
      <c r="G778">
        <v>14000</v>
      </c>
      <c r="H778" t="str">
        <v>UN</v>
      </c>
      <c r="I778" t="str">
        <v>LOGISTICA</v>
      </c>
      <c r="J778" t="str">
        <v>OPEX</v>
      </c>
      <c r="K778" t="str">
        <v>VARIABLE</v>
      </c>
      <c r="L778" t="str">
        <v>INDIRECTO</v>
      </c>
      <c r="M778">
        <v>0</v>
      </c>
      <c r="N778" t="str">
        <v>CC1</v>
      </c>
      <c r="O778" t="e">
        <v>#NUM!</v>
      </c>
      <c r="P778">
        <v>10</v>
      </c>
      <c r="Q778" t="str">
        <v>BACHAS, CEREAL &amp; POLVILLO, COMPOST &amp; FERTILIZANTES, DISPOSICIÓN FINAL RESIDUOS LIQUIDOS, DISPOSICIÓN FINAL RESIDUOS SOLIDOS, EXPORTACION, NFU, PILETAS, REACTORES, TIERRAS FILTRANTES</v>
      </c>
      <c r="R778">
        <v>1</v>
      </c>
      <c r="S778">
        <v>-16940</v>
      </c>
      <c r="T778">
        <v>1</v>
      </c>
      <c r="U778" t="str">
        <v>APERTURADO POR EMPRESA</v>
      </c>
      <c r="V778" t="str">
        <v>NFU</v>
      </c>
    </row>
    <row r="779" spans="1:22" x14ac:dyDescent="0.25">
      <c r="A779" vm="21">
        <v>45936</v>
      </c>
      <c r="B779" t="str">
        <v>Speed Business S. A.</v>
      </c>
      <c r="C779" t="str">
        <v>FA-A 02166-00014579</v>
      </c>
      <c r="D779">
        <v>-16940</v>
      </c>
      <c r="E779" t="str">
        <v>OC 0001-00001822: LOGISTICA
Worms -crei srl</v>
      </c>
      <c r="F779">
        <v>1</v>
      </c>
      <c r="G779">
        <v>14000</v>
      </c>
      <c r="H779" t="str">
        <v>UN</v>
      </c>
      <c r="I779" t="str">
        <v>LOGISTICA</v>
      </c>
      <c r="J779" t="str">
        <v>OPEX</v>
      </c>
      <c r="K779" t="str">
        <v>VARIABLE</v>
      </c>
      <c r="L779" t="str">
        <v>INDIRECTO</v>
      </c>
      <c r="M779">
        <v>0</v>
      </c>
      <c r="N779" t="str">
        <v>CC1</v>
      </c>
      <c r="O779" t="e">
        <v>#NUM!</v>
      </c>
      <c r="P779">
        <v>10</v>
      </c>
      <c r="Q779" t="str">
        <v>BACHAS, CEREAL &amp; POLVILLO, COMPOST &amp; FERTILIZANTES, DISPOSICIÓN FINAL RESIDUOS LIQUIDOS, DISPOSICIÓN FINAL RESIDUOS SOLIDOS, EXPORTACION, NFU, PILETAS, REACTORES, TIERRAS FILTRANTES</v>
      </c>
      <c r="R779">
        <v>1</v>
      </c>
      <c r="S779">
        <v>-16940</v>
      </c>
      <c r="T779">
        <v>1</v>
      </c>
      <c r="U779" t="str">
        <v>APERTURADO POR EMPRESA</v>
      </c>
      <c r="V779" t="str">
        <v>PILETAS</v>
      </c>
    </row>
    <row r="780" spans="1:22" x14ac:dyDescent="0.25">
      <c r="A780" vm="21">
        <v>45936</v>
      </c>
      <c r="B780" t="str">
        <v>Speed Business S. A.</v>
      </c>
      <c r="C780" t="str">
        <v>FA-A 02166-00014579</v>
      </c>
      <c r="D780">
        <v>-16940</v>
      </c>
      <c r="E780" t="str">
        <v>OC 0001-00001822: LOGISTICA
Worms -crei srl</v>
      </c>
      <c r="F780">
        <v>1</v>
      </c>
      <c r="G780">
        <v>14000</v>
      </c>
      <c r="H780" t="str">
        <v>UN</v>
      </c>
      <c r="I780" t="str">
        <v>LOGISTICA</v>
      </c>
      <c r="J780" t="str">
        <v>OPEX</v>
      </c>
      <c r="K780" t="str">
        <v>VARIABLE</v>
      </c>
      <c r="L780" t="str">
        <v>INDIRECTO</v>
      </c>
      <c r="M780">
        <v>0</v>
      </c>
      <c r="N780" t="str">
        <v>CC1</v>
      </c>
      <c r="O780" t="e">
        <v>#NUM!</v>
      </c>
      <c r="P780">
        <v>10</v>
      </c>
      <c r="Q780" t="str">
        <v>BACHAS, CEREAL &amp; POLVILLO, COMPOST &amp; FERTILIZANTES, DISPOSICIÓN FINAL RESIDUOS LIQUIDOS, DISPOSICIÓN FINAL RESIDUOS SOLIDOS, EXPORTACION, NFU, PILETAS, REACTORES, TIERRAS FILTRANTES</v>
      </c>
      <c r="R780">
        <v>1</v>
      </c>
      <c r="S780">
        <v>-16940</v>
      </c>
      <c r="T780">
        <v>1</v>
      </c>
      <c r="U780" t="str">
        <v>APERTURADO POR EMPRESA</v>
      </c>
      <c r="V780" t="str">
        <v>REACTORES</v>
      </c>
    </row>
    <row r="781" spans="1:22" x14ac:dyDescent="0.25">
      <c r="A781" vm="21">
        <v>45936</v>
      </c>
      <c r="B781" t="str">
        <v>Speed Business S. A.</v>
      </c>
      <c r="C781" t="str">
        <v>FA-A 02166-00014579</v>
      </c>
      <c r="D781">
        <v>-16940</v>
      </c>
      <c r="E781" t="str">
        <v>OC 0001-00001822: LOGISTICA
Worms -crei srl</v>
      </c>
      <c r="F781">
        <v>1</v>
      </c>
      <c r="G781">
        <v>14000</v>
      </c>
      <c r="H781" t="str">
        <v>UN</v>
      </c>
      <c r="I781" t="str">
        <v>LOGISTICA</v>
      </c>
      <c r="J781" t="str">
        <v>OPEX</v>
      </c>
      <c r="K781" t="str">
        <v>VARIABLE</v>
      </c>
      <c r="L781" t="str">
        <v>INDIRECTO</v>
      </c>
      <c r="M781">
        <v>0</v>
      </c>
      <c r="N781" t="str">
        <v>CC1</v>
      </c>
      <c r="O781" t="e">
        <v>#NUM!</v>
      </c>
      <c r="P781">
        <v>10</v>
      </c>
      <c r="Q781" t="str">
        <v>BACHAS, CEREAL &amp; POLVILLO, COMPOST &amp; FERTILIZANTES, DISPOSICIÓN FINAL RESIDUOS LIQUIDOS, DISPOSICIÓN FINAL RESIDUOS SOLIDOS, EXPORTACION, NFU, PILETAS, REACTORES, TIERRAS FILTRANTES</v>
      </c>
      <c r="R781">
        <v>1</v>
      </c>
      <c r="S781">
        <v>-16940</v>
      </c>
      <c r="T781">
        <v>1</v>
      </c>
      <c r="U781" t="str">
        <v>APERTURADO POR EMPRESA</v>
      </c>
      <c r="V781" t="str">
        <v>TIERRAS FILTRANTES</v>
      </c>
    </row>
    <row r="782" spans="1:22" x14ac:dyDescent="0.25">
      <c r="A782" vm="8">
        <v>45952</v>
      </c>
      <c r="B782" t="str">
        <v>Spipperi Pablo Sebastian Y Porto Paula Gabriela S. Cap I Secc Iv</v>
      </c>
      <c r="C782" t="str">
        <v>FA-A 00001-00000396</v>
      </c>
      <c r="D782">
        <v>-159266.25</v>
      </c>
      <c r="E782" t="str">
        <v xml:space="preserve">OC 0001-00002045: HIGIENE Y SEGURIDAD
Cadena plástica amarillo y negro </v>
      </c>
      <c r="F782">
        <v>75</v>
      </c>
      <c r="G782">
        <v>1755</v>
      </c>
      <c r="H782" t="str">
        <v>UN</v>
      </c>
      <c r="I782" t="str">
        <v>HIGIENE Y SEGURIDAD</v>
      </c>
      <c r="J782" t="str">
        <v>OPEX</v>
      </c>
      <c r="K782" t="str">
        <v>VARIABLE</v>
      </c>
      <c r="L782" t="str">
        <v>INDIRECTO</v>
      </c>
      <c r="M782">
        <v>0</v>
      </c>
      <c r="N782" t="str">
        <v>CC1</v>
      </c>
      <c r="O782" t="e">
        <v>#NUM!</v>
      </c>
      <c r="P782">
        <v>10</v>
      </c>
      <c r="Q782" t="str">
        <v>BACHAS, CEREAL &amp; POLVILLO, COMPOST &amp; FERTILIZANTES, DISPOSICIÓN FINAL RESIDUOS LIQUIDOS, DISPOSICIÓN FINAL RESIDUOS SOLIDOS, EXPORTACION, NFU, PILETAS, REACTORES, TIERRAS FILTRANTES</v>
      </c>
      <c r="R782">
        <v>1</v>
      </c>
      <c r="S782">
        <v>-159266.25</v>
      </c>
      <c r="T782">
        <v>75</v>
      </c>
      <c r="U782" t="str">
        <v>APERTURADO POR EMPRESA</v>
      </c>
      <c r="V782" t="str">
        <v>BACHAS</v>
      </c>
    </row>
    <row r="783" spans="1:22" x14ac:dyDescent="0.25">
      <c r="A783" vm="8">
        <v>45952</v>
      </c>
      <c r="B783" t="str">
        <v>Spipperi Pablo Sebastian Y Porto Paula Gabriela S. Cap I Secc Iv</v>
      </c>
      <c r="C783" t="str">
        <v>FA-A 00001-00000396</v>
      </c>
      <c r="D783">
        <v>-159266.25</v>
      </c>
      <c r="E783" t="str">
        <v xml:space="preserve">OC 0001-00002045: HIGIENE Y SEGURIDAD
Cadena plástica amarillo y negro </v>
      </c>
      <c r="F783">
        <v>75</v>
      </c>
      <c r="G783">
        <v>1755</v>
      </c>
      <c r="H783" t="str">
        <v>UN</v>
      </c>
      <c r="I783" t="str">
        <v>HIGIENE Y SEGURIDAD</v>
      </c>
      <c r="J783" t="str">
        <v>OPEX</v>
      </c>
      <c r="K783" t="str">
        <v>VARIABLE</v>
      </c>
      <c r="L783" t="str">
        <v>INDIRECTO</v>
      </c>
      <c r="M783">
        <v>0</v>
      </c>
      <c r="N783" t="str">
        <v>CC1</v>
      </c>
      <c r="O783" t="e">
        <v>#NUM!</v>
      </c>
      <c r="P783">
        <v>10</v>
      </c>
      <c r="Q783" t="str">
        <v>BACHAS, CEREAL &amp; POLVILLO, COMPOST &amp; FERTILIZANTES, DISPOSICIÓN FINAL RESIDUOS LIQUIDOS, DISPOSICIÓN FINAL RESIDUOS SOLIDOS, EXPORTACION, NFU, PILETAS, REACTORES, TIERRAS FILTRANTES</v>
      </c>
      <c r="R783">
        <v>1</v>
      </c>
      <c r="S783">
        <v>-159266.25</v>
      </c>
      <c r="T783">
        <v>75</v>
      </c>
      <c r="U783" t="str">
        <v>APERTURADO POR EMPRESA</v>
      </c>
      <c r="V783" t="str">
        <v>CEREAL &amp; POLVILLO</v>
      </c>
    </row>
    <row r="784" spans="1:22" x14ac:dyDescent="0.25">
      <c r="A784" vm="8">
        <v>45952</v>
      </c>
      <c r="B784" t="str">
        <v>Spipperi Pablo Sebastian Y Porto Paula Gabriela S. Cap I Secc Iv</v>
      </c>
      <c r="C784" t="str">
        <v>FA-A 00001-00000396</v>
      </c>
      <c r="D784">
        <v>-159266.25</v>
      </c>
      <c r="E784" t="str">
        <v xml:space="preserve">OC 0001-00002045: HIGIENE Y SEGURIDAD
Cadena plástica amarillo y negro </v>
      </c>
      <c r="F784">
        <v>75</v>
      </c>
      <c r="G784">
        <v>1755</v>
      </c>
      <c r="H784" t="str">
        <v>UN</v>
      </c>
      <c r="I784" t="str">
        <v>HIGIENE Y SEGURIDAD</v>
      </c>
      <c r="J784" t="str">
        <v>OPEX</v>
      </c>
      <c r="K784" t="str">
        <v>VARIABLE</v>
      </c>
      <c r="L784" t="str">
        <v>INDIRECTO</v>
      </c>
      <c r="M784">
        <v>0</v>
      </c>
      <c r="N784" t="str">
        <v>CC1</v>
      </c>
      <c r="O784" t="e">
        <v>#NUM!</v>
      </c>
      <c r="P784">
        <v>10</v>
      </c>
      <c r="Q784" t="str">
        <v>BACHAS, CEREAL &amp; POLVILLO, COMPOST &amp; FERTILIZANTES, DISPOSICIÓN FINAL RESIDUOS LIQUIDOS, DISPOSICIÓN FINAL RESIDUOS SOLIDOS, EXPORTACION, NFU, PILETAS, REACTORES, TIERRAS FILTRANTES</v>
      </c>
      <c r="R784">
        <v>1</v>
      </c>
      <c r="S784">
        <v>-159266.25</v>
      </c>
      <c r="T784">
        <v>75</v>
      </c>
      <c r="U784" t="str">
        <v>APERTURADO POR EMPRESA</v>
      </c>
      <c r="V784" t="str">
        <v>COMPOST &amp; FERTILIZANTES</v>
      </c>
    </row>
    <row r="785" spans="1:22" x14ac:dyDescent="0.25">
      <c r="A785" vm="8">
        <v>45952</v>
      </c>
      <c r="B785" t="str">
        <v>Spipperi Pablo Sebastian Y Porto Paula Gabriela S. Cap I Secc Iv</v>
      </c>
      <c r="C785" t="str">
        <v>FA-A 00001-00000396</v>
      </c>
      <c r="D785">
        <v>-159266.25</v>
      </c>
      <c r="E785" t="str">
        <v xml:space="preserve">OC 0001-00002045: HIGIENE Y SEGURIDAD
Cadena plástica amarillo y negro </v>
      </c>
      <c r="F785">
        <v>75</v>
      </c>
      <c r="G785">
        <v>1755</v>
      </c>
      <c r="H785" t="str">
        <v>UN</v>
      </c>
      <c r="I785" t="str">
        <v>HIGIENE Y SEGURIDAD</v>
      </c>
      <c r="J785" t="str">
        <v>OPEX</v>
      </c>
      <c r="K785" t="str">
        <v>VARIABLE</v>
      </c>
      <c r="L785" t="str">
        <v>INDIRECTO</v>
      </c>
      <c r="M785">
        <v>0</v>
      </c>
      <c r="N785" t="str">
        <v>CC1</v>
      </c>
      <c r="O785" t="e">
        <v>#NUM!</v>
      </c>
      <c r="P785">
        <v>10</v>
      </c>
      <c r="Q785" t="str">
        <v>BACHAS, CEREAL &amp; POLVILLO, COMPOST &amp; FERTILIZANTES, DISPOSICIÓN FINAL RESIDUOS LIQUIDOS, DISPOSICIÓN FINAL RESIDUOS SOLIDOS, EXPORTACION, NFU, PILETAS, REACTORES, TIERRAS FILTRANTES</v>
      </c>
      <c r="R785">
        <v>1</v>
      </c>
      <c r="S785">
        <v>-159266.25</v>
      </c>
      <c r="T785">
        <v>75</v>
      </c>
      <c r="U785" t="str">
        <v>APERTURADO POR EMPRESA</v>
      </c>
      <c r="V785" t="str">
        <v>DISPOSICIÓN FINAL RESIDUOS LIQUIDOS</v>
      </c>
    </row>
    <row r="786" spans="1:22" x14ac:dyDescent="0.25">
      <c r="A786" vm="8">
        <v>45952</v>
      </c>
      <c r="B786" t="str">
        <v>Spipperi Pablo Sebastian Y Porto Paula Gabriela S. Cap I Secc Iv</v>
      </c>
      <c r="C786" t="str">
        <v>FA-A 00001-00000396</v>
      </c>
      <c r="D786">
        <v>-159266.25</v>
      </c>
      <c r="E786" t="str">
        <v xml:space="preserve">OC 0001-00002045: HIGIENE Y SEGURIDAD
Cadena plástica amarillo y negro </v>
      </c>
      <c r="F786">
        <v>75</v>
      </c>
      <c r="G786">
        <v>1755</v>
      </c>
      <c r="H786" t="str">
        <v>UN</v>
      </c>
      <c r="I786" t="str">
        <v>HIGIENE Y SEGURIDAD</v>
      </c>
      <c r="J786" t="str">
        <v>OPEX</v>
      </c>
      <c r="K786" t="str">
        <v>VARIABLE</v>
      </c>
      <c r="L786" t="str">
        <v>INDIRECTO</v>
      </c>
      <c r="M786">
        <v>0</v>
      </c>
      <c r="N786" t="str">
        <v>CC1</v>
      </c>
      <c r="O786" t="e">
        <v>#NUM!</v>
      </c>
      <c r="P786">
        <v>10</v>
      </c>
      <c r="Q786" t="str">
        <v>BACHAS, CEREAL &amp; POLVILLO, COMPOST &amp; FERTILIZANTES, DISPOSICIÓN FINAL RESIDUOS LIQUIDOS, DISPOSICIÓN FINAL RESIDUOS SOLIDOS, EXPORTACION, NFU, PILETAS, REACTORES, TIERRAS FILTRANTES</v>
      </c>
      <c r="R786">
        <v>1</v>
      </c>
      <c r="S786">
        <v>-159266.25</v>
      </c>
      <c r="T786">
        <v>75</v>
      </c>
      <c r="U786" t="str">
        <v>APERTURADO POR EMPRESA</v>
      </c>
      <c r="V786" t="str">
        <v>DISPOSICIÓN FINAL RESIDUOS SOLIDOS</v>
      </c>
    </row>
    <row r="787" spans="1:22" x14ac:dyDescent="0.25">
      <c r="A787" vm="8">
        <v>45952</v>
      </c>
      <c r="B787" t="str">
        <v>Spipperi Pablo Sebastian Y Porto Paula Gabriela S. Cap I Secc Iv</v>
      </c>
      <c r="C787" t="str">
        <v>FA-A 00001-00000396</v>
      </c>
      <c r="D787">
        <v>-159266.25</v>
      </c>
      <c r="E787" t="str">
        <v xml:space="preserve">OC 0001-00002045: HIGIENE Y SEGURIDAD
Cadena plástica amarillo y negro </v>
      </c>
      <c r="F787">
        <v>75</v>
      </c>
      <c r="G787">
        <v>1755</v>
      </c>
      <c r="H787" t="str">
        <v>UN</v>
      </c>
      <c r="I787" t="str">
        <v>HIGIENE Y SEGURIDAD</v>
      </c>
      <c r="J787" t="str">
        <v>OPEX</v>
      </c>
      <c r="K787" t="str">
        <v>VARIABLE</v>
      </c>
      <c r="L787" t="str">
        <v>INDIRECTO</v>
      </c>
      <c r="M787">
        <v>0</v>
      </c>
      <c r="N787" t="str">
        <v>CC1</v>
      </c>
      <c r="O787" t="e">
        <v>#NUM!</v>
      </c>
      <c r="P787">
        <v>10</v>
      </c>
      <c r="Q787" t="str">
        <v>BACHAS, CEREAL &amp; POLVILLO, COMPOST &amp; FERTILIZANTES, DISPOSICIÓN FINAL RESIDUOS LIQUIDOS, DISPOSICIÓN FINAL RESIDUOS SOLIDOS, EXPORTACION, NFU, PILETAS, REACTORES, TIERRAS FILTRANTES</v>
      </c>
      <c r="R787">
        <v>1</v>
      </c>
      <c r="S787">
        <v>-159266.25</v>
      </c>
      <c r="T787">
        <v>75</v>
      </c>
      <c r="U787" t="str">
        <v>APERTURADO POR EMPRESA</v>
      </c>
      <c r="V787" t="str">
        <v>EXPORTACION</v>
      </c>
    </row>
    <row r="788" spans="1:22" x14ac:dyDescent="0.25">
      <c r="A788" vm="8">
        <v>45952</v>
      </c>
      <c r="B788" t="str">
        <v>Spipperi Pablo Sebastian Y Porto Paula Gabriela S. Cap I Secc Iv</v>
      </c>
      <c r="C788" t="str">
        <v>FA-A 00001-00000396</v>
      </c>
      <c r="D788">
        <v>-159266.25</v>
      </c>
      <c r="E788" t="str">
        <v xml:space="preserve">OC 0001-00002045: HIGIENE Y SEGURIDAD
Cadena plástica amarillo y negro </v>
      </c>
      <c r="F788">
        <v>75</v>
      </c>
      <c r="G788">
        <v>1755</v>
      </c>
      <c r="H788" t="str">
        <v>UN</v>
      </c>
      <c r="I788" t="str">
        <v>HIGIENE Y SEGURIDAD</v>
      </c>
      <c r="J788" t="str">
        <v>OPEX</v>
      </c>
      <c r="K788" t="str">
        <v>VARIABLE</v>
      </c>
      <c r="L788" t="str">
        <v>INDIRECTO</v>
      </c>
      <c r="M788">
        <v>0</v>
      </c>
      <c r="N788" t="str">
        <v>CC1</v>
      </c>
      <c r="O788" t="e">
        <v>#NUM!</v>
      </c>
      <c r="P788">
        <v>10</v>
      </c>
      <c r="Q788" t="str">
        <v>BACHAS, CEREAL &amp; POLVILLO, COMPOST &amp; FERTILIZANTES, DISPOSICIÓN FINAL RESIDUOS LIQUIDOS, DISPOSICIÓN FINAL RESIDUOS SOLIDOS, EXPORTACION, NFU, PILETAS, REACTORES, TIERRAS FILTRANTES</v>
      </c>
      <c r="R788">
        <v>1</v>
      </c>
      <c r="S788">
        <v>-159266.25</v>
      </c>
      <c r="T788">
        <v>75</v>
      </c>
      <c r="U788" t="str">
        <v>APERTURADO POR EMPRESA</v>
      </c>
      <c r="V788" t="str">
        <v>NFU</v>
      </c>
    </row>
    <row r="789" spans="1:22" x14ac:dyDescent="0.25">
      <c r="A789" vm="8">
        <v>45952</v>
      </c>
      <c r="B789" t="str">
        <v>Spipperi Pablo Sebastian Y Porto Paula Gabriela S. Cap I Secc Iv</v>
      </c>
      <c r="C789" t="str">
        <v>FA-A 00001-00000396</v>
      </c>
      <c r="D789">
        <v>-159266.25</v>
      </c>
      <c r="E789" t="str">
        <v xml:space="preserve">OC 0001-00002045: HIGIENE Y SEGURIDAD
Cadena plástica amarillo y negro </v>
      </c>
      <c r="F789">
        <v>75</v>
      </c>
      <c r="G789">
        <v>1755</v>
      </c>
      <c r="H789" t="str">
        <v>UN</v>
      </c>
      <c r="I789" t="str">
        <v>HIGIENE Y SEGURIDAD</v>
      </c>
      <c r="J789" t="str">
        <v>OPEX</v>
      </c>
      <c r="K789" t="str">
        <v>VARIABLE</v>
      </c>
      <c r="L789" t="str">
        <v>INDIRECTO</v>
      </c>
      <c r="M789">
        <v>0</v>
      </c>
      <c r="N789" t="str">
        <v>CC1</v>
      </c>
      <c r="O789" t="e">
        <v>#NUM!</v>
      </c>
      <c r="P789">
        <v>10</v>
      </c>
      <c r="Q789" t="str">
        <v>BACHAS, CEREAL &amp; POLVILLO, COMPOST &amp; FERTILIZANTES, DISPOSICIÓN FINAL RESIDUOS LIQUIDOS, DISPOSICIÓN FINAL RESIDUOS SOLIDOS, EXPORTACION, NFU, PILETAS, REACTORES, TIERRAS FILTRANTES</v>
      </c>
      <c r="R789">
        <v>1</v>
      </c>
      <c r="S789">
        <v>-159266.25</v>
      </c>
      <c r="T789">
        <v>75</v>
      </c>
      <c r="U789" t="str">
        <v>APERTURADO POR EMPRESA</v>
      </c>
      <c r="V789" t="str">
        <v>PILETAS</v>
      </c>
    </row>
    <row r="790" spans="1:22" x14ac:dyDescent="0.25">
      <c r="A790" vm="8">
        <v>45952</v>
      </c>
      <c r="B790" t="str">
        <v>Spipperi Pablo Sebastian Y Porto Paula Gabriela S. Cap I Secc Iv</v>
      </c>
      <c r="C790" t="str">
        <v>FA-A 00001-00000396</v>
      </c>
      <c r="D790">
        <v>-159266.25</v>
      </c>
      <c r="E790" t="str">
        <v xml:space="preserve">OC 0001-00002045: HIGIENE Y SEGURIDAD
Cadena plástica amarillo y negro </v>
      </c>
      <c r="F790">
        <v>75</v>
      </c>
      <c r="G790">
        <v>1755</v>
      </c>
      <c r="H790" t="str">
        <v>UN</v>
      </c>
      <c r="I790" t="str">
        <v>HIGIENE Y SEGURIDAD</v>
      </c>
      <c r="J790" t="str">
        <v>OPEX</v>
      </c>
      <c r="K790" t="str">
        <v>VARIABLE</v>
      </c>
      <c r="L790" t="str">
        <v>INDIRECTO</v>
      </c>
      <c r="M790">
        <v>0</v>
      </c>
      <c r="N790" t="str">
        <v>CC1</v>
      </c>
      <c r="O790" t="e">
        <v>#NUM!</v>
      </c>
      <c r="P790">
        <v>10</v>
      </c>
      <c r="Q790" t="str">
        <v>BACHAS, CEREAL &amp; POLVILLO, COMPOST &amp; FERTILIZANTES, DISPOSICIÓN FINAL RESIDUOS LIQUIDOS, DISPOSICIÓN FINAL RESIDUOS SOLIDOS, EXPORTACION, NFU, PILETAS, REACTORES, TIERRAS FILTRANTES</v>
      </c>
      <c r="R790">
        <v>1</v>
      </c>
      <c r="S790">
        <v>-159266.25</v>
      </c>
      <c r="T790">
        <v>75</v>
      </c>
      <c r="U790" t="str">
        <v>APERTURADO POR EMPRESA</v>
      </c>
      <c r="V790" t="str">
        <v>REACTORES</v>
      </c>
    </row>
    <row r="791" spans="1:22" x14ac:dyDescent="0.25">
      <c r="A791" vm="8">
        <v>45952</v>
      </c>
      <c r="B791" t="str">
        <v>Spipperi Pablo Sebastian Y Porto Paula Gabriela S. Cap I Secc Iv</v>
      </c>
      <c r="C791" t="str">
        <v>FA-A 00001-00000396</v>
      </c>
      <c r="D791">
        <v>-159266.25</v>
      </c>
      <c r="E791" t="str">
        <v xml:space="preserve">OC 0001-00002045: HIGIENE Y SEGURIDAD
Cadena plástica amarillo y negro </v>
      </c>
      <c r="F791">
        <v>75</v>
      </c>
      <c r="G791">
        <v>1755</v>
      </c>
      <c r="H791" t="str">
        <v>UN</v>
      </c>
      <c r="I791" t="str">
        <v>HIGIENE Y SEGURIDAD</v>
      </c>
      <c r="J791" t="str">
        <v>OPEX</v>
      </c>
      <c r="K791" t="str">
        <v>VARIABLE</v>
      </c>
      <c r="L791" t="str">
        <v>INDIRECTO</v>
      </c>
      <c r="M791">
        <v>0</v>
      </c>
      <c r="N791" t="str">
        <v>CC1</v>
      </c>
      <c r="O791" t="e">
        <v>#NUM!</v>
      </c>
      <c r="P791">
        <v>10</v>
      </c>
      <c r="Q791" t="str">
        <v>BACHAS, CEREAL &amp; POLVILLO, COMPOST &amp; FERTILIZANTES, DISPOSICIÓN FINAL RESIDUOS LIQUIDOS, DISPOSICIÓN FINAL RESIDUOS SOLIDOS, EXPORTACION, NFU, PILETAS, REACTORES, TIERRAS FILTRANTES</v>
      </c>
      <c r="R791">
        <v>1</v>
      </c>
      <c r="S791">
        <v>-159266.25</v>
      </c>
      <c r="T791">
        <v>75</v>
      </c>
      <c r="U791" t="str">
        <v>APERTURADO POR EMPRESA</v>
      </c>
      <c r="V791" t="str">
        <v>TIERRAS FILTRANTES</v>
      </c>
    </row>
    <row r="792" spans="1:22" x14ac:dyDescent="0.25">
      <c r="A792" vm="6">
        <v>45938</v>
      </c>
      <c r="B792" t="str">
        <v>Strupeni, Federico Lisandro</v>
      </c>
      <c r="C792" t="str">
        <v>FA-A 00007-00004340</v>
      </c>
      <c r="D792">
        <v>-235106.75</v>
      </c>
      <c r="E792" t="str">
        <v>OC 0001-00001833: SERVICIOS
Servicio Basico de m onitoreo, Servicio Linea GPRS3G</v>
      </c>
      <c r="F792">
        <v>1</v>
      </c>
      <c r="G792">
        <v>194303.1</v>
      </c>
      <c r="H792" t="str">
        <v>UN</v>
      </c>
      <c r="I792" t="str">
        <v>SERVICIOS</v>
      </c>
      <c r="J792" t="str">
        <v>OPEX</v>
      </c>
      <c r="K792" t="str">
        <v>VARIABLE</v>
      </c>
      <c r="L792" t="str">
        <v>INDIRECTO</v>
      </c>
      <c r="M792">
        <v>0</v>
      </c>
      <c r="N792" t="str">
        <v>CC1</v>
      </c>
      <c r="O792" t="e">
        <v>#NUM!</v>
      </c>
      <c r="P792">
        <v>10</v>
      </c>
      <c r="Q792" t="str">
        <v>BACHAS, CEREAL &amp; POLVILLO, COMPOST &amp; FERTILIZANTES, DISPOSICIÓN FINAL RESIDUOS LIQUIDOS, DISPOSICIÓN FINAL RESIDUOS SOLIDOS, EXPORTACION, NFU, PILETAS, REACTORES, TIERRAS FILTRANTES</v>
      </c>
      <c r="R792">
        <v>1</v>
      </c>
      <c r="S792">
        <v>-235106.75</v>
      </c>
      <c r="T792">
        <v>1</v>
      </c>
      <c r="U792" t="str">
        <v>APERTURADO POR EMPRESA</v>
      </c>
      <c r="V792" t="str">
        <v>BACHAS</v>
      </c>
    </row>
    <row r="793" spans="1:22" x14ac:dyDescent="0.25">
      <c r="A793" vm="6">
        <v>45938</v>
      </c>
      <c r="B793" t="str">
        <v>Strupeni, Federico Lisandro</v>
      </c>
      <c r="C793" t="str">
        <v>FA-A 00007-00004340</v>
      </c>
      <c r="D793">
        <v>-235106.75</v>
      </c>
      <c r="E793" t="str">
        <v>OC 0001-00001833: SERVICIOS
Servicio Basico de m onitoreo, Servicio Linea GPRS3G</v>
      </c>
      <c r="F793">
        <v>1</v>
      </c>
      <c r="G793">
        <v>194303.1</v>
      </c>
      <c r="H793" t="str">
        <v>UN</v>
      </c>
      <c r="I793" t="str">
        <v>SERVICIOS</v>
      </c>
      <c r="J793" t="str">
        <v>OPEX</v>
      </c>
      <c r="K793" t="str">
        <v>VARIABLE</v>
      </c>
      <c r="L793" t="str">
        <v>INDIRECTO</v>
      </c>
      <c r="M793">
        <v>0</v>
      </c>
      <c r="N793" t="str">
        <v>CC1</v>
      </c>
      <c r="O793" t="e">
        <v>#NUM!</v>
      </c>
      <c r="P793">
        <v>10</v>
      </c>
      <c r="Q793" t="str">
        <v>BACHAS, CEREAL &amp; POLVILLO, COMPOST &amp; FERTILIZANTES, DISPOSICIÓN FINAL RESIDUOS LIQUIDOS, DISPOSICIÓN FINAL RESIDUOS SOLIDOS, EXPORTACION, NFU, PILETAS, REACTORES, TIERRAS FILTRANTES</v>
      </c>
      <c r="R793">
        <v>1</v>
      </c>
      <c r="S793">
        <v>-235106.75</v>
      </c>
      <c r="T793">
        <v>1</v>
      </c>
      <c r="U793" t="str">
        <v>APERTURADO POR EMPRESA</v>
      </c>
      <c r="V793" t="str">
        <v>CEREAL &amp; POLVILLO</v>
      </c>
    </row>
    <row r="794" spans="1:22" x14ac:dyDescent="0.25">
      <c r="A794" vm="6">
        <v>45938</v>
      </c>
      <c r="B794" t="str">
        <v>Strupeni, Federico Lisandro</v>
      </c>
      <c r="C794" t="str">
        <v>FA-A 00007-00004340</v>
      </c>
      <c r="D794">
        <v>-235106.75</v>
      </c>
      <c r="E794" t="str">
        <v>OC 0001-00001833: SERVICIOS
Servicio Basico de m onitoreo, Servicio Linea GPRS3G</v>
      </c>
      <c r="F794">
        <v>1</v>
      </c>
      <c r="G794">
        <v>194303.1</v>
      </c>
      <c r="H794" t="str">
        <v>UN</v>
      </c>
      <c r="I794" t="str">
        <v>SERVICIOS</v>
      </c>
      <c r="J794" t="str">
        <v>OPEX</v>
      </c>
      <c r="K794" t="str">
        <v>VARIABLE</v>
      </c>
      <c r="L794" t="str">
        <v>INDIRECTO</v>
      </c>
      <c r="M794">
        <v>0</v>
      </c>
      <c r="N794" t="str">
        <v>CC1</v>
      </c>
      <c r="O794" t="e">
        <v>#NUM!</v>
      </c>
      <c r="P794">
        <v>10</v>
      </c>
      <c r="Q794" t="str">
        <v>BACHAS, CEREAL &amp; POLVILLO, COMPOST &amp; FERTILIZANTES, DISPOSICIÓN FINAL RESIDUOS LIQUIDOS, DISPOSICIÓN FINAL RESIDUOS SOLIDOS, EXPORTACION, NFU, PILETAS, REACTORES, TIERRAS FILTRANTES</v>
      </c>
      <c r="R794">
        <v>1</v>
      </c>
      <c r="S794">
        <v>-235106.75</v>
      </c>
      <c r="T794">
        <v>1</v>
      </c>
      <c r="U794" t="str">
        <v>APERTURADO POR EMPRESA</v>
      </c>
      <c r="V794" t="str">
        <v>COMPOST &amp; FERTILIZANTES</v>
      </c>
    </row>
    <row r="795" spans="1:22" x14ac:dyDescent="0.25">
      <c r="A795" vm="6">
        <v>45938</v>
      </c>
      <c r="B795" t="str">
        <v>Strupeni, Federico Lisandro</v>
      </c>
      <c r="C795" t="str">
        <v>FA-A 00007-00004340</v>
      </c>
      <c r="D795">
        <v>-235106.75</v>
      </c>
      <c r="E795" t="str">
        <v>OC 0001-00001833: SERVICIOS
Servicio Basico de m onitoreo, Servicio Linea GPRS3G</v>
      </c>
      <c r="F795">
        <v>1</v>
      </c>
      <c r="G795">
        <v>194303.1</v>
      </c>
      <c r="H795" t="str">
        <v>UN</v>
      </c>
      <c r="I795" t="str">
        <v>SERVICIOS</v>
      </c>
      <c r="J795" t="str">
        <v>OPEX</v>
      </c>
      <c r="K795" t="str">
        <v>VARIABLE</v>
      </c>
      <c r="L795" t="str">
        <v>INDIRECTO</v>
      </c>
      <c r="M795">
        <v>0</v>
      </c>
      <c r="N795" t="str">
        <v>CC1</v>
      </c>
      <c r="O795" t="e">
        <v>#NUM!</v>
      </c>
      <c r="P795">
        <v>10</v>
      </c>
      <c r="Q795" t="str">
        <v>BACHAS, CEREAL &amp; POLVILLO, COMPOST &amp; FERTILIZANTES, DISPOSICIÓN FINAL RESIDUOS LIQUIDOS, DISPOSICIÓN FINAL RESIDUOS SOLIDOS, EXPORTACION, NFU, PILETAS, REACTORES, TIERRAS FILTRANTES</v>
      </c>
      <c r="R795">
        <v>1</v>
      </c>
      <c r="S795">
        <v>-235106.75</v>
      </c>
      <c r="T795">
        <v>1</v>
      </c>
      <c r="U795" t="str">
        <v>APERTURADO POR EMPRESA</v>
      </c>
      <c r="V795" t="str">
        <v>DISPOSICIÓN FINAL RESIDUOS LIQUIDOS</v>
      </c>
    </row>
    <row r="796" spans="1:22" x14ac:dyDescent="0.25">
      <c r="A796" vm="6">
        <v>45938</v>
      </c>
      <c r="B796" t="str">
        <v>Strupeni, Federico Lisandro</v>
      </c>
      <c r="C796" t="str">
        <v>FA-A 00007-00004340</v>
      </c>
      <c r="D796">
        <v>-235106.75</v>
      </c>
      <c r="E796" t="str">
        <v>OC 0001-00001833: SERVICIOS
Servicio Basico de m onitoreo, Servicio Linea GPRS3G</v>
      </c>
      <c r="F796">
        <v>1</v>
      </c>
      <c r="G796">
        <v>194303.1</v>
      </c>
      <c r="H796" t="str">
        <v>UN</v>
      </c>
      <c r="I796" t="str">
        <v>SERVICIOS</v>
      </c>
      <c r="J796" t="str">
        <v>OPEX</v>
      </c>
      <c r="K796" t="str">
        <v>VARIABLE</v>
      </c>
      <c r="L796" t="str">
        <v>INDIRECTO</v>
      </c>
      <c r="M796">
        <v>0</v>
      </c>
      <c r="N796" t="str">
        <v>CC1</v>
      </c>
      <c r="O796" t="e">
        <v>#NUM!</v>
      </c>
      <c r="P796">
        <v>10</v>
      </c>
      <c r="Q796" t="str">
        <v>BACHAS, CEREAL &amp; POLVILLO, COMPOST &amp; FERTILIZANTES, DISPOSICIÓN FINAL RESIDUOS LIQUIDOS, DISPOSICIÓN FINAL RESIDUOS SOLIDOS, EXPORTACION, NFU, PILETAS, REACTORES, TIERRAS FILTRANTES</v>
      </c>
      <c r="R796">
        <v>1</v>
      </c>
      <c r="S796">
        <v>-235106.75</v>
      </c>
      <c r="T796">
        <v>1</v>
      </c>
      <c r="U796" t="str">
        <v>APERTURADO POR EMPRESA</v>
      </c>
      <c r="V796" t="str">
        <v>DISPOSICIÓN FINAL RESIDUOS SOLIDOS</v>
      </c>
    </row>
    <row r="797" spans="1:22" x14ac:dyDescent="0.25">
      <c r="A797" vm="6">
        <v>45938</v>
      </c>
      <c r="B797" t="str">
        <v>Strupeni, Federico Lisandro</v>
      </c>
      <c r="C797" t="str">
        <v>FA-A 00007-00004340</v>
      </c>
      <c r="D797">
        <v>-235106.75</v>
      </c>
      <c r="E797" t="str">
        <v>OC 0001-00001833: SERVICIOS
Servicio Basico de m onitoreo, Servicio Linea GPRS3G</v>
      </c>
      <c r="F797">
        <v>1</v>
      </c>
      <c r="G797">
        <v>194303.1</v>
      </c>
      <c r="H797" t="str">
        <v>UN</v>
      </c>
      <c r="I797" t="str">
        <v>SERVICIOS</v>
      </c>
      <c r="J797" t="str">
        <v>OPEX</v>
      </c>
      <c r="K797" t="str">
        <v>VARIABLE</v>
      </c>
      <c r="L797" t="str">
        <v>INDIRECTO</v>
      </c>
      <c r="M797">
        <v>0</v>
      </c>
      <c r="N797" t="str">
        <v>CC1</v>
      </c>
      <c r="O797" t="e">
        <v>#NUM!</v>
      </c>
      <c r="P797">
        <v>10</v>
      </c>
      <c r="Q797" t="str">
        <v>BACHAS, CEREAL &amp; POLVILLO, COMPOST &amp; FERTILIZANTES, DISPOSICIÓN FINAL RESIDUOS LIQUIDOS, DISPOSICIÓN FINAL RESIDUOS SOLIDOS, EXPORTACION, NFU, PILETAS, REACTORES, TIERRAS FILTRANTES</v>
      </c>
      <c r="R797">
        <v>1</v>
      </c>
      <c r="S797">
        <v>-235106.75</v>
      </c>
      <c r="T797">
        <v>1</v>
      </c>
      <c r="U797" t="str">
        <v>APERTURADO POR EMPRESA</v>
      </c>
      <c r="V797" t="str">
        <v>EXPORTACION</v>
      </c>
    </row>
    <row r="798" spans="1:22" x14ac:dyDescent="0.25">
      <c r="A798" vm="6">
        <v>45938</v>
      </c>
      <c r="B798" t="str">
        <v>Strupeni, Federico Lisandro</v>
      </c>
      <c r="C798" t="str">
        <v>FA-A 00007-00004340</v>
      </c>
      <c r="D798">
        <v>-235106.75</v>
      </c>
      <c r="E798" t="str">
        <v>OC 0001-00001833: SERVICIOS
Servicio Basico de m onitoreo, Servicio Linea GPRS3G</v>
      </c>
      <c r="F798">
        <v>1</v>
      </c>
      <c r="G798">
        <v>194303.1</v>
      </c>
      <c r="H798" t="str">
        <v>UN</v>
      </c>
      <c r="I798" t="str">
        <v>SERVICIOS</v>
      </c>
      <c r="J798" t="str">
        <v>OPEX</v>
      </c>
      <c r="K798" t="str">
        <v>VARIABLE</v>
      </c>
      <c r="L798" t="str">
        <v>INDIRECTO</v>
      </c>
      <c r="M798">
        <v>0</v>
      </c>
      <c r="N798" t="str">
        <v>CC1</v>
      </c>
      <c r="O798" t="e">
        <v>#NUM!</v>
      </c>
      <c r="P798">
        <v>10</v>
      </c>
      <c r="Q798" t="str">
        <v>BACHAS, CEREAL &amp; POLVILLO, COMPOST &amp; FERTILIZANTES, DISPOSICIÓN FINAL RESIDUOS LIQUIDOS, DISPOSICIÓN FINAL RESIDUOS SOLIDOS, EXPORTACION, NFU, PILETAS, REACTORES, TIERRAS FILTRANTES</v>
      </c>
      <c r="R798">
        <v>1</v>
      </c>
      <c r="S798">
        <v>-235106.75</v>
      </c>
      <c r="T798">
        <v>1</v>
      </c>
      <c r="U798" t="str">
        <v>APERTURADO POR EMPRESA</v>
      </c>
      <c r="V798" t="str">
        <v>NFU</v>
      </c>
    </row>
    <row r="799" spans="1:22" x14ac:dyDescent="0.25">
      <c r="A799" vm="6">
        <v>45938</v>
      </c>
      <c r="B799" t="str">
        <v>Strupeni, Federico Lisandro</v>
      </c>
      <c r="C799" t="str">
        <v>FA-A 00007-00004340</v>
      </c>
      <c r="D799">
        <v>-235106.75</v>
      </c>
      <c r="E799" t="str">
        <v>OC 0001-00001833: SERVICIOS
Servicio Basico de m onitoreo, Servicio Linea GPRS3G</v>
      </c>
      <c r="F799">
        <v>1</v>
      </c>
      <c r="G799">
        <v>194303.1</v>
      </c>
      <c r="H799" t="str">
        <v>UN</v>
      </c>
      <c r="I799" t="str">
        <v>SERVICIOS</v>
      </c>
      <c r="J799" t="str">
        <v>OPEX</v>
      </c>
      <c r="K799" t="str">
        <v>VARIABLE</v>
      </c>
      <c r="L799" t="str">
        <v>INDIRECTO</v>
      </c>
      <c r="M799">
        <v>0</v>
      </c>
      <c r="N799" t="str">
        <v>CC1</v>
      </c>
      <c r="O799" t="e">
        <v>#NUM!</v>
      </c>
      <c r="P799">
        <v>10</v>
      </c>
      <c r="Q799" t="str">
        <v>BACHAS, CEREAL &amp; POLVILLO, COMPOST &amp; FERTILIZANTES, DISPOSICIÓN FINAL RESIDUOS LIQUIDOS, DISPOSICIÓN FINAL RESIDUOS SOLIDOS, EXPORTACION, NFU, PILETAS, REACTORES, TIERRAS FILTRANTES</v>
      </c>
      <c r="R799">
        <v>1</v>
      </c>
      <c r="S799">
        <v>-235106.75</v>
      </c>
      <c r="T799">
        <v>1</v>
      </c>
      <c r="U799" t="str">
        <v>APERTURADO POR EMPRESA</v>
      </c>
      <c r="V799" t="str">
        <v>PILETAS</v>
      </c>
    </row>
    <row r="800" spans="1:22" x14ac:dyDescent="0.25">
      <c r="A800" vm="6">
        <v>45938</v>
      </c>
      <c r="B800" t="str">
        <v>Strupeni, Federico Lisandro</v>
      </c>
      <c r="C800" t="str">
        <v>FA-A 00007-00004340</v>
      </c>
      <c r="D800">
        <v>-235106.75</v>
      </c>
      <c r="E800" t="str">
        <v>OC 0001-00001833: SERVICIOS
Servicio Basico de m onitoreo, Servicio Linea GPRS3G</v>
      </c>
      <c r="F800">
        <v>1</v>
      </c>
      <c r="G800">
        <v>194303.1</v>
      </c>
      <c r="H800" t="str">
        <v>UN</v>
      </c>
      <c r="I800" t="str">
        <v>SERVICIOS</v>
      </c>
      <c r="J800" t="str">
        <v>OPEX</v>
      </c>
      <c r="K800" t="str">
        <v>VARIABLE</v>
      </c>
      <c r="L800" t="str">
        <v>INDIRECTO</v>
      </c>
      <c r="M800">
        <v>0</v>
      </c>
      <c r="N800" t="str">
        <v>CC1</v>
      </c>
      <c r="O800" t="e">
        <v>#NUM!</v>
      </c>
      <c r="P800">
        <v>10</v>
      </c>
      <c r="Q800" t="str">
        <v>BACHAS, CEREAL &amp; POLVILLO, COMPOST &amp; FERTILIZANTES, DISPOSICIÓN FINAL RESIDUOS LIQUIDOS, DISPOSICIÓN FINAL RESIDUOS SOLIDOS, EXPORTACION, NFU, PILETAS, REACTORES, TIERRAS FILTRANTES</v>
      </c>
      <c r="R800">
        <v>1</v>
      </c>
      <c r="S800">
        <v>-235106.75</v>
      </c>
      <c r="T800">
        <v>1</v>
      </c>
      <c r="U800" t="str">
        <v>APERTURADO POR EMPRESA</v>
      </c>
      <c r="V800" t="str">
        <v>REACTORES</v>
      </c>
    </row>
    <row r="801" spans="1:22" x14ac:dyDescent="0.25">
      <c r="A801" vm="6">
        <v>45938</v>
      </c>
      <c r="B801" t="str">
        <v>Strupeni, Federico Lisandro</v>
      </c>
      <c r="C801" t="str">
        <v>FA-A 00007-00004340</v>
      </c>
      <c r="D801">
        <v>-235106.75</v>
      </c>
      <c r="E801" t="str">
        <v>OC 0001-00001833: SERVICIOS
Servicio Basico de m onitoreo, Servicio Linea GPRS3G</v>
      </c>
      <c r="F801">
        <v>1</v>
      </c>
      <c r="G801">
        <v>194303.1</v>
      </c>
      <c r="H801" t="str">
        <v>UN</v>
      </c>
      <c r="I801" t="str">
        <v>SERVICIOS</v>
      </c>
      <c r="J801" t="str">
        <v>OPEX</v>
      </c>
      <c r="K801" t="str">
        <v>VARIABLE</v>
      </c>
      <c r="L801" t="str">
        <v>INDIRECTO</v>
      </c>
      <c r="M801">
        <v>0</v>
      </c>
      <c r="N801" t="str">
        <v>CC1</v>
      </c>
      <c r="O801" t="e">
        <v>#NUM!</v>
      </c>
      <c r="P801">
        <v>10</v>
      </c>
      <c r="Q801" t="str">
        <v>BACHAS, CEREAL &amp; POLVILLO, COMPOST &amp; FERTILIZANTES, DISPOSICIÓN FINAL RESIDUOS LIQUIDOS, DISPOSICIÓN FINAL RESIDUOS SOLIDOS, EXPORTACION, NFU, PILETAS, REACTORES, TIERRAS FILTRANTES</v>
      </c>
      <c r="R801">
        <v>1</v>
      </c>
      <c r="S801">
        <v>-235106.75</v>
      </c>
      <c r="T801">
        <v>1</v>
      </c>
      <c r="U801" t="str">
        <v>APERTURADO POR EMPRESA</v>
      </c>
      <c r="V801" t="str">
        <v>TIERRAS FILTRANTES</v>
      </c>
    </row>
    <row r="802" spans="1:22" x14ac:dyDescent="0.25">
      <c r="A802" vm="22">
        <v>45937</v>
      </c>
      <c r="B802" t="str">
        <v>Tecnogran S R L</v>
      </c>
      <c r="C802" t="str">
        <v>FA-A 00012-00000328</v>
      </c>
      <c r="D802">
        <v>-1403600</v>
      </c>
      <c r="E802" t="str">
        <v>OC 0001-00001018: REPARACIONES abono mensual</v>
      </c>
      <c r="F802">
        <v>1</v>
      </c>
      <c r="G802">
        <v>1160000</v>
      </c>
      <c r="H802" t="str">
        <v>UN</v>
      </c>
      <c r="I802" t="str">
        <v>REPARACIONES</v>
      </c>
      <c r="J802" t="str">
        <v>OPEX</v>
      </c>
      <c r="K802" t="str">
        <v>FIJO</v>
      </c>
      <c r="L802" t="str">
        <v>INDIRECTO</v>
      </c>
      <c r="M802">
        <v>0</v>
      </c>
      <c r="N802" t="str">
        <v>CC1</v>
      </c>
      <c r="O802" t="e">
        <v>#NUM!</v>
      </c>
      <c r="P802">
        <v>10</v>
      </c>
      <c r="Q802" t="str">
        <v>BACHAS, CEREAL &amp; POLVILLO, COMPOST &amp; FERTILIZANTES, DISPOSICIÓN FINAL RESIDUOS LIQUIDOS, DISPOSICIÓN FINAL RESIDUOS SOLIDOS, EXPORTACION, NFU, PILETAS, REACTORES, TIERRAS FILTRANTES</v>
      </c>
      <c r="R802">
        <v>1</v>
      </c>
      <c r="S802">
        <v>-1403600</v>
      </c>
      <c r="T802">
        <v>1</v>
      </c>
      <c r="U802" t="str">
        <v>APERTURADO POR EMPRESA</v>
      </c>
      <c r="V802" t="str">
        <v>BACHAS</v>
      </c>
    </row>
    <row r="803" spans="1:22" x14ac:dyDescent="0.25">
      <c r="A803" vm="22">
        <v>45937</v>
      </c>
      <c r="B803" t="str">
        <v>Tecnogran S R L</v>
      </c>
      <c r="C803" t="str">
        <v>FA-A 00012-00000328</v>
      </c>
      <c r="D803">
        <v>-1403600</v>
      </c>
      <c r="E803" t="str">
        <v>OC 0001-00001018: REPARACIONES abono mensual</v>
      </c>
      <c r="F803">
        <v>1</v>
      </c>
      <c r="G803">
        <v>1160000</v>
      </c>
      <c r="H803" t="str">
        <v>UN</v>
      </c>
      <c r="I803" t="str">
        <v>REPARACIONES</v>
      </c>
      <c r="J803" t="str">
        <v>OPEX</v>
      </c>
      <c r="K803" t="str">
        <v>FIJO</v>
      </c>
      <c r="L803" t="str">
        <v>INDIRECTO</v>
      </c>
      <c r="M803">
        <v>0</v>
      </c>
      <c r="N803" t="str">
        <v>CC1</v>
      </c>
      <c r="O803" t="e">
        <v>#NUM!</v>
      </c>
      <c r="P803">
        <v>10</v>
      </c>
      <c r="Q803" t="str">
        <v>BACHAS, CEREAL &amp; POLVILLO, COMPOST &amp; FERTILIZANTES, DISPOSICIÓN FINAL RESIDUOS LIQUIDOS, DISPOSICIÓN FINAL RESIDUOS SOLIDOS, EXPORTACION, NFU, PILETAS, REACTORES, TIERRAS FILTRANTES</v>
      </c>
      <c r="R803">
        <v>1</v>
      </c>
      <c r="S803">
        <v>-1403600</v>
      </c>
      <c r="T803">
        <v>1</v>
      </c>
      <c r="U803" t="str">
        <v>APERTURADO POR EMPRESA</v>
      </c>
      <c r="V803" t="str">
        <v>CEREAL &amp; POLVILLO</v>
      </c>
    </row>
    <row r="804" spans="1:22" x14ac:dyDescent="0.25">
      <c r="A804" vm="22">
        <v>45937</v>
      </c>
      <c r="B804" t="str">
        <v>Tecnogran S R L</v>
      </c>
      <c r="C804" t="str">
        <v>FA-A 00012-00000328</v>
      </c>
      <c r="D804">
        <v>-1403600</v>
      </c>
      <c r="E804" t="str">
        <v>OC 0001-00001018: REPARACIONES abono mensual</v>
      </c>
      <c r="F804">
        <v>1</v>
      </c>
      <c r="G804">
        <v>1160000</v>
      </c>
      <c r="H804" t="str">
        <v>UN</v>
      </c>
      <c r="I804" t="str">
        <v>REPARACIONES</v>
      </c>
      <c r="J804" t="str">
        <v>OPEX</v>
      </c>
      <c r="K804" t="str">
        <v>FIJO</v>
      </c>
      <c r="L804" t="str">
        <v>INDIRECTO</v>
      </c>
      <c r="M804">
        <v>0</v>
      </c>
      <c r="N804" t="str">
        <v>CC1</v>
      </c>
      <c r="O804" t="e">
        <v>#NUM!</v>
      </c>
      <c r="P804">
        <v>10</v>
      </c>
      <c r="Q804" t="str">
        <v>BACHAS, CEREAL &amp; POLVILLO, COMPOST &amp; FERTILIZANTES, DISPOSICIÓN FINAL RESIDUOS LIQUIDOS, DISPOSICIÓN FINAL RESIDUOS SOLIDOS, EXPORTACION, NFU, PILETAS, REACTORES, TIERRAS FILTRANTES</v>
      </c>
      <c r="R804">
        <v>1</v>
      </c>
      <c r="S804">
        <v>-1403600</v>
      </c>
      <c r="T804">
        <v>1</v>
      </c>
      <c r="U804" t="str">
        <v>APERTURADO POR EMPRESA</v>
      </c>
      <c r="V804" t="str">
        <v>COMPOST &amp; FERTILIZANTES</v>
      </c>
    </row>
    <row r="805" spans="1:22" x14ac:dyDescent="0.25">
      <c r="A805" vm="22">
        <v>45937</v>
      </c>
      <c r="B805" t="str">
        <v>Tecnogran S R L</v>
      </c>
      <c r="C805" t="str">
        <v>FA-A 00012-00000328</v>
      </c>
      <c r="D805">
        <v>-1403600</v>
      </c>
      <c r="E805" t="str">
        <v>OC 0001-00001018: REPARACIONES abono mensual</v>
      </c>
      <c r="F805">
        <v>1</v>
      </c>
      <c r="G805">
        <v>1160000</v>
      </c>
      <c r="H805" t="str">
        <v>UN</v>
      </c>
      <c r="I805" t="str">
        <v>REPARACIONES</v>
      </c>
      <c r="J805" t="str">
        <v>OPEX</v>
      </c>
      <c r="K805" t="str">
        <v>FIJO</v>
      </c>
      <c r="L805" t="str">
        <v>INDIRECTO</v>
      </c>
      <c r="M805">
        <v>0</v>
      </c>
      <c r="N805" t="str">
        <v>CC1</v>
      </c>
      <c r="O805" t="e">
        <v>#NUM!</v>
      </c>
      <c r="P805">
        <v>10</v>
      </c>
      <c r="Q805" t="str">
        <v>BACHAS, CEREAL &amp; POLVILLO, COMPOST &amp; FERTILIZANTES, DISPOSICIÓN FINAL RESIDUOS LIQUIDOS, DISPOSICIÓN FINAL RESIDUOS SOLIDOS, EXPORTACION, NFU, PILETAS, REACTORES, TIERRAS FILTRANTES</v>
      </c>
      <c r="R805">
        <v>1</v>
      </c>
      <c r="S805">
        <v>-1403600</v>
      </c>
      <c r="T805">
        <v>1</v>
      </c>
      <c r="U805" t="str">
        <v>APERTURADO POR EMPRESA</v>
      </c>
      <c r="V805" t="str">
        <v>DISPOSICIÓN FINAL RESIDUOS LIQUIDOS</v>
      </c>
    </row>
    <row r="806" spans="1:22" x14ac:dyDescent="0.25">
      <c r="A806" vm="22">
        <v>45937</v>
      </c>
      <c r="B806" t="str">
        <v>Tecnogran S R L</v>
      </c>
      <c r="C806" t="str">
        <v>FA-A 00012-00000328</v>
      </c>
      <c r="D806">
        <v>-1403600</v>
      </c>
      <c r="E806" t="str">
        <v>OC 0001-00001018: REPARACIONES abono mensual</v>
      </c>
      <c r="F806">
        <v>1</v>
      </c>
      <c r="G806">
        <v>1160000</v>
      </c>
      <c r="H806" t="str">
        <v>UN</v>
      </c>
      <c r="I806" t="str">
        <v>REPARACIONES</v>
      </c>
      <c r="J806" t="str">
        <v>OPEX</v>
      </c>
      <c r="K806" t="str">
        <v>FIJO</v>
      </c>
      <c r="L806" t="str">
        <v>INDIRECTO</v>
      </c>
      <c r="M806">
        <v>0</v>
      </c>
      <c r="N806" t="str">
        <v>CC1</v>
      </c>
      <c r="O806" t="e">
        <v>#NUM!</v>
      </c>
      <c r="P806">
        <v>10</v>
      </c>
      <c r="Q806" t="str">
        <v>BACHAS, CEREAL &amp; POLVILLO, COMPOST &amp; FERTILIZANTES, DISPOSICIÓN FINAL RESIDUOS LIQUIDOS, DISPOSICIÓN FINAL RESIDUOS SOLIDOS, EXPORTACION, NFU, PILETAS, REACTORES, TIERRAS FILTRANTES</v>
      </c>
      <c r="R806">
        <v>1</v>
      </c>
      <c r="S806">
        <v>-1403600</v>
      </c>
      <c r="T806">
        <v>1</v>
      </c>
      <c r="U806" t="str">
        <v>APERTURADO POR EMPRESA</v>
      </c>
      <c r="V806" t="str">
        <v>DISPOSICIÓN FINAL RESIDUOS SOLIDOS</v>
      </c>
    </row>
    <row r="807" spans="1:22" x14ac:dyDescent="0.25">
      <c r="A807" vm="22">
        <v>45937</v>
      </c>
      <c r="B807" t="str">
        <v>Tecnogran S R L</v>
      </c>
      <c r="C807" t="str">
        <v>FA-A 00012-00000328</v>
      </c>
      <c r="D807">
        <v>-1403600</v>
      </c>
      <c r="E807" t="str">
        <v>OC 0001-00001018: REPARACIONES abono mensual</v>
      </c>
      <c r="F807">
        <v>1</v>
      </c>
      <c r="G807">
        <v>1160000</v>
      </c>
      <c r="H807" t="str">
        <v>UN</v>
      </c>
      <c r="I807" t="str">
        <v>REPARACIONES</v>
      </c>
      <c r="J807" t="str">
        <v>OPEX</v>
      </c>
      <c r="K807" t="str">
        <v>FIJO</v>
      </c>
      <c r="L807" t="str">
        <v>INDIRECTO</v>
      </c>
      <c r="M807">
        <v>0</v>
      </c>
      <c r="N807" t="str">
        <v>CC1</v>
      </c>
      <c r="O807" t="e">
        <v>#NUM!</v>
      </c>
      <c r="P807">
        <v>10</v>
      </c>
      <c r="Q807" t="str">
        <v>BACHAS, CEREAL &amp; POLVILLO, COMPOST &amp; FERTILIZANTES, DISPOSICIÓN FINAL RESIDUOS LIQUIDOS, DISPOSICIÓN FINAL RESIDUOS SOLIDOS, EXPORTACION, NFU, PILETAS, REACTORES, TIERRAS FILTRANTES</v>
      </c>
      <c r="R807">
        <v>1</v>
      </c>
      <c r="S807">
        <v>-1403600</v>
      </c>
      <c r="T807">
        <v>1</v>
      </c>
      <c r="U807" t="str">
        <v>APERTURADO POR EMPRESA</v>
      </c>
      <c r="V807" t="str">
        <v>EXPORTACION</v>
      </c>
    </row>
    <row r="808" spans="1:22" x14ac:dyDescent="0.25">
      <c r="A808" vm="22">
        <v>45937</v>
      </c>
      <c r="B808" t="str">
        <v>Tecnogran S R L</v>
      </c>
      <c r="C808" t="str">
        <v>FA-A 00012-00000328</v>
      </c>
      <c r="D808">
        <v>-1403600</v>
      </c>
      <c r="E808" t="str">
        <v>OC 0001-00001018: REPARACIONES abono mensual</v>
      </c>
      <c r="F808">
        <v>1</v>
      </c>
      <c r="G808">
        <v>1160000</v>
      </c>
      <c r="H808" t="str">
        <v>UN</v>
      </c>
      <c r="I808" t="str">
        <v>REPARACIONES</v>
      </c>
      <c r="J808" t="str">
        <v>OPEX</v>
      </c>
      <c r="K808" t="str">
        <v>FIJO</v>
      </c>
      <c r="L808" t="str">
        <v>INDIRECTO</v>
      </c>
      <c r="M808">
        <v>0</v>
      </c>
      <c r="N808" t="str">
        <v>CC1</v>
      </c>
      <c r="O808" t="e">
        <v>#NUM!</v>
      </c>
      <c r="P808">
        <v>10</v>
      </c>
      <c r="Q808" t="str">
        <v>BACHAS, CEREAL &amp; POLVILLO, COMPOST &amp; FERTILIZANTES, DISPOSICIÓN FINAL RESIDUOS LIQUIDOS, DISPOSICIÓN FINAL RESIDUOS SOLIDOS, EXPORTACION, NFU, PILETAS, REACTORES, TIERRAS FILTRANTES</v>
      </c>
      <c r="R808">
        <v>1</v>
      </c>
      <c r="S808">
        <v>-1403600</v>
      </c>
      <c r="T808">
        <v>1</v>
      </c>
      <c r="U808" t="str">
        <v>APERTURADO POR EMPRESA</v>
      </c>
      <c r="V808" t="str">
        <v>NFU</v>
      </c>
    </row>
    <row r="809" spans="1:22" x14ac:dyDescent="0.25">
      <c r="A809" vm="22">
        <v>45937</v>
      </c>
      <c r="B809" t="str">
        <v>Tecnogran S R L</v>
      </c>
      <c r="C809" t="str">
        <v>FA-A 00012-00000328</v>
      </c>
      <c r="D809">
        <v>-1403600</v>
      </c>
      <c r="E809" t="str">
        <v>OC 0001-00001018: REPARACIONES abono mensual</v>
      </c>
      <c r="F809">
        <v>1</v>
      </c>
      <c r="G809">
        <v>1160000</v>
      </c>
      <c r="H809" t="str">
        <v>UN</v>
      </c>
      <c r="I809" t="str">
        <v>REPARACIONES</v>
      </c>
      <c r="J809" t="str">
        <v>OPEX</v>
      </c>
      <c r="K809" t="str">
        <v>FIJO</v>
      </c>
      <c r="L809" t="str">
        <v>INDIRECTO</v>
      </c>
      <c r="M809">
        <v>0</v>
      </c>
      <c r="N809" t="str">
        <v>CC1</v>
      </c>
      <c r="O809" t="e">
        <v>#NUM!</v>
      </c>
      <c r="P809">
        <v>10</v>
      </c>
      <c r="Q809" t="str">
        <v>BACHAS, CEREAL &amp; POLVILLO, COMPOST &amp; FERTILIZANTES, DISPOSICIÓN FINAL RESIDUOS LIQUIDOS, DISPOSICIÓN FINAL RESIDUOS SOLIDOS, EXPORTACION, NFU, PILETAS, REACTORES, TIERRAS FILTRANTES</v>
      </c>
      <c r="R809">
        <v>1</v>
      </c>
      <c r="S809">
        <v>-1403600</v>
      </c>
      <c r="T809">
        <v>1</v>
      </c>
      <c r="U809" t="str">
        <v>APERTURADO POR EMPRESA</v>
      </c>
      <c r="V809" t="str">
        <v>PILETAS</v>
      </c>
    </row>
    <row r="810" spans="1:22" x14ac:dyDescent="0.25">
      <c r="A810" vm="22">
        <v>45937</v>
      </c>
      <c r="B810" t="str">
        <v>Tecnogran S R L</v>
      </c>
      <c r="C810" t="str">
        <v>FA-A 00012-00000328</v>
      </c>
      <c r="D810">
        <v>-1403600</v>
      </c>
      <c r="E810" t="str">
        <v>OC 0001-00001018: REPARACIONES abono mensual</v>
      </c>
      <c r="F810">
        <v>1</v>
      </c>
      <c r="G810">
        <v>1160000</v>
      </c>
      <c r="H810" t="str">
        <v>UN</v>
      </c>
      <c r="I810" t="str">
        <v>REPARACIONES</v>
      </c>
      <c r="J810" t="str">
        <v>OPEX</v>
      </c>
      <c r="K810" t="str">
        <v>FIJO</v>
      </c>
      <c r="L810" t="str">
        <v>INDIRECTO</v>
      </c>
      <c r="M810">
        <v>0</v>
      </c>
      <c r="N810" t="str">
        <v>CC1</v>
      </c>
      <c r="O810" t="e">
        <v>#NUM!</v>
      </c>
      <c r="P810">
        <v>10</v>
      </c>
      <c r="Q810" t="str">
        <v>BACHAS, CEREAL &amp; POLVILLO, COMPOST &amp; FERTILIZANTES, DISPOSICIÓN FINAL RESIDUOS LIQUIDOS, DISPOSICIÓN FINAL RESIDUOS SOLIDOS, EXPORTACION, NFU, PILETAS, REACTORES, TIERRAS FILTRANTES</v>
      </c>
      <c r="R810">
        <v>1</v>
      </c>
      <c r="S810">
        <v>-1403600</v>
      </c>
      <c r="T810">
        <v>1</v>
      </c>
      <c r="U810" t="str">
        <v>APERTURADO POR EMPRESA</v>
      </c>
      <c r="V810" t="str">
        <v>REACTORES</v>
      </c>
    </row>
    <row r="811" spans="1:22" x14ac:dyDescent="0.25">
      <c r="A811" vm="22">
        <v>45937</v>
      </c>
      <c r="B811" t="str">
        <v>Tecnogran S R L</v>
      </c>
      <c r="C811" t="str">
        <v>FA-A 00012-00000328</v>
      </c>
      <c r="D811">
        <v>-1403600</v>
      </c>
      <c r="E811" t="str">
        <v>OC 0001-00001018: REPARACIONES abono mensual</v>
      </c>
      <c r="F811">
        <v>1</v>
      </c>
      <c r="G811">
        <v>1160000</v>
      </c>
      <c r="H811" t="str">
        <v>UN</v>
      </c>
      <c r="I811" t="str">
        <v>REPARACIONES</v>
      </c>
      <c r="J811" t="str">
        <v>OPEX</v>
      </c>
      <c r="K811" t="str">
        <v>FIJO</v>
      </c>
      <c r="L811" t="str">
        <v>INDIRECTO</v>
      </c>
      <c r="M811">
        <v>0</v>
      </c>
      <c r="N811" t="str">
        <v>CC1</v>
      </c>
      <c r="O811" t="e">
        <v>#NUM!</v>
      </c>
      <c r="P811">
        <v>10</v>
      </c>
      <c r="Q811" t="str">
        <v>BACHAS, CEREAL &amp; POLVILLO, COMPOST &amp; FERTILIZANTES, DISPOSICIÓN FINAL RESIDUOS LIQUIDOS, DISPOSICIÓN FINAL RESIDUOS SOLIDOS, EXPORTACION, NFU, PILETAS, REACTORES, TIERRAS FILTRANTES</v>
      </c>
      <c r="R811">
        <v>1</v>
      </c>
      <c r="S811">
        <v>-1403600</v>
      </c>
      <c r="T811">
        <v>1</v>
      </c>
      <c r="U811" t="str">
        <v>APERTURADO POR EMPRESA</v>
      </c>
      <c r="V811" t="str">
        <v>TIERRAS FILTRANTES</v>
      </c>
    </row>
    <row r="812" spans="1:22" x14ac:dyDescent="0.25">
      <c r="A812" vm="25">
        <v>45940</v>
      </c>
      <c r="B812" t="str">
        <v>Telecom Argentina Sociedad Anonima</v>
      </c>
      <c r="C812" t="str">
        <v>FA-A 06363-09322182</v>
      </c>
      <c r="D812">
        <v>-1245043.95</v>
      </c>
      <c r="E812" t="str">
        <v>OC 0001-00001386: SERVICIOS
Telefonia
septiembre 2025</v>
      </c>
      <c r="F812">
        <v>1</v>
      </c>
      <c r="G812">
        <v>727147.5</v>
      </c>
      <c r="H812" t="str">
        <v>UN</v>
      </c>
      <c r="I812" t="str">
        <v>SERVICIOS</v>
      </c>
      <c r="J812" t="str">
        <v>OPEX</v>
      </c>
      <c r="K812" t="str">
        <v>FIJO</v>
      </c>
      <c r="L812" t="str">
        <v>INDIRECTO</v>
      </c>
      <c r="M812">
        <v>0</v>
      </c>
      <c r="N812" t="str">
        <v>CC1</v>
      </c>
      <c r="O812" t="e">
        <v>#NUM!</v>
      </c>
      <c r="P812">
        <v>10</v>
      </c>
      <c r="Q812" t="str">
        <v>BACHAS, CEREAL &amp; POLVILLO, COMPOST &amp; FERTILIZANTES, DISPOSICIÓN FINAL RESIDUOS LIQUIDOS, DISPOSICIÓN FINAL RESIDUOS SOLIDOS, EXPORTACION, NFU, PILETAS, REACTORES, TIERRAS FILTRANTES</v>
      </c>
      <c r="R812">
        <v>1</v>
      </c>
      <c r="S812">
        <v>-1245043.95</v>
      </c>
      <c r="T812">
        <v>1</v>
      </c>
      <c r="U812" t="str">
        <v>APERTURADO POR EMPRESA</v>
      </c>
      <c r="V812" t="str">
        <v>BACHAS</v>
      </c>
    </row>
    <row r="813" spans="1:22" x14ac:dyDescent="0.25">
      <c r="A813" vm="25">
        <v>45940</v>
      </c>
      <c r="B813" t="str">
        <v>Telecom Argentina Sociedad Anonima</v>
      </c>
      <c r="C813" t="str">
        <v>FA-A 06363-09322182</v>
      </c>
      <c r="D813">
        <v>-1245043.95</v>
      </c>
      <c r="E813" t="str">
        <v>OC 0001-00001386: SERVICIOS
Telefonia
septiembre 2025</v>
      </c>
      <c r="F813">
        <v>1</v>
      </c>
      <c r="G813">
        <v>727147.5</v>
      </c>
      <c r="H813" t="str">
        <v>UN</v>
      </c>
      <c r="I813" t="str">
        <v>SERVICIOS</v>
      </c>
      <c r="J813" t="str">
        <v>OPEX</v>
      </c>
      <c r="K813" t="str">
        <v>FIJO</v>
      </c>
      <c r="L813" t="str">
        <v>INDIRECTO</v>
      </c>
      <c r="M813">
        <v>0</v>
      </c>
      <c r="N813" t="str">
        <v>CC1</v>
      </c>
      <c r="O813" t="e">
        <v>#NUM!</v>
      </c>
      <c r="P813">
        <v>10</v>
      </c>
      <c r="Q813" t="str">
        <v>BACHAS, CEREAL &amp; POLVILLO, COMPOST &amp; FERTILIZANTES, DISPOSICIÓN FINAL RESIDUOS LIQUIDOS, DISPOSICIÓN FINAL RESIDUOS SOLIDOS, EXPORTACION, NFU, PILETAS, REACTORES, TIERRAS FILTRANTES</v>
      </c>
      <c r="R813">
        <v>1</v>
      </c>
      <c r="S813">
        <v>-1245043.95</v>
      </c>
      <c r="T813">
        <v>1</v>
      </c>
      <c r="U813" t="str">
        <v>APERTURADO POR EMPRESA</v>
      </c>
      <c r="V813" t="str">
        <v>CEREAL &amp; POLVILLO</v>
      </c>
    </row>
    <row r="814" spans="1:22" x14ac:dyDescent="0.25">
      <c r="A814" vm="25">
        <v>45940</v>
      </c>
      <c r="B814" t="str">
        <v>Telecom Argentina Sociedad Anonima</v>
      </c>
      <c r="C814" t="str">
        <v>FA-A 06363-09322182</v>
      </c>
      <c r="D814">
        <v>-1245043.95</v>
      </c>
      <c r="E814" t="str">
        <v>OC 0001-00001386: SERVICIOS
Telefonia
septiembre 2025</v>
      </c>
      <c r="F814">
        <v>1</v>
      </c>
      <c r="G814">
        <v>727147.5</v>
      </c>
      <c r="H814" t="str">
        <v>UN</v>
      </c>
      <c r="I814" t="str">
        <v>SERVICIOS</v>
      </c>
      <c r="J814" t="str">
        <v>OPEX</v>
      </c>
      <c r="K814" t="str">
        <v>FIJO</v>
      </c>
      <c r="L814" t="str">
        <v>INDIRECTO</v>
      </c>
      <c r="M814">
        <v>0</v>
      </c>
      <c r="N814" t="str">
        <v>CC1</v>
      </c>
      <c r="O814" t="e">
        <v>#NUM!</v>
      </c>
      <c r="P814">
        <v>10</v>
      </c>
      <c r="Q814" t="str">
        <v>BACHAS, CEREAL &amp; POLVILLO, COMPOST &amp; FERTILIZANTES, DISPOSICIÓN FINAL RESIDUOS LIQUIDOS, DISPOSICIÓN FINAL RESIDUOS SOLIDOS, EXPORTACION, NFU, PILETAS, REACTORES, TIERRAS FILTRANTES</v>
      </c>
      <c r="R814">
        <v>1</v>
      </c>
      <c r="S814">
        <v>-1245043.95</v>
      </c>
      <c r="T814">
        <v>1</v>
      </c>
      <c r="U814" t="str">
        <v>APERTURADO POR EMPRESA</v>
      </c>
      <c r="V814" t="str">
        <v>COMPOST &amp; FERTILIZANTES</v>
      </c>
    </row>
    <row r="815" spans="1:22" x14ac:dyDescent="0.25">
      <c r="A815" vm="25">
        <v>45940</v>
      </c>
      <c r="B815" t="str">
        <v>Telecom Argentina Sociedad Anonima</v>
      </c>
      <c r="C815" t="str">
        <v>FA-A 06363-09322182</v>
      </c>
      <c r="D815">
        <v>-1245043.95</v>
      </c>
      <c r="E815" t="str">
        <v>OC 0001-00001386: SERVICIOS
Telefonia
septiembre 2025</v>
      </c>
      <c r="F815">
        <v>1</v>
      </c>
      <c r="G815">
        <v>727147.5</v>
      </c>
      <c r="H815" t="str">
        <v>UN</v>
      </c>
      <c r="I815" t="str">
        <v>SERVICIOS</v>
      </c>
      <c r="J815" t="str">
        <v>OPEX</v>
      </c>
      <c r="K815" t="str">
        <v>FIJO</v>
      </c>
      <c r="L815" t="str">
        <v>INDIRECTO</v>
      </c>
      <c r="M815">
        <v>0</v>
      </c>
      <c r="N815" t="str">
        <v>CC1</v>
      </c>
      <c r="O815" t="e">
        <v>#NUM!</v>
      </c>
      <c r="P815">
        <v>10</v>
      </c>
      <c r="Q815" t="str">
        <v>BACHAS, CEREAL &amp; POLVILLO, COMPOST &amp; FERTILIZANTES, DISPOSICIÓN FINAL RESIDUOS LIQUIDOS, DISPOSICIÓN FINAL RESIDUOS SOLIDOS, EXPORTACION, NFU, PILETAS, REACTORES, TIERRAS FILTRANTES</v>
      </c>
      <c r="R815">
        <v>1</v>
      </c>
      <c r="S815">
        <v>-1245043.95</v>
      </c>
      <c r="T815">
        <v>1</v>
      </c>
      <c r="U815" t="str">
        <v>APERTURADO POR EMPRESA</v>
      </c>
      <c r="V815" t="str">
        <v>DISPOSICIÓN FINAL RESIDUOS LIQUIDOS</v>
      </c>
    </row>
    <row r="816" spans="1:22" x14ac:dyDescent="0.25">
      <c r="A816" vm="25">
        <v>45940</v>
      </c>
      <c r="B816" t="str">
        <v>Telecom Argentina Sociedad Anonima</v>
      </c>
      <c r="C816" t="str">
        <v>FA-A 06363-09322182</v>
      </c>
      <c r="D816">
        <v>-1245043.95</v>
      </c>
      <c r="E816" t="str">
        <v>OC 0001-00001386: SERVICIOS
Telefonia
septiembre 2025</v>
      </c>
      <c r="F816">
        <v>1</v>
      </c>
      <c r="G816">
        <v>727147.5</v>
      </c>
      <c r="H816" t="str">
        <v>UN</v>
      </c>
      <c r="I816" t="str">
        <v>SERVICIOS</v>
      </c>
      <c r="J816" t="str">
        <v>OPEX</v>
      </c>
      <c r="K816" t="str">
        <v>FIJO</v>
      </c>
      <c r="L816" t="str">
        <v>INDIRECTO</v>
      </c>
      <c r="M816">
        <v>0</v>
      </c>
      <c r="N816" t="str">
        <v>CC1</v>
      </c>
      <c r="O816" t="e">
        <v>#NUM!</v>
      </c>
      <c r="P816">
        <v>10</v>
      </c>
      <c r="Q816" t="str">
        <v>BACHAS, CEREAL &amp; POLVILLO, COMPOST &amp; FERTILIZANTES, DISPOSICIÓN FINAL RESIDUOS LIQUIDOS, DISPOSICIÓN FINAL RESIDUOS SOLIDOS, EXPORTACION, NFU, PILETAS, REACTORES, TIERRAS FILTRANTES</v>
      </c>
      <c r="R816">
        <v>1</v>
      </c>
      <c r="S816">
        <v>-1245043.95</v>
      </c>
      <c r="T816">
        <v>1</v>
      </c>
      <c r="U816" t="str">
        <v>APERTURADO POR EMPRESA</v>
      </c>
      <c r="V816" t="str">
        <v>DISPOSICIÓN FINAL RESIDUOS SOLIDOS</v>
      </c>
    </row>
    <row r="817" spans="1:22" x14ac:dyDescent="0.25">
      <c r="A817" vm="25">
        <v>45940</v>
      </c>
      <c r="B817" t="str">
        <v>Telecom Argentina Sociedad Anonima</v>
      </c>
      <c r="C817" t="str">
        <v>FA-A 06363-09322182</v>
      </c>
      <c r="D817">
        <v>-1245043.95</v>
      </c>
      <c r="E817" t="str">
        <v>OC 0001-00001386: SERVICIOS
Telefonia
septiembre 2025</v>
      </c>
      <c r="F817">
        <v>1</v>
      </c>
      <c r="G817">
        <v>727147.5</v>
      </c>
      <c r="H817" t="str">
        <v>UN</v>
      </c>
      <c r="I817" t="str">
        <v>SERVICIOS</v>
      </c>
      <c r="J817" t="str">
        <v>OPEX</v>
      </c>
      <c r="K817" t="str">
        <v>FIJO</v>
      </c>
      <c r="L817" t="str">
        <v>INDIRECTO</v>
      </c>
      <c r="M817">
        <v>0</v>
      </c>
      <c r="N817" t="str">
        <v>CC1</v>
      </c>
      <c r="O817" t="e">
        <v>#NUM!</v>
      </c>
      <c r="P817">
        <v>10</v>
      </c>
      <c r="Q817" t="str">
        <v>BACHAS, CEREAL &amp; POLVILLO, COMPOST &amp; FERTILIZANTES, DISPOSICIÓN FINAL RESIDUOS LIQUIDOS, DISPOSICIÓN FINAL RESIDUOS SOLIDOS, EXPORTACION, NFU, PILETAS, REACTORES, TIERRAS FILTRANTES</v>
      </c>
      <c r="R817">
        <v>1</v>
      </c>
      <c r="S817">
        <v>-1245043.95</v>
      </c>
      <c r="T817">
        <v>1</v>
      </c>
      <c r="U817" t="str">
        <v>APERTURADO POR EMPRESA</v>
      </c>
      <c r="V817" t="str">
        <v>EXPORTACION</v>
      </c>
    </row>
    <row r="818" spans="1:22" x14ac:dyDescent="0.25">
      <c r="A818" vm="25">
        <v>45940</v>
      </c>
      <c r="B818" t="str">
        <v>Telecom Argentina Sociedad Anonima</v>
      </c>
      <c r="C818" t="str">
        <v>FA-A 06363-09322182</v>
      </c>
      <c r="D818">
        <v>-1245043.95</v>
      </c>
      <c r="E818" t="str">
        <v>OC 0001-00001386: SERVICIOS
Telefonia
septiembre 2025</v>
      </c>
      <c r="F818">
        <v>1</v>
      </c>
      <c r="G818">
        <v>727147.5</v>
      </c>
      <c r="H818" t="str">
        <v>UN</v>
      </c>
      <c r="I818" t="str">
        <v>SERVICIOS</v>
      </c>
      <c r="J818" t="str">
        <v>OPEX</v>
      </c>
      <c r="K818" t="str">
        <v>FIJO</v>
      </c>
      <c r="L818" t="str">
        <v>INDIRECTO</v>
      </c>
      <c r="M818">
        <v>0</v>
      </c>
      <c r="N818" t="str">
        <v>CC1</v>
      </c>
      <c r="O818" t="e">
        <v>#NUM!</v>
      </c>
      <c r="P818">
        <v>10</v>
      </c>
      <c r="Q818" t="str">
        <v>BACHAS, CEREAL &amp; POLVILLO, COMPOST &amp; FERTILIZANTES, DISPOSICIÓN FINAL RESIDUOS LIQUIDOS, DISPOSICIÓN FINAL RESIDUOS SOLIDOS, EXPORTACION, NFU, PILETAS, REACTORES, TIERRAS FILTRANTES</v>
      </c>
      <c r="R818">
        <v>1</v>
      </c>
      <c r="S818">
        <v>-1245043.95</v>
      </c>
      <c r="T818">
        <v>1</v>
      </c>
      <c r="U818" t="str">
        <v>APERTURADO POR EMPRESA</v>
      </c>
      <c r="V818" t="str">
        <v>NFU</v>
      </c>
    </row>
    <row r="819" spans="1:22" x14ac:dyDescent="0.25">
      <c r="A819" vm="25">
        <v>45940</v>
      </c>
      <c r="B819" t="str">
        <v>Telecom Argentina Sociedad Anonima</v>
      </c>
      <c r="C819" t="str">
        <v>FA-A 06363-09322182</v>
      </c>
      <c r="D819">
        <v>-1245043.95</v>
      </c>
      <c r="E819" t="str">
        <v>OC 0001-00001386: SERVICIOS
Telefonia
septiembre 2025</v>
      </c>
      <c r="F819">
        <v>1</v>
      </c>
      <c r="G819">
        <v>727147.5</v>
      </c>
      <c r="H819" t="str">
        <v>UN</v>
      </c>
      <c r="I819" t="str">
        <v>SERVICIOS</v>
      </c>
      <c r="J819" t="str">
        <v>OPEX</v>
      </c>
      <c r="K819" t="str">
        <v>FIJO</v>
      </c>
      <c r="L819" t="str">
        <v>INDIRECTO</v>
      </c>
      <c r="M819">
        <v>0</v>
      </c>
      <c r="N819" t="str">
        <v>CC1</v>
      </c>
      <c r="O819" t="e">
        <v>#NUM!</v>
      </c>
      <c r="P819">
        <v>10</v>
      </c>
      <c r="Q819" t="str">
        <v>BACHAS, CEREAL &amp; POLVILLO, COMPOST &amp; FERTILIZANTES, DISPOSICIÓN FINAL RESIDUOS LIQUIDOS, DISPOSICIÓN FINAL RESIDUOS SOLIDOS, EXPORTACION, NFU, PILETAS, REACTORES, TIERRAS FILTRANTES</v>
      </c>
      <c r="R819">
        <v>1</v>
      </c>
      <c r="S819">
        <v>-1245043.95</v>
      </c>
      <c r="T819">
        <v>1</v>
      </c>
      <c r="U819" t="str">
        <v>APERTURADO POR EMPRESA</v>
      </c>
      <c r="V819" t="str">
        <v>PILETAS</v>
      </c>
    </row>
    <row r="820" spans="1:22" x14ac:dyDescent="0.25">
      <c r="A820" vm="25">
        <v>45940</v>
      </c>
      <c r="B820" t="str">
        <v>Telecom Argentina Sociedad Anonima</v>
      </c>
      <c r="C820" t="str">
        <v>FA-A 06363-09322182</v>
      </c>
      <c r="D820">
        <v>-1245043.95</v>
      </c>
      <c r="E820" t="str">
        <v>OC 0001-00001386: SERVICIOS
Telefonia
septiembre 2025</v>
      </c>
      <c r="F820">
        <v>1</v>
      </c>
      <c r="G820">
        <v>727147.5</v>
      </c>
      <c r="H820" t="str">
        <v>UN</v>
      </c>
      <c r="I820" t="str">
        <v>SERVICIOS</v>
      </c>
      <c r="J820" t="str">
        <v>OPEX</v>
      </c>
      <c r="K820" t="str">
        <v>FIJO</v>
      </c>
      <c r="L820" t="str">
        <v>INDIRECTO</v>
      </c>
      <c r="M820">
        <v>0</v>
      </c>
      <c r="N820" t="str">
        <v>CC1</v>
      </c>
      <c r="O820" t="e">
        <v>#NUM!</v>
      </c>
      <c r="P820">
        <v>10</v>
      </c>
      <c r="Q820" t="str">
        <v>BACHAS, CEREAL &amp; POLVILLO, COMPOST &amp; FERTILIZANTES, DISPOSICIÓN FINAL RESIDUOS LIQUIDOS, DISPOSICIÓN FINAL RESIDUOS SOLIDOS, EXPORTACION, NFU, PILETAS, REACTORES, TIERRAS FILTRANTES</v>
      </c>
      <c r="R820">
        <v>1</v>
      </c>
      <c r="S820">
        <v>-1245043.95</v>
      </c>
      <c r="T820">
        <v>1</v>
      </c>
      <c r="U820" t="str">
        <v>APERTURADO POR EMPRESA</v>
      </c>
      <c r="V820" t="str">
        <v>REACTORES</v>
      </c>
    </row>
    <row r="821" spans="1:22" x14ac:dyDescent="0.25">
      <c r="A821" vm="25">
        <v>45940</v>
      </c>
      <c r="B821" t="str">
        <v>Telecom Argentina Sociedad Anonima</v>
      </c>
      <c r="C821" t="str">
        <v>FA-A 06363-09322182</v>
      </c>
      <c r="D821">
        <v>-1245043.95</v>
      </c>
      <c r="E821" t="str">
        <v>OC 0001-00001386: SERVICIOS
Telefonia
septiembre 2025</v>
      </c>
      <c r="F821">
        <v>1</v>
      </c>
      <c r="G821">
        <v>727147.5</v>
      </c>
      <c r="H821" t="str">
        <v>UN</v>
      </c>
      <c r="I821" t="str">
        <v>SERVICIOS</v>
      </c>
      <c r="J821" t="str">
        <v>OPEX</v>
      </c>
      <c r="K821" t="str">
        <v>FIJO</v>
      </c>
      <c r="L821" t="str">
        <v>INDIRECTO</v>
      </c>
      <c r="M821">
        <v>0</v>
      </c>
      <c r="N821" t="str">
        <v>CC1</v>
      </c>
      <c r="O821" t="e">
        <v>#NUM!</v>
      </c>
      <c r="P821">
        <v>10</v>
      </c>
      <c r="Q821" t="str">
        <v>BACHAS, CEREAL &amp; POLVILLO, COMPOST &amp; FERTILIZANTES, DISPOSICIÓN FINAL RESIDUOS LIQUIDOS, DISPOSICIÓN FINAL RESIDUOS SOLIDOS, EXPORTACION, NFU, PILETAS, REACTORES, TIERRAS FILTRANTES</v>
      </c>
      <c r="R821">
        <v>1</v>
      </c>
      <c r="S821">
        <v>-1245043.95</v>
      </c>
      <c r="T821">
        <v>1</v>
      </c>
      <c r="U821" t="str">
        <v>APERTURADO POR EMPRESA</v>
      </c>
      <c r="V821" t="str">
        <v>TIERRAS FILTRANTES</v>
      </c>
    </row>
    <row r="822" spans="1:22" x14ac:dyDescent="0.25">
      <c r="A822" vm="21">
        <v>45936</v>
      </c>
      <c r="B822" t="str">
        <v>Telmex Argentina Sa</v>
      </c>
      <c r="C822" t="str">
        <v>FA-A 00070-00322595</v>
      </c>
      <c r="D822">
        <v>-933526.07</v>
      </c>
      <c r="E822" t="str">
        <v xml:space="preserve">OC 0001-00001372: SERVICIOS
Internet </v>
      </c>
      <c r="F822">
        <v>1</v>
      </c>
      <c r="G822">
        <v>771509.15</v>
      </c>
      <c r="H822" t="str">
        <v>UN</v>
      </c>
      <c r="I822" t="str">
        <v>SERVICIOS</v>
      </c>
      <c r="J822" t="str">
        <v>OPEX</v>
      </c>
      <c r="K822" t="str">
        <v>FIJO</v>
      </c>
      <c r="L822" t="str">
        <v>INDIRECTO</v>
      </c>
      <c r="M822">
        <v>0</v>
      </c>
      <c r="N822" t="str">
        <v>CC1</v>
      </c>
      <c r="O822" t="e">
        <v>#NUM!</v>
      </c>
      <c r="P822">
        <v>10</v>
      </c>
      <c r="Q822" t="str">
        <v>BACHAS, CEREAL &amp; POLVILLO, COMPOST &amp; FERTILIZANTES, DISPOSICIÓN FINAL RESIDUOS LIQUIDOS, DISPOSICIÓN FINAL RESIDUOS SOLIDOS, EXPORTACION, NFU, PILETAS, REACTORES, TIERRAS FILTRANTES</v>
      </c>
      <c r="R822">
        <v>1</v>
      </c>
      <c r="S822">
        <v>-933526.07</v>
      </c>
      <c r="T822">
        <v>1</v>
      </c>
      <c r="U822" t="str">
        <v>APERTURADO POR EMPRESA</v>
      </c>
      <c r="V822" t="str">
        <v>BACHAS</v>
      </c>
    </row>
    <row r="823" spans="1:22" x14ac:dyDescent="0.25">
      <c r="A823" vm="21">
        <v>45936</v>
      </c>
      <c r="B823" t="str">
        <v>Telmex Argentina Sa</v>
      </c>
      <c r="C823" t="str">
        <v>FA-A 00070-00322595</v>
      </c>
      <c r="D823">
        <v>-933526.07</v>
      </c>
      <c r="E823" t="str">
        <v xml:space="preserve">OC 0001-00001372: SERVICIOS
Internet </v>
      </c>
      <c r="F823">
        <v>1</v>
      </c>
      <c r="G823">
        <v>771509.15</v>
      </c>
      <c r="H823" t="str">
        <v>UN</v>
      </c>
      <c r="I823" t="str">
        <v>SERVICIOS</v>
      </c>
      <c r="J823" t="str">
        <v>OPEX</v>
      </c>
      <c r="K823" t="str">
        <v>FIJO</v>
      </c>
      <c r="L823" t="str">
        <v>INDIRECTO</v>
      </c>
      <c r="M823">
        <v>0</v>
      </c>
      <c r="N823" t="str">
        <v>CC1</v>
      </c>
      <c r="O823" t="e">
        <v>#NUM!</v>
      </c>
      <c r="P823">
        <v>10</v>
      </c>
      <c r="Q823" t="str">
        <v>BACHAS, CEREAL &amp; POLVILLO, COMPOST &amp; FERTILIZANTES, DISPOSICIÓN FINAL RESIDUOS LIQUIDOS, DISPOSICIÓN FINAL RESIDUOS SOLIDOS, EXPORTACION, NFU, PILETAS, REACTORES, TIERRAS FILTRANTES</v>
      </c>
      <c r="R823">
        <v>1</v>
      </c>
      <c r="S823">
        <v>-933526.07</v>
      </c>
      <c r="T823">
        <v>1</v>
      </c>
      <c r="U823" t="str">
        <v>APERTURADO POR EMPRESA</v>
      </c>
      <c r="V823" t="str">
        <v>CEREAL &amp; POLVILLO</v>
      </c>
    </row>
    <row r="824" spans="1:22" x14ac:dyDescent="0.25">
      <c r="A824" vm="21">
        <v>45936</v>
      </c>
      <c r="B824" t="str">
        <v>Telmex Argentina Sa</v>
      </c>
      <c r="C824" t="str">
        <v>FA-A 00070-00322595</v>
      </c>
      <c r="D824">
        <v>-933526.07</v>
      </c>
      <c r="E824" t="str">
        <v xml:space="preserve">OC 0001-00001372: SERVICIOS
Internet </v>
      </c>
      <c r="F824">
        <v>1</v>
      </c>
      <c r="G824">
        <v>771509.15</v>
      </c>
      <c r="H824" t="str">
        <v>UN</v>
      </c>
      <c r="I824" t="str">
        <v>SERVICIOS</v>
      </c>
      <c r="J824" t="str">
        <v>OPEX</v>
      </c>
      <c r="K824" t="str">
        <v>FIJO</v>
      </c>
      <c r="L824" t="str">
        <v>INDIRECTO</v>
      </c>
      <c r="M824">
        <v>0</v>
      </c>
      <c r="N824" t="str">
        <v>CC1</v>
      </c>
      <c r="O824" t="e">
        <v>#NUM!</v>
      </c>
      <c r="P824">
        <v>10</v>
      </c>
      <c r="Q824" t="str">
        <v>BACHAS, CEREAL &amp; POLVILLO, COMPOST &amp; FERTILIZANTES, DISPOSICIÓN FINAL RESIDUOS LIQUIDOS, DISPOSICIÓN FINAL RESIDUOS SOLIDOS, EXPORTACION, NFU, PILETAS, REACTORES, TIERRAS FILTRANTES</v>
      </c>
      <c r="R824">
        <v>1</v>
      </c>
      <c r="S824">
        <v>-933526.07</v>
      </c>
      <c r="T824">
        <v>1</v>
      </c>
      <c r="U824" t="str">
        <v>APERTURADO POR EMPRESA</v>
      </c>
      <c r="V824" t="str">
        <v>COMPOST &amp; FERTILIZANTES</v>
      </c>
    </row>
    <row r="825" spans="1:22" x14ac:dyDescent="0.25">
      <c r="A825" vm="21">
        <v>45936</v>
      </c>
      <c r="B825" t="str">
        <v>Telmex Argentina Sa</v>
      </c>
      <c r="C825" t="str">
        <v>FA-A 00070-00322595</v>
      </c>
      <c r="D825">
        <v>-933526.07</v>
      </c>
      <c r="E825" t="str">
        <v xml:space="preserve">OC 0001-00001372: SERVICIOS
Internet </v>
      </c>
      <c r="F825">
        <v>1</v>
      </c>
      <c r="G825">
        <v>771509.15</v>
      </c>
      <c r="H825" t="str">
        <v>UN</v>
      </c>
      <c r="I825" t="str">
        <v>SERVICIOS</v>
      </c>
      <c r="J825" t="str">
        <v>OPEX</v>
      </c>
      <c r="K825" t="str">
        <v>FIJO</v>
      </c>
      <c r="L825" t="str">
        <v>INDIRECTO</v>
      </c>
      <c r="M825">
        <v>0</v>
      </c>
      <c r="N825" t="str">
        <v>CC1</v>
      </c>
      <c r="O825" t="e">
        <v>#NUM!</v>
      </c>
      <c r="P825">
        <v>10</v>
      </c>
      <c r="Q825" t="str">
        <v>BACHAS, CEREAL &amp; POLVILLO, COMPOST &amp; FERTILIZANTES, DISPOSICIÓN FINAL RESIDUOS LIQUIDOS, DISPOSICIÓN FINAL RESIDUOS SOLIDOS, EXPORTACION, NFU, PILETAS, REACTORES, TIERRAS FILTRANTES</v>
      </c>
      <c r="R825">
        <v>1</v>
      </c>
      <c r="S825">
        <v>-933526.07</v>
      </c>
      <c r="T825">
        <v>1</v>
      </c>
      <c r="U825" t="str">
        <v>APERTURADO POR EMPRESA</v>
      </c>
      <c r="V825" t="str">
        <v>DISPOSICIÓN FINAL RESIDUOS LIQUIDOS</v>
      </c>
    </row>
    <row r="826" spans="1:22" x14ac:dyDescent="0.25">
      <c r="A826" vm="21">
        <v>45936</v>
      </c>
      <c r="B826" t="str">
        <v>Telmex Argentina Sa</v>
      </c>
      <c r="C826" t="str">
        <v>FA-A 00070-00322595</v>
      </c>
      <c r="D826">
        <v>-933526.07</v>
      </c>
      <c r="E826" t="str">
        <v xml:space="preserve">OC 0001-00001372: SERVICIOS
Internet </v>
      </c>
      <c r="F826">
        <v>1</v>
      </c>
      <c r="G826">
        <v>771509.15</v>
      </c>
      <c r="H826" t="str">
        <v>UN</v>
      </c>
      <c r="I826" t="str">
        <v>SERVICIOS</v>
      </c>
      <c r="J826" t="str">
        <v>OPEX</v>
      </c>
      <c r="K826" t="str">
        <v>FIJO</v>
      </c>
      <c r="L826" t="str">
        <v>INDIRECTO</v>
      </c>
      <c r="M826">
        <v>0</v>
      </c>
      <c r="N826" t="str">
        <v>CC1</v>
      </c>
      <c r="O826" t="e">
        <v>#NUM!</v>
      </c>
      <c r="P826">
        <v>10</v>
      </c>
      <c r="Q826" t="str">
        <v>BACHAS, CEREAL &amp; POLVILLO, COMPOST &amp; FERTILIZANTES, DISPOSICIÓN FINAL RESIDUOS LIQUIDOS, DISPOSICIÓN FINAL RESIDUOS SOLIDOS, EXPORTACION, NFU, PILETAS, REACTORES, TIERRAS FILTRANTES</v>
      </c>
      <c r="R826">
        <v>1</v>
      </c>
      <c r="S826">
        <v>-933526.07</v>
      </c>
      <c r="T826">
        <v>1</v>
      </c>
      <c r="U826" t="str">
        <v>APERTURADO POR EMPRESA</v>
      </c>
      <c r="V826" t="str">
        <v>DISPOSICIÓN FINAL RESIDUOS SOLIDOS</v>
      </c>
    </row>
    <row r="827" spans="1:22" x14ac:dyDescent="0.25">
      <c r="A827" vm="21">
        <v>45936</v>
      </c>
      <c r="B827" t="str">
        <v>Telmex Argentina Sa</v>
      </c>
      <c r="C827" t="str">
        <v>FA-A 00070-00322595</v>
      </c>
      <c r="D827">
        <v>-933526.07</v>
      </c>
      <c r="E827" t="str">
        <v xml:space="preserve">OC 0001-00001372: SERVICIOS
Internet </v>
      </c>
      <c r="F827">
        <v>1</v>
      </c>
      <c r="G827">
        <v>771509.15</v>
      </c>
      <c r="H827" t="str">
        <v>UN</v>
      </c>
      <c r="I827" t="str">
        <v>SERVICIOS</v>
      </c>
      <c r="J827" t="str">
        <v>OPEX</v>
      </c>
      <c r="K827" t="str">
        <v>FIJO</v>
      </c>
      <c r="L827" t="str">
        <v>INDIRECTO</v>
      </c>
      <c r="M827">
        <v>0</v>
      </c>
      <c r="N827" t="str">
        <v>CC1</v>
      </c>
      <c r="O827" t="e">
        <v>#NUM!</v>
      </c>
      <c r="P827">
        <v>10</v>
      </c>
      <c r="Q827" t="str">
        <v>BACHAS, CEREAL &amp; POLVILLO, COMPOST &amp; FERTILIZANTES, DISPOSICIÓN FINAL RESIDUOS LIQUIDOS, DISPOSICIÓN FINAL RESIDUOS SOLIDOS, EXPORTACION, NFU, PILETAS, REACTORES, TIERRAS FILTRANTES</v>
      </c>
      <c r="R827">
        <v>1</v>
      </c>
      <c r="S827">
        <v>-933526.07</v>
      </c>
      <c r="T827">
        <v>1</v>
      </c>
      <c r="U827" t="str">
        <v>APERTURADO POR EMPRESA</v>
      </c>
      <c r="V827" t="str">
        <v>EXPORTACION</v>
      </c>
    </row>
    <row r="828" spans="1:22" x14ac:dyDescent="0.25">
      <c r="A828" vm="21">
        <v>45936</v>
      </c>
      <c r="B828" t="str">
        <v>Telmex Argentina Sa</v>
      </c>
      <c r="C828" t="str">
        <v>FA-A 00070-00322595</v>
      </c>
      <c r="D828">
        <v>-933526.07</v>
      </c>
      <c r="E828" t="str">
        <v xml:space="preserve">OC 0001-00001372: SERVICIOS
Internet </v>
      </c>
      <c r="F828">
        <v>1</v>
      </c>
      <c r="G828">
        <v>771509.15</v>
      </c>
      <c r="H828" t="str">
        <v>UN</v>
      </c>
      <c r="I828" t="str">
        <v>SERVICIOS</v>
      </c>
      <c r="J828" t="str">
        <v>OPEX</v>
      </c>
      <c r="K828" t="str">
        <v>FIJO</v>
      </c>
      <c r="L828" t="str">
        <v>INDIRECTO</v>
      </c>
      <c r="M828">
        <v>0</v>
      </c>
      <c r="N828" t="str">
        <v>CC1</v>
      </c>
      <c r="O828" t="e">
        <v>#NUM!</v>
      </c>
      <c r="P828">
        <v>10</v>
      </c>
      <c r="Q828" t="str">
        <v>BACHAS, CEREAL &amp; POLVILLO, COMPOST &amp; FERTILIZANTES, DISPOSICIÓN FINAL RESIDUOS LIQUIDOS, DISPOSICIÓN FINAL RESIDUOS SOLIDOS, EXPORTACION, NFU, PILETAS, REACTORES, TIERRAS FILTRANTES</v>
      </c>
      <c r="R828">
        <v>1</v>
      </c>
      <c r="S828">
        <v>-933526.07</v>
      </c>
      <c r="T828">
        <v>1</v>
      </c>
      <c r="U828" t="str">
        <v>APERTURADO POR EMPRESA</v>
      </c>
      <c r="V828" t="str">
        <v>NFU</v>
      </c>
    </row>
    <row r="829" spans="1:22" x14ac:dyDescent="0.25">
      <c r="A829" vm="21">
        <v>45936</v>
      </c>
      <c r="B829" t="str">
        <v>Telmex Argentina Sa</v>
      </c>
      <c r="C829" t="str">
        <v>FA-A 00070-00322595</v>
      </c>
      <c r="D829">
        <v>-933526.07</v>
      </c>
      <c r="E829" t="str">
        <v xml:space="preserve">OC 0001-00001372: SERVICIOS
Internet </v>
      </c>
      <c r="F829">
        <v>1</v>
      </c>
      <c r="G829">
        <v>771509.15</v>
      </c>
      <c r="H829" t="str">
        <v>UN</v>
      </c>
      <c r="I829" t="str">
        <v>SERVICIOS</v>
      </c>
      <c r="J829" t="str">
        <v>OPEX</v>
      </c>
      <c r="K829" t="str">
        <v>FIJO</v>
      </c>
      <c r="L829" t="str">
        <v>INDIRECTO</v>
      </c>
      <c r="M829">
        <v>0</v>
      </c>
      <c r="N829" t="str">
        <v>CC1</v>
      </c>
      <c r="O829" t="e">
        <v>#NUM!</v>
      </c>
      <c r="P829">
        <v>10</v>
      </c>
      <c r="Q829" t="str">
        <v>BACHAS, CEREAL &amp; POLVILLO, COMPOST &amp; FERTILIZANTES, DISPOSICIÓN FINAL RESIDUOS LIQUIDOS, DISPOSICIÓN FINAL RESIDUOS SOLIDOS, EXPORTACION, NFU, PILETAS, REACTORES, TIERRAS FILTRANTES</v>
      </c>
      <c r="R829">
        <v>1</v>
      </c>
      <c r="S829">
        <v>-933526.07</v>
      </c>
      <c r="T829">
        <v>1</v>
      </c>
      <c r="U829" t="str">
        <v>APERTURADO POR EMPRESA</v>
      </c>
      <c r="V829" t="str">
        <v>PILETAS</v>
      </c>
    </row>
    <row r="830" spans="1:22" x14ac:dyDescent="0.25">
      <c r="A830" vm="21">
        <v>45936</v>
      </c>
      <c r="B830" t="str">
        <v>Telmex Argentina Sa</v>
      </c>
      <c r="C830" t="str">
        <v>FA-A 00070-00322595</v>
      </c>
      <c r="D830">
        <v>-933526.07</v>
      </c>
      <c r="E830" t="str">
        <v xml:space="preserve">OC 0001-00001372: SERVICIOS
Internet </v>
      </c>
      <c r="F830">
        <v>1</v>
      </c>
      <c r="G830">
        <v>771509.15</v>
      </c>
      <c r="H830" t="str">
        <v>UN</v>
      </c>
      <c r="I830" t="str">
        <v>SERVICIOS</v>
      </c>
      <c r="J830" t="str">
        <v>OPEX</v>
      </c>
      <c r="K830" t="str">
        <v>FIJO</v>
      </c>
      <c r="L830" t="str">
        <v>INDIRECTO</v>
      </c>
      <c r="M830">
        <v>0</v>
      </c>
      <c r="N830" t="str">
        <v>CC1</v>
      </c>
      <c r="O830" t="e">
        <v>#NUM!</v>
      </c>
      <c r="P830">
        <v>10</v>
      </c>
      <c r="Q830" t="str">
        <v>BACHAS, CEREAL &amp; POLVILLO, COMPOST &amp; FERTILIZANTES, DISPOSICIÓN FINAL RESIDUOS LIQUIDOS, DISPOSICIÓN FINAL RESIDUOS SOLIDOS, EXPORTACION, NFU, PILETAS, REACTORES, TIERRAS FILTRANTES</v>
      </c>
      <c r="R830">
        <v>1</v>
      </c>
      <c r="S830">
        <v>-933526.07</v>
      </c>
      <c r="T830">
        <v>1</v>
      </c>
      <c r="U830" t="str">
        <v>APERTURADO POR EMPRESA</v>
      </c>
      <c r="V830" t="str">
        <v>REACTORES</v>
      </c>
    </row>
    <row r="831" spans="1:22" x14ac:dyDescent="0.25">
      <c r="A831" vm="21">
        <v>45936</v>
      </c>
      <c r="B831" t="str">
        <v>Telmex Argentina Sa</v>
      </c>
      <c r="C831" t="str">
        <v>FA-A 00070-00322595</v>
      </c>
      <c r="D831">
        <v>-933526.07</v>
      </c>
      <c r="E831" t="str">
        <v xml:space="preserve">OC 0001-00001372: SERVICIOS
Internet </v>
      </c>
      <c r="F831">
        <v>1</v>
      </c>
      <c r="G831">
        <v>771509.15</v>
      </c>
      <c r="H831" t="str">
        <v>UN</v>
      </c>
      <c r="I831" t="str">
        <v>SERVICIOS</v>
      </c>
      <c r="J831" t="str">
        <v>OPEX</v>
      </c>
      <c r="K831" t="str">
        <v>FIJO</v>
      </c>
      <c r="L831" t="str">
        <v>INDIRECTO</v>
      </c>
      <c r="M831">
        <v>0</v>
      </c>
      <c r="N831" t="str">
        <v>CC1</v>
      </c>
      <c r="O831" t="e">
        <v>#NUM!</v>
      </c>
      <c r="P831">
        <v>10</v>
      </c>
      <c r="Q831" t="str">
        <v>BACHAS, CEREAL &amp; POLVILLO, COMPOST &amp; FERTILIZANTES, DISPOSICIÓN FINAL RESIDUOS LIQUIDOS, DISPOSICIÓN FINAL RESIDUOS SOLIDOS, EXPORTACION, NFU, PILETAS, REACTORES, TIERRAS FILTRANTES</v>
      </c>
      <c r="R831">
        <v>1</v>
      </c>
      <c r="S831">
        <v>-933526.07</v>
      </c>
      <c r="T831">
        <v>1</v>
      </c>
      <c r="U831" t="str">
        <v>APERTURADO POR EMPRESA</v>
      </c>
      <c r="V831" t="str">
        <v>TIERRAS FILTRANTES</v>
      </c>
    </row>
    <row r="832" spans="1:22" x14ac:dyDescent="0.25">
      <c r="A832" vm="8">
        <v>45952</v>
      </c>
      <c r="B832" t="str">
        <v>Tio Tom Sociedad Anonima</v>
      </c>
      <c r="C832" t="str">
        <v>FA-A 00040-00187746</v>
      </c>
      <c r="D832">
        <v>-482918.84</v>
      </c>
      <c r="E832" t="str">
        <v xml:space="preserve">OC 0001-00001381: REPOSICION
Pedido librería  </v>
      </c>
      <c r="F832">
        <v>1</v>
      </c>
      <c r="G832">
        <v>399106.48</v>
      </c>
      <c r="H832" t="str">
        <v>UN</v>
      </c>
      <c r="I832" t="str">
        <v>REPOSICION</v>
      </c>
      <c r="J832" t="str">
        <v>OPEX</v>
      </c>
      <c r="K832" t="str">
        <v>VARIABLE</v>
      </c>
      <c r="L832" t="str">
        <v>INDIRECTO</v>
      </c>
      <c r="M832">
        <v>0</v>
      </c>
      <c r="N832" t="str">
        <v>CC1</v>
      </c>
      <c r="O832" t="e">
        <v>#NUM!</v>
      </c>
      <c r="P832">
        <v>10</v>
      </c>
      <c r="Q832" t="str">
        <v>BACHAS, CEREAL &amp; POLVILLO, COMPOST &amp; FERTILIZANTES, DISPOSICIÓN FINAL RESIDUOS LIQUIDOS, DISPOSICIÓN FINAL RESIDUOS SOLIDOS, EXPORTACION, NFU, PILETAS, REACTORES, TIERRAS FILTRANTES</v>
      </c>
      <c r="R832">
        <v>1</v>
      </c>
      <c r="S832">
        <v>-482918.84</v>
      </c>
      <c r="T832">
        <v>1</v>
      </c>
      <c r="U832" t="str">
        <v>APERTURADO POR EMPRESA</v>
      </c>
      <c r="V832" t="str">
        <v>BACHAS</v>
      </c>
    </row>
    <row r="833" spans="1:22" x14ac:dyDescent="0.25">
      <c r="A833" vm="8">
        <v>45952</v>
      </c>
      <c r="B833" t="str">
        <v>Tio Tom Sociedad Anonima</v>
      </c>
      <c r="C833" t="str">
        <v>FA-A 00040-00187746</v>
      </c>
      <c r="D833">
        <v>-482918.84</v>
      </c>
      <c r="E833" t="str">
        <v xml:space="preserve">OC 0001-00001381: REPOSICION
Pedido librería  </v>
      </c>
      <c r="F833">
        <v>1</v>
      </c>
      <c r="G833">
        <v>399106.48</v>
      </c>
      <c r="H833" t="str">
        <v>UN</v>
      </c>
      <c r="I833" t="str">
        <v>REPOSICION</v>
      </c>
      <c r="J833" t="str">
        <v>OPEX</v>
      </c>
      <c r="K833" t="str">
        <v>VARIABLE</v>
      </c>
      <c r="L833" t="str">
        <v>INDIRECTO</v>
      </c>
      <c r="M833">
        <v>0</v>
      </c>
      <c r="N833" t="str">
        <v>CC1</v>
      </c>
      <c r="O833" t="e">
        <v>#NUM!</v>
      </c>
      <c r="P833">
        <v>10</v>
      </c>
      <c r="Q833" t="str">
        <v>BACHAS, CEREAL &amp; POLVILLO, COMPOST &amp; FERTILIZANTES, DISPOSICIÓN FINAL RESIDUOS LIQUIDOS, DISPOSICIÓN FINAL RESIDUOS SOLIDOS, EXPORTACION, NFU, PILETAS, REACTORES, TIERRAS FILTRANTES</v>
      </c>
      <c r="R833">
        <v>1</v>
      </c>
      <c r="S833">
        <v>-482918.84</v>
      </c>
      <c r="T833">
        <v>1</v>
      </c>
      <c r="U833" t="str">
        <v>APERTURADO POR EMPRESA</v>
      </c>
      <c r="V833" t="str">
        <v>CEREAL &amp; POLVILLO</v>
      </c>
    </row>
    <row r="834" spans="1:22" x14ac:dyDescent="0.25">
      <c r="A834" vm="8">
        <v>45952</v>
      </c>
      <c r="B834" t="str">
        <v>Tio Tom Sociedad Anonima</v>
      </c>
      <c r="C834" t="str">
        <v>FA-A 00040-00187746</v>
      </c>
      <c r="D834">
        <v>-482918.84</v>
      </c>
      <c r="E834" t="str">
        <v xml:space="preserve">OC 0001-00001381: REPOSICION
Pedido librería  </v>
      </c>
      <c r="F834">
        <v>1</v>
      </c>
      <c r="G834">
        <v>399106.48</v>
      </c>
      <c r="H834" t="str">
        <v>UN</v>
      </c>
      <c r="I834" t="str">
        <v>REPOSICION</v>
      </c>
      <c r="J834" t="str">
        <v>OPEX</v>
      </c>
      <c r="K834" t="str">
        <v>VARIABLE</v>
      </c>
      <c r="L834" t="str">
        <v>INDIRECTO</v>
      </c>
      <c r="M834">
        <v>0</v>
      </c>
      <c r="N834" t="str">
        <v>CC1</v>
      </c>
      <c r="O834" t="e">
        <v>#NUM!</v>
      </c>
      <c r="P834">
        <v>10</v>
      </c>
      <c r="Q834" t="str">
        <v>BACHAS, CEREAL &amp; POLVILLO, COMPOST &amp; FERTILIZANTES, DISPOSICIÓN FINAL RESIDUOS LIQUIDOS, DISPOSICIÓN FINAL RESIDUOS SOLIDOS, EXPORTACION, NFU, PILETAS, REACTORES, TIERRAS FILTRANTES</v>
      </c>
      <c r="R834">
        <v>1</v>
      </c>
      <c r="S834">
        <v>-482918.84</v>
      </c>
      <c r="T834">
        <v>1</v>
      </c>
      <c r="U834" t="str">
        <v>APERTURADO POR EMPRESA</v>
      </c>
      <c r="V834" t="str">
        <v>COMPOST &amp; FERTILIZANTES</v>
      </c>
    </row>
    <row r="835" spans="1:22" x14ac:dyDescent="0.25">
      <c r="A835" vm="8">
        <v>45952</v>
      </c>
      <c r="B835" t="str">
        <v>Tio Tom Sociedad Anonima</v>
      </c>
      <c r="C835" t="str">
        <v>FA-A 00040-00187746</v>
      </c>
      <c r="D835">
        <v>-482918.84</v>
      </c>
      <c r="E835" t="str">
        <v xml:space="preserve">OC 0001-00001381: REPOSICION
Pedido librería  </v>
      </c>
      <c r="F835">
        <v>1</v>
      </c>
      <c r="G835">
        <v>399106.48</v>
      </c>
      <c r="H835" t="str">
        <v>UN</v>
      </c>
      <c r="I835" t="str">
        <v>REPOSICION</v>
      </c>
      <c r="J835" t="str">
        <v>OPEX</v>
      </c>
      <c r="K835" t="str">
        <v>VARIABLE</v>
      </c>
      <c r="L835" t="str">
        <v>INDIRECTO</v>
      </c>
      <c r="M835">
        <v>0</v>
      </c>
      <c r="N835" t="str">
        <v>CC1</v>
      </c>
      <c r="O835" t="e">
        <v>#NUM!</v>
      </c>
      <c r="P835">
        <v>10</v>
      </c>
      <c r="Q835" t="str">
        <v>BACHAS, CEREAL &amp; POLVILLO, COMPOST &amp; FERTILIZANTES, DISPOSICIÓN FINAL RESIDUOS LIQUIDOS, DISPOSICIÓN FINAL RESIDUOS SOLIDOS, EXPORTACION, NFU, PILETAS, REACTORES, TIERRAS FILTRANTES</v>
      </c>
      <c r="R835">
        <v>1</v>
      </c>
      <c r="S835">
        <v>-482918.84</v>
      </c>
      <c r="T835">
        <v>1</v>
      </c>
      <c r="U835" t="str">
        <v>APERTURADO POR EMPRESA</v>
      </c>
      <c r="V835" t="str">
        <v>DISPOSICIÓN FINAL RESIDUOS LIQUIDOS</v>
      </c>
    </row>
    <row r="836" spans="1:22" x14ac:dyDescent="0.25">
      <c r="A836" vm="8">
        <v>45952</v>
      </c>
      <c r="B836" t="str">
        <v>Tio Tom Sociedad Anonima</v>
      </c>
      <c r="C836" t="str">
        <v>FA-A 00040-00187746</v>
      </c>
      <c r="D836">
        <v>-482918.84</v>
      </c>
      <c r="E836" t="str">
        <v xml:space="preserve">OC 0001-00001381: REPOSICION
Pedido librería  </v>
      </c>
      <c r="F836">
        <v>1</v>
      </c>
      <c r="G836">
        <v>399106.48</v>
      </c>
      <c r="H836" t="str">
        <v>UN</v>
      </c>
      <c r="I836" t="str">
        <v>REPOSICION</v>
      </c>
      <c r="J836" t="str">
        <v>OPEX</v>
      </c>
      <c r="K836" t="str">
        <v>VARIABLE</v>
      </c>
      <c r="L836" t="str">
        <v>INDIRECTO</v>
      </c>
      <c r="M836">
        <v>0</v>
      </c>
      <c r="N836" t="str">
        <v>CC1</v>
      </c>
      <c r="O836" t="e">
        <v>#NUM!</v>
      </c>
      <c r="P836">
        <v>10</v>
      </c>
      <c r="Q836" t="str">
        <v>BACHAS, CEREAL &amp; POLVILLO, COMPOST &amp; FERTILIZANTES, DISPOSICIÓN FINAL RESIDUOS LIQUIDOS, DISPOSICIÓN FINAL RESIDUOS SOLIDOS, EXPORTACION, NFU, PILETAS, REACTORES, TIERRAS FILTRANTES</v>
      </c>
      <c r="R836">
        <v>1</v>
      </c>
      <c r="S836">
        <v>-482918.84</v>
      </c>
      <c r="T836">
        <v>1</v>
      </c>
      <c r="U836" t="str">
        <v>APERTURADO POR EMPRESA</v>
      </c>
      <c r="V836" t="str">
        <v>DISPOSICIÓN FINAL RESIDUOS SOLIDOS</v>
      </c>
    </row>
    <row r="837" spans="1:22" x14ac:dyDescent="0.25">
      <c r="A837" vm="8">
        <v>45952</v>
      </c>
      <c r="B837" t="str">
        <v>Tio Tom Sociedad Anonima</v>
      </c>
      <c r="C837" t="str">
        <v>FA-A 00040-00187746</v>
      </c>
      <c r="D837">
        <v>-482918.84</v>
      </c>
      <c r="E837" t="str">
        <v xml:space="preserve">OC 0001-00001381: REPOSICION
Pedido librería  </v>
      </c>
      <c r="F837">
        <v>1</v>
      </c>
      <c r="G837">
        <v>399106.48</v>
      </c>
      <c r="H837" t="str">
        <v>UN</v>
      </c>
      <c r="I837" t="str">
        <v>REPOSICION</v>
      </c>
      <c r="J837" t="str">
        <v>OPEX</v>
      </c>
      <c r="K837" t="str">
        <v>VARIABLE</v>
      </c>
      <c r="L837" t="str">
        <v>INDIRECTO</v>
      </c>
      <c r="M837">
        <v>0</v>
      </c>
      <c r="N837" t="str">
        <v>CC1</v>
      </c>
      <c r="O837" t="e">
        <v>#NUM!</v>
      </c>
      <c r="P837">
        <v>10</v>
      </c>
      <c r="Q837" t="str">
        <v>BACHAS, CEREAL &amp; POLVILLO, COMPOST &amp; FERTILIZANTES, DISPOSICIÓN FINAL RESIDUOS LIQUIDOS, DISPOSICIÓN FINAL RESIDUOS SOLIDOS, EXPORTACION, NFU, PILETAS, REACTORES, TIERRAS FILTRANTES</v>
      </c>
      <c r="R837">
        <v>1</v>
      </c>
      <c r="S837">
        <v>-482918.84</v>
      </c>
      <c r="T837">
        <v>1</v>
      </c>
      <c r="U837" t="str">
        <v>APERTURADO POR EMPRESA</v>
      </c>
      <c r="V837" t="str">
        <v>EXPORTACION</v>
      </c>
    </row>
    <row r="838" spans="1:22" x14ac:dyDescent="0.25">
      <c r="A838" vm="8">
        <v>45952</v>
      </c>
      <c r="B838" t="str">
        <v>Tio Tom Sociedad Anonima</v>
      </c>
      <c r="C838" t="str">
        <v>FA-A 00040-00187746</v>
      </c>
      <c r="D838">
        <v>-482918.84</v>
      </c>
      <c r="E838" t="str">
        <v xml:space="preserve">OC 0001-00001381: REPOSICION
Pedido librería  </v>
      </c>
      <c r="F838">
        <v>1</v>
      </c>
      <c r="G838">
        <v>399106.48</v>
      </c>
      <c r="H838" t="str">
        <v>UN</v>
      </c>
      <c r="I838" t="str">
        <v>REPOSICION</v>
      </c>
      <c r="J838" t="str">
        <v>OPEX</v>
      </c>
      <c r="K838" t="str">
        <v>VARIABLE</v>
      </c>
      <c r="L838" t="str">
        <v>INDIRECTO</v>
      </c>
      <c r="M838">
        <v>0</v>
      </c>
      <c r="N838" t="str">
        <v>CC1</v>
      </c>
      <c r="O838" t="e">
        <v>#NUM!</v>
      </c>
      <c r="P838">
        <v>10</v>
      </c>
      <c r="Q838" t="str">
        <v>BACHAS, CEREAL &amp; POLVILLO, COMPOST &amp; FERTILIZANTES, DISPOSICIÓN FINAL RESIDUOS LIQUIDOS, DISPOSICIÓN FINAL RESIDUOS SOLIDOS, EXPORTACION, NFU, PILETAS, REACTORES, TIERRAS FILTRANTES</v>
      </c>
      <c r="R838">
        <v>1</v>
      </c>
      <c r="S838">
        <v>-482918.84</v>
      </c>
      <c r="T838">
        <v>1</v>
      </c>
      <c r="U838" t="str">
        <v>APERTURADO POR EMPRESA</v>
      </c>
      <c r="V838" t="str">
        <v>NFU</v>
      </c>
    </row>
    <row r="839" spans="1:22" x14ac:dyDescent="0.25">
      <c r="A839" vm="8">
        <v>45952</v>
      </c>
      <c r="B839" t="str">
        <v>Tio Tom Sociedad Anonima</v>
      </c>
      <c r="C839" t="str">
        <v>FA-A 00040-00187746</v>
      </c>
      <c r="D839">
        <v>-482918.84</v>
      </c>
      <c r="E839" t="str">
        <v xml:space="preserve">OC 0001-00001381: REPOSICION
Pedido librería  </v>
      </c>
      <c r="F839">
        <v>1</v>
      </c>
      <c r="G839">
        <v>399106.48</v>
      </c>
      <c r="H839" t="str">
        <v>UN</v>
      </c>
      <c r="I839" t="str">
        <v>REPOSICION</v>
      </c>
      <c r="J839" t="str">
        <v>OPEX</v>
      </c>
      <c r="K839" t="str">
        <v>VARIABLE</v>
      </c>
      <c r="L839" t="str">
        <v>INDIRECTO</v>
      </c>
      <c r="M839">
        <v>0</v>
      </c>
      <c r="N839" t="str">
        <v>CC1</v>
      </c>
      <c r="O839" t="e">
        <v>#NUM!</v>
      </c>
      <c r="P839">
        <v>10</v>
      </c>
      <c r="Q839" t="str">
        <v>BACHAS, CEREAL &amp; POLVILLO, COMPOST &amp; FERTILIZANTES, DISPOSICIÓN FINAL RESIDUOS LIQUIDOS, DISPOSICIÓN FINAL RESIDUOS SOLIDOS, EXPORTACION, NFU, PILETAS, REACTORES, TIERRAS FILTRANTES</v>
      </c>
      <c r="R839">
        <v>1</v>
      </c>
      <c r="S839">
        <v>-482918.84</v>
      </c>
      <c r="T839">
        <v>1</v>
      </c>
      <c r="U839" t="str">
        <v>APERTURADO POR EMPRESA</v>
      </c>
      <c r="V839" t="str">
        <v>PILETAS</v>
      </c>
    </row>
    <row r="840" spans="1:22" x14ac:dyDescent="0.25">
      <c r="A840" vm="8">
        <v>45952</v>
      </c>
      <c r="B840" t="str">
        <v>Tio Tom Sociedad Anonima</v>
      </c>
      <c r="C840" t="str">
        <v>FA-A 00040-00187746</v>
      </c>
      <c r="D840">
        <v>-482918.84</v>
      </c>
      <c r="E840" t="str">
        <v xml:space="preserve">OC 0001-00001381: REPOSICION
Pedido librería  </v>
      </c>
      <c r="F840">
        <v>1</v>
      </c>
      <c r="G840">
        <v>399106.48</v>
      </c>
      <c r="H840" t="str">
        <v>UN</v>
      </c>
      <c r="I840" t="str">
        <v>REPOSICION</v>
      </c>
      <c r="J840" t="str">
        <v>OPEX</v>
      </c>
      <c r="K840" t="str">
        <v>VARIABLE</v>
      </c>
      <c r="L840" t="str">
        <v>INDIRECTO</v>
      </c>
      <c r="M840">
        <v>0</v>
      </c>
      <c r="N840" t="str">
        <v>CC1</v>
      </c>
      <c r="O840" t="e">
        <v>#NUM!</v>
      </c>
      <c r="P840">
        <v>10</v>
      </c>
      <c r="Q840" t="str">
        <v>BACHAS, CEREAL &amp; POLVILLO, COMPOST &amp; FERTILIZANTES, DISPOSICIÓN FINAL RESIDUOS LIQUIDOS, DISPOSICIÓN FINAL RESIDUOS SOLIDOS, EXPORTACION, NFU, PILETAS, REACTORES, TIERRAS FILTRANTES</v>
      </c>
      <c r="R840">
        <v>1</v>
      </c>
      <c r="S840">
        <v>-482918.84</v>
      </c>
      <c r="T840">
        <v>1</v>
      </c>
      <c r="U840" t="str">
        <v>APERTURADO POR EMPRESA</v>
      </c>
      <c r="V840" t="str">
        <v>REACTORES</v>
      </c>
    </row>
    <row r="841" spans="1:22" x14ac:dyDescent="0.25">
      <c r="A841" vm="8">
        <v>45952</v>
      </c>
      <c r="B841" t="str">
        <v>Tio Tom Sociedad Anonima</v>
      </c>
      <c r="C841" t="str">
        <v>FA-A 00040-00187746</v>
      </c>
      <c r="D841">
        <v>-482918.84</v>
      </c>
      <c r="E841" t="str">
        <v xml:space="preserve">OC 0001-00001381: REPOSICION
Pedido librería  </v>
      </c>
      <c r="F841">
        <v>1</v>
      </c>
      <c r="G841">
        <v>399106.48</v>
      </c>
      <c r="H841" t="str">
        <v>UN</v>
      </c>
      <c r="I841" t="str">
        <v>REPOSICION</v>
      </c>
      <c r="J841" t="str">
        <v>OPEX</v>
      </c>
      <c r="K841" t="str">
        <v>VARIABLE</v>
      </c>
      <c r="L841" t="str">
        <v>INDIRECTO</v>
      </c>
      <c r="M841">
        <v>0</v>
      </c>
      <c r="N841" t="str">
        <v>CC1</v>
      </c>
      <c r="O841" t="e">
        <v>#NUM!</v>
      </c>
      <c r="P841">
        <v>10</v>
      </c>
      <c r="Q841" t="str">
        <v>BACHAS, CEREAL &amp; POLVILLO, COMPOST &amp; FERTILIZANTES, DISPOSICIÓN FINAL RESIDUOS LIQUIDOS, DISPOSICIÓN FINAL RESIDUOS SOLIDOS, EXPORTACION, NFU, PILETAS, REACTORES, TIERRAS FILTRANTES</v>
      </c>
      <c r="R841">
        <v>1</v>
      </c>
      <c r="S841">
        <v>-482918.84</v>
      </c>
      <c r="T841">
        <v>1</v>
      </c>
      <c r="U841" t="str">
        <v>APERTURADO POR EMPRESA</v>
      </c>
      <c r="V841" t="str">
        <v>TIERRAS FILTRANTES</v>
      </c>
    </row>
    <row r="842" spans="1:22" x14ac:dyDescent="0.25">
      <c r="A842" vm="4">
        <v>45931</v>
      </c>
      <c r="B842" t="str">
        <v>Union Emergencias Regionales S A        Acion</v>
      </c>
      <c r="C842" t="str">
        <v>FA-A 00005-00015075</v>
      </c>
      <c r="D842">
        <v>-468967.64</v>
      </c>
      <c r="E842" t="str">
        <v>OC 0001-00001362: SERVICIOS
Amas Octubre 2025</v>
      </c>
      <c r="F842">
        <v>1</v>
      </c>
      <c r="G842">
        <v>424405.1</v>
      </c>
      <c r="H842" t="str">
        <v>UN</v>
      </c>
      <c r="I842" t="str">
        <v>SERVICIOS</v>
      </c>
      <c r="J842" t="str">
        <v>OPEX</v>
      </c>
      <c r="K842" t="str">
        <v>VARIABLE</v>
      </c>
      <c r="L842" t="str">
        <v>INDIRECTO</v>
      </c>
      <c r="M842">
        <v>0</v>
      </c>
      <c r="N842" t="str">
        <v>CC1</v>
      </c>
      <c r="O842" t="e">
        <v>#NUM!</v>
      </c>
      <c r="P842">
        <v>10</v>
      </c>
      <c r="Q842" t="str">
        <v>BACHAS, CEREAL &amp; POLVILLO, COMPOST &amp; FERTILIZANTES, DISPOSICIÓN FINAL RESIDUOS LIQUIDOS, DISPOSICIÓN FINAL RESIDUOS SOLIDOS, EXPORTACION, NFU, PILETAS, REACTORES, TIERRAS FILTRANTES</v>
      </c>
      <c r="R842">
        <v>1</v>
      </c>
      <c r="S842">
        <v>-468967.64</v>
      </c>
      <c r="T842">
        <v>1</v>
      </c>
      <c r="U842" t="str">
        <v>APERTURADO POR EMPRESA</v>
      </c>
      <c r="V842" t="str">
        <v>BACHAS</v>
      </c>
    </row>
    <row r="843" spans="1:22" x14ac:dyDescent="0.25">
      <c r="A843" vm="4">
        <v>45931</v>
      </c>
      <c r="B843" t="str">
        <v>Union Emergencias Regionales S A        Acion</v>
      </c>
      <c r="C843" t="str">
        <v>FA-A 00005-00015075</v>
      </c>
      <c r="D843">
        <v>-468967.64</v>
      </c>
      <c r="E843" t="str">
        <v>OC 0001-00001362: SERVICIOS
Amas Octubre 2025</v>
      </c>
      <c r="F843">
        <v>1</v>
      </c>
      <c r="G843">
        <v>424405.1</v>
      </c>
      <c r="H843" t="str">
        <v>UN</v>
      </c>
      <c r="I843" t="str">
        <v>SERVICIOS</v>
      </c>
      <c r="J843" t="str">
        <v>OPEX</v>
      </c>
      <c r="K843" t="str">
        <v>VARIABLE</v>
      </c>
      <c r="L843" t="str">
        <v>INDIRECTO</v>
      </c>
      <c r="M843">
        <v>0</v>
      </c>
      <c r="N843" t="str">
        <v>CC1</v>
      </c>
      <c r="O843" t="e">
        <v>#NUM!</v>
      </c>
      <c r="P843">
        <v>10</v>
      </c>
      <c r="Q843" t="str">
        <v>BACHAS, CEREAL &amp; POLVILLO, COMPOST &amp; FERTILIZANTES, DISPOSICIÓN FINAL RESIDUOS LIQUIDOS, DISPOSICIÓN FINAL RESIDUOS SOLIDOS, EXPORTACION, NFU, PILETAS, REACTORES, TIERRAS FILTRANTES</v>
      </c>
      <c r="R843">
        <v>1</v>
      </c>
      <c r="S843">
        <v>-468967.64</v>
      </c>
      <c r="T843">
        <v>1</v>
      </c>
      <c r="U843" t="str">
        <v>APERTURADO POR EMPRESA</v>
      </c>
      <c r="V843" t="str">
        <v>CEREAL &amp; POLVILLO</v>
      </c>
    </row>
    <row r="844" spans="1:22" x14ac:dyDescent="0.25">
      <c r="A844" vm="4">
        <v>45931</v>
      </c>
      <c r="B844" t="str">
        <v>Union Emergencias Regionales S A        Acion</v>
      </c>
      <c r="C844" t="str">
        <v>FA-A 00005-00015075</v>
      </c>
      <c r="D844">
        <v>-468967.64</v>
      </c>
      <c r="E844" t="str">
        <v>OC 0001-00001362: SERVICIOS
Amas Octubre 2025</v>
      </c>
      <c r="F844">
        <v>1</v>
      </c>
      <c r="G844">
        <v>424405.1</v>
      </c>
      <c r="H844" t="str">
        <v>UN</v>
      </c>
      <c r="I844" t="str">
        <v>SERVICIOS</v>
      </c>
      <c r="J844" t="str">
        <v>OPEX</v>
      </c>
      <c r="K844" t="str">
        <v>VARIABLE</v>
      </c>
      <c r="L844" t="str">
        <v>INDIRECTO</v>
      </c>
      <c r="M844">
        <v>0</v>
      </c>
      <c r="N844" t="str">
        <v>CC1</v>
      </c>
      <c r="O844" t="e">
        <v>#NUM!</v>
      </c>
      <c r="P844">
        <v>10</v>
      </c>
      <c r="Q844" t="str">
        <v>BACHAS, CEREAL &amp; POLVILLO, COMPOST &amp; FERTILIZANTES, DISPOSICIÓN FINAL RESIDUOS LIQUIDOS, DISPOSICIÓN FINAL RESIDUOS SOLIDOS, EXPORTACION, NFU, PILETAS, REACTORES, TIERRAS FILTRANTES</v>
      </c>
      <c r="R844">
        <v>1</v>
      </c>
      <c r="S844">
        <v>-468967.64</v>
      </c>
      <c r="T844">
        <v>1</v>
      </c>
      <c r="U844" t="str">
        <v>APERTURADO POR EMPRESA</v>
      </c>
      <c r="V844" t="str">
        <v>COMPOST &amp; FERTILIZANTES</v>
      </c>
    </row>
    <row r="845" spans="1:22" x14ac:dyDescent="0.25">
      <c r="A845" vm="4">
        <v>45931</v>
      </c>
      <c r="B845" t="str">
        <v>Union Emergencias Regionales S A        Acion</v>
      </c>
      <c r="C845" t="str">
        <v>FA-A 00005-00015075</v>
      </c>
      <c r="D845">
        <v>-468967.64</v>
      </c>
      <c r="E845" t="str">
        <v>OC 0001-00001362: SERVICIOS
Amas Octubre 2025</v>
      </c>
      <c r="F845">
        <v>1</v>
      </c>
      <c r="G845">
        <v>424405.1</v>
      </c>
      <c r="H845" t="str">
        <v>UN</v>
      </c>
      <c r="I845" t="str">
        <v>SERVICIOS</v>
      </c>
      <c r="J845" t="str">
        <v>OPEX</v>
      </c>
      <c r="K845" t="str">
        <v>VARIABLE</v>
      </c>
      <c r="L845" t="str">
        <v>INDIRECTO</v>
      </c>
      <c r="M845">
        <v>0</v>
      </c>
      <c r="N845" t="str">
        <v>CC1</v>
      </c>
      <c r="O845" t="e">
        <v>#NUM!</v>
      </c>
      <c r="P845">
        <v>10</v>
      </c>
      <c r="Q845" t="str">
        <v>BACHAS, CEREAL &amp; POLVILLO, COMPOST &amp; FERTILIZANTES, DISPOSICIÓN FINAL RESIDUOS LIQUIDOS, DISPOSICIÓN FINAL RESIDUOS SOLIDOS, EXPORTACION, NFU, PILETAS, REACTORES, TIERRAS FILTRANTES</v>
      </c>
      <c r="R845">
        <v>1</v>
      </c>
      <c r="S845">
        <v>-468967.64</v>
      </c>
      <c r="T845">
        <v>1</v>
      </c>
      <c r="U845" t="str">
        <v>APERTURADO POR EMPRESA</v>
      </c>
      <c r="V845" t="str">
        <v>DISPOSICIÓN FINAL RESIDUOS LIQUIDOS</v>
      </c>
    </row>
    <row r="846" spans="1:22" x14ac:dyDescent="0.25">
      <c r="A846" vm="4">
        <v>45931</v>
      </c>
      <c r="B846" t="str">
        <v>Union Emergencias Regionales S A        Acion</v>
      </c>
      <c r="C846" t="str">
        <v>FA-A 00005-00015075</v>
      </c>
      <c r="D846">
        <v>-468967.64</v>
      </c>
      <c r="E846" t="str">
        <v>OC 0001-00001362: SERVICIOS
Amas Octubre 2025</v>
      </c>
      <c r="F846">
        <v>1</v>
      </c>
      <c r="G846">
        <v>424405.1</v>
      </c>
      <c r="H846" t="str">
        <v>UN</v>
      </c>
      <c r="I846" t="str">
        <v>SERVICIOS</v>
      </c>
      <c r="J846" t="str">
        <v>OPEX</v>
      </c>
      <c r="K846" t="str">
        <v>VARIABLE</v>
      </c>
      <c r="L846" t="str">
        <v>INDIRECTO</v>
      </c>
      <c r="M846">
        <v>0</v>
      </c>
      <c r="N846" t="str">
        <v>CC1</v>
      </c>
      <c r="O846" t="e">
        <v>#NUM!</v>
      </c>
      <c r="P846">
        <v>10</v>
      </c>
      <c r="Q846" t="str">
        <v>BACHAS, CEREAL &amp; POLVILLO, COMPOST &amp; FERTILIZANTES, DISPOSICIÓN FINAL RESIDUOS LIQUIDOS, DISPOSICIÓN FINAL RESIDUOS SOLIDOS, EXPORTACION, NFU, PILETAS, REACTORES, TIERRAS FILTRANTES</v>
      </c>
      <c r="R846">
        <v>1</v>
      </c>
      <c r="S846">
        <v>-468967.64</v>
      </c>
      <c r="T846">
        <v>1</v>
      </c>
      <c r="U846" t="str">
        <v>APERTURADO POR EMPRESA</v>
      </c>
      <c r="V846" t="str">
        <v>DISPOSICIÓN FINAL RESIDUOS SOLIDOS</v>
      </c>
    </row>
    <row r="847" spans="1:22" x14ac:dyDescent="0.25">
      <c r="A847" vm="4">
        <v>45931</v>
      </c>
      <c r="B847" t="str">
        <v>Union Emergencias Regionales S A        Acion</v>
      </c>
      <c r="C847" t="str">
        <v>FA-A 00005-00015075</v>
      </c>
      <c r="D847">
        <v>-468967.64</v>
      </c>
      <c r="E847" t="str">
        <v>OC 0001-00001362: SERVICIOS
Amas Octubre 2025</v>
      </c>
      <c r="F847">
        <v>1</v>
      </c>
      <c r="G847">
        <v>424405.1</v>
      </c>
      <c r="H847" t="str">
        <v>UN</v>
      </c>
      <c r="I847" t="str">
        <v>SERVICIOS</v>
      </c>
      <c r="J847" t="str">
        <v>OPEX</v>
      </c>
      <c r="K847" t="str">
        <v>VARIABLE</v>
      </c>
      <c r="L847" t="str">
        <v>INDIRECTO</v>
      </c>
      <c r="M847">
        <v>0</v>
      </c>
      <c r="N847" t="str">
        <v>CC1</v>
      </c>
      <c r="O847" t="e">
        <v>#NUM!</v>
      </c>
      <c r="P847">
        <v>10</v>
      </c>
      <c r="Q847" t="str">
        <v>BACHAS, CEREAL &amp; POLVILLO, COMPOST &amp; FERTILIZANTES, DISPOSICIÓN FINAL RESIDUOS LIQUIDOS, DISPOSICIÓN FINAL RESIDUOS SOLIDOS, EXPORTACION, NFU, PILETAS, REACTORES, TIERRAS FILTRANTES</v>
      </c>
      <c r="R847">
        <v>1</v>
      </c>
      <c r="S847">
        <v>-468967.64</v>
      </c>
      <c r="T847">
        <v>1</v>
      </c>
      <c r="U847" t="str">
        <v>APERTURADO POR EMPRESA</v>
      </c>
      <c r="V847" t="str">
        <v>EXPORTACION</v>
      </c>
    </row>
    <row r="848" spans="1:22" x14ac:dyDescent="0.25">
      <c r="A848" vm="4">
        <v>45931</v>
      </c>
      <c r="B848" t="str">
        <v>Union Emergencias Regionales S A        Acion</v>
      </c>
      <c r="C848" t="str">
        <v>FA-A 00005-00015075</v>
      </c>
      <c r="D848">
        <v>-468967.64</v>
      </c>
      <c r="E848" t="str">
        <v>OC 0001-00001362: SERVICIOS
Amas Octubre 2025</v>
      </c>
      <c r="F848">
        <v>1</v>
      </c>
      <c r="G848">
        <v>424405.1</v>
      </c>
      <c r="H848" t="str">
        <v>UN</v>
      </c>
      <c r="I848" t="str">
        <v>SERVICIOS</v>
      </c>
      <c r="J848" t="str">
        <v>OPEX</v>
      </c>
      <c r="K848" t="str">
        <v>VARIABLE</v>
      </c>
      <c r="L848" t="str">
        <v>INDIRECTO</v>
      </c>
      <c r="M848">
        <v>0</v>
      </c>
      <c r="N848" t="str">
        <v>CC1</v>
      </c>
      <c r="O848" t="e">
        <v>#NUM!</v>
      </c>
      <c r="P848">
        <v>10</v>
      </c>
      <c r="Q848" t="str">
        <v>BACHAS, CEREAL &amp; POLVILLO, COMPOST &amp; FERTILIZANTES, DISPOSICIÓN FINAL RESIDUOS LIQUIDOS, DISPOSICIÓN FINAL RESIDUOS SOLIDOS, EXPORTACION, NFU, PILETAS, REACTORES, TIERRAS FILTRANTES</v>
      </c>
      <c r="R848">
        <v>1</v>
      </c>
      <c r="S848">
        <v>-468967.64</v>
      </c>
      <c r="T848">
        <v>1</v>
      </c>
      <c r="U848" t="str">
        <v>APERTURADO POR EMPRESA</v>
      </c>
      <c r="V848" t="str">
        <v>NFU</v>
      </c>
    </row>
    <row r="849" spans="1:22" x14ac:dyDescent="0.25">
      <c r="A849" vm="4">
        <v>45931</v>
      </c>
      <c r="B849" t="str">
        <v>Union Emergencias Regionales S A        Acion</v>
      </c>
      <c r="C849" t="str">
        <v>FA-A 00005-00015075</v>
      </c>
      <c r="D849">
        <v>-468967.64</v>
      </c>
      <c r="E849" t="str">
        <v>OC 0001-00001362: SERVICIOS
Amas Octubre 2025</v>
      </c>
      <c r="F849">
        <v>1</v>
      </c>
      <c r="G849">
        <v>424405.1</v>
      </c>
      <c r="H849" t="str">
        <v>UN</v>
      </c>
      <c r="I849" t="str">
        <v>SERVICIOS</v>
      </c>
      <c r="J849" t="str">
        <v>OPEX</v>
      </c>
      <c r="K849" t="str">
        <v>VARIABLE</v>
      </c>
      <c r="L849" t="str">
        <v>INDIRECTO</v>
      </c>
      <c r="M849">
        <v>0</v>
      </c>
      <c r="N849" t="str">
        <v>CC1</v>
      </c>
      <c r="O849" t="e">
        <v>#NUM!</v>
      </c>
      <c r="P849">
        <v>10</v>
      </c>
      <c r="Q849" t="str">
        <v>BACHAS, CEREAL &amp; POLVILLO, COMPOST &amp; FERTILIZANTES, DISPOSICIÓN FINAL RESIDUOS LIQUIDOS, DISPOSICIÓN FINAL RESIDUOS SOLIDOS, EXPORTACION, NFU, PILETAS, REACTORES, TIERRAS FILTRANTES</v>
      </c>
      <c r="R849">
        <v>1</v>
      </c>
      <c r="S849">
        <v>-468967.64</v>
      </c>
      <c r="T849">
        <v>1</v>
      </c>
      <c r="U849" t="str">
        <v>APERTURADO POR EMPRESA</v>
      </c>
      <c r="V849" t="str">
        <v>PILETAS</v>
      </c>
    </row>
    <row r="850" spans="1:22" x14ac:dyDescent="0.25">
      <c r="A850" vm="4">
        <v>45931</v>
      </c>
      <c r="B850" t="str">
        <v>Union Emergencias Regionales S A        Acion</v>
      </c>
      <c r="C850" t="str">
        <v>FA-A 00005-00015075</v>
      </c>
      <c r="D850">
        <v>-468967.64</v>
      </c>
      <c r="E850" t="str">
        <v>OC 0001-00001362: SERVICIOS
Amas Octubre 2025</v>
      </c>
      <c r="F850">
        <v>1</v>
      </c>
      <c r="G850">
        <v>424405.1</v>
      </c>
      <c r="H850" t="str">
        <v>UN</v>
      </c>
      <c r="I850" t="str">
        <v>SERVICIOS</v>
      </c>
      <c r="J850" t="str">
        <v>OPEX</v>
      </c>
      <c r="K850" t="str">
        <v>VARIABLE</v>
      </c>
      <c r="L850" t="str">
        <v>INDIRECTO</v>
      </c>
      <c r="M850">
        <v>0</v>
      </c>
      <c r="N850" t="str">
        <v>CC1</v>
      </c>
      <c r="O850" t="e">
        <v>#NUM!</v>
      </c>
      <c r="P850">
        <v>10</v>
      </c>
      <c r="Q850" t="str">
        <v>BACHAS, CEREAL &amp; POLVILLO, COMPOST &amp; FERTILIZANTES, DISPOSICIÓN FINAL RESIDUOS LIQUIDOS, DISPOSICIÓN FINAL RESIDUOS SOLIDOS, EXPORTACION, NFU, PILETAS, REACTORES, TIERRAS FILTRANTES</v>
      </c>
      <c r="R850">
        <v>1</v>
      </c>
      <c r="S850">
        <v>-468967.64</v>
      </c>
      <c r="T850">
        <v>1</v>
      </c>
      <c r="U850" t="str">
        <v>APERTURADO POR EMPRESA</v>
      </c>
      <c r="V850" t="str">
        <v>REACTORES</v>
      </c>
    </row>
    <row r="851" spans="1:22" x14ac:dyDescent="0.25">
      <c r="A851" vm="4">
        <v>45931</v>
      </c>
      <c r="B851" t="str">
        <v>Union Emergencias Regionales S A        Acion</v>
      </c>
      <c r="C851" t="str">
        <v>FA-A 00005-00015075</v>
      </c>
      <c r="D851">
        <v>-468967.64</v>
      </c>
      <c r="E851" t="str">
        <v>OC 0001-00001362: SERVICIOS
Amas Octubre 2025</v>
      </c>
      <c r="F851">
        <v>1</v>
      </c>
      <c r="G851">
        <v>424405.1</v>
      </c>
      <c r="H851" t="str">
        <v>UN</v>
      </c>
      <c r="I851" t="str">
        <v>SERVICIOS</v>
      </c>
      <c r="J851" t="str">
        <v>OPEX</v>
      </c>
      <c r="K851" t="str">
        <v>VARIABLE</v>
      </c>
      <c r="L851" t="str">
        <v>INDIRECTO</v>
      </c>
      <c r="M851">
        <v>0</v>
      </c>
      <c r="N851" t="str">
        <v>CC1</v>
      </c>
      <c r="O851" t="e">
        <v>#NUM!</v>
      </c>
      <c r="P851">
        <v>10</v>
      </c>
      <c r="Q851" t="str">
        <v>BACHAS, CEREAL &amp; POLVILLO, COMPOST &amp; FERTILIZANTES, DISPOSICIÓN FINAL RESIDUOS LIQUIDOS, DISPOSICIÓN FINAL RESIDUOS SOLIDOS, EXPORTACION, NFU, PILETAS, REACTORES, TIERRAS FILTRANTES</v>
      </c>
      <c r="R851">
        <v>1</v>
      </c>
      <c r="S851">
        <v>-468967.64</v>
      </c>
      <c r="T851">
        <v>1</v>
      </c>
      <c r="U851" t="str">
        <v>APERTURADO POR EMPRESA</v>
      </c>
      <c r="V851" t="str">
        <v>TIERRAS FILTRANTES</v>
      </c>
    </row>
    <row r="852" spans="1:22" x14ac:dyDescent="0.25">
      <c r="A852" vm="26">
        <v>45961</v>
      </c>
      <c r="B852" t="str">
        <v>PROVEEDOR</v>
      </c>
      <c r="C852" t="str">
        <v>MT-0001</v>
      </c>
      <c r="D852">
        <v>-90094560.000000015</v>
      </c>
      <c r="E852" t="str">
        <v>AFE (AL)</v>
      </c>
      <c r="F852">
        <v>72.400000000000006</v>
      </c>
      <c r="G852">
        <v>850</v>
      </c>
      <c r="H852" t="str">
        <v>TN</v>
      </c>
      <c r="I852" t="str">
        <v>MATERIA PRIMA</v>
      </c>
      <c r="J852" t="str">
        <v>OPEX</v>
      </c>
      <c r="K852" t="str">
        <v>VARIABLE</v>
      </c>
      <c r="L852" t="str">
        <v>DIRECTO</v>
      </c>
      <c r="M852">
        <v>0</v>
      </c>
      <c r="N852" t="str">
        <v>CC11</v>
      </c>
      <c r="O852" t="e">
        <v>#NUM!</v>
      </c>
      <c r="P852">
        <v>1</v>
      </c>
      <c r="Q852" t="str">
        <v>EXPORTACION</v>
      </c>
      <c r="R852">
        <v>1</v>
      </c>
      <c r="S852">
        <v>-90094560.000000015</v>
      </c>
      <c r="T852">
        <v>72.400000000000006</v>
      </c>
      <c r="U852" t="str">
        <v>APERTURADO POR EMPRESA</v>
      </c>
      <c r="V852" t="str">
        <v>EXPORTACION</v>
      </c>
    </row>
    <row r="853" spans="1:22" x14ac:dyDescent="0.25">
      <c r="A853" vm="26">
        <v>45961</v>
      </c>
      <c r="B853" t="str">
        <v>PROVEEDOR</v>
      </c>
      <c r="C853" t="str">
        <v>MT-0002</v>
      </c>
      <c r="D853">
        <v>-5861856.0000000009</v>
      </c>
      <c r="E853" t="str">
        <v>AFE (G)</v>
      </c>
      <c r="F853">
        <v>4.4000000000000004</v>
      </c>
      <c r="G853">
        <v>910</v>
      </c>
      <c r="H853" t="str">
        <v>TN</v>
      </c>
      <c r="I853" t="str">
        <v>MATERIA PRIMA</v>
      </c>
      <c r="J853" t="str">
        <v>OPEX</v>
      </c>
      <c r="K853" t="str">
        <v>VARIABLE</v>
      </c>
      <c r="L853" t="str">
        <v>DIRECTO</v>
      </c>
      <c r="M853">
        <v>0</v>
      </c>
      <c r="N853" t="str">
        <v>CC11</v>
      </c>
      <c r="O853" t="e">
        <v>#NUM!</v>
      </c>
      <c r="P853">
        <v>1</v>
      </c>
      <c r="Q853" t="str">
        <v>EXPORTACION</v>
      </c>
      <c r="R853">
        <v>1</v>
      </c>
      <c r="S853">
        <v>-5861856.0000000009</v>
      </c>
      <c r="T853">
        <v>4.4000000000000004</v>
      </c>
      <c r="U853" t="str">
        <v>APERTURADO POR EMPRESA</v>
      </c>
      <c r="V853" t="str">
        <v>EXPORTACION</v>
      </c>
    </row>
    <row r="854" spans="1:22" x14ac:dyDescent="0.25">
      <c r="A854" vm="26">
        <v>45961</v>
      </c>
      <c r="B854" t="str">
        <v>PROVEEDOR</v>
      </c>
      <c r="C854" t="str">
        <v>MT-0003</v>
      </c>
      <c r="D854">
        <v>-59830752</v>
      </c>
      <c r="E854" t="str">
        <v>AFE (P)</v>
      </c>
      <c r="F854">
        <v>60.1</v>
      </c>
      <c r="G854">
        <v>680</v>
      </c>
      <c r="H854" t="str">
        <v>TN</v>
      </c>
      <c r="I854" t="str">
        <v>MATERIA PRIMA</v>
      </c>
      <c r="J854" t="str">
        <v>OPEX</v>
      </c>
      <c r="K854" t="str">
        <v>VARIABLE</v>
      </c>
      <c r="L854" t="str">
        <v>DIRECTO</v>
      </c>
      <c r="M854">
        <v>0</v>
      </c>
      <c r="N854" t="str">
        <v>CC11</v>
      </c>
      <c r="O854" t="e">
        <v>#NUM!</v>
      </c>
      <c r="P854">
        <v>1</v>
      </c>
      <c r="Q854" t="str">
        <v>EXPORTACION</v>
      </c>
      <c r="R854">
        <v>1</v>
      </c>
      <c r="S854">
        <v>-59830752</v>
      </c>
      <c r="T854">
        <v>60.1</v>
      </c>
      <c r="U854" t="str">
        <v>APERTURADO POR EMPRESA</v>
      </c>
      <c r="V854" t="str">
        <v>EXPORTACION</v>
      </c>
    </row>
    <row r="855" spans="1:22" x14ac:dyDescent="0.25">
      <c r="A855" vm="26">
        <v>45961</v>
      </c>
      <c r="B855" t="str">
        <v>PROVEEDOR</v>
      </c>
      <c r="C855" t="str">
        <v>MT-0004</v>
      </c>
      <c r="D855">
        <v>-3029264148</v>
      </c>
      <c r="E855" t="str">
        <v>AFE (S)</v>
      </c>
      <c r="F855">
        <v>2236.94</v>
      </c>
      <c r="G855">
        <v>925</v>
      </c>
      <c r="H855" t="str">
        <v>TN</v>
      </c>
      <c r="I855" t="str">
        <v>MATERIA PRIMA</v>
      </c>
      <c r="J855" t="str">
        <v>OPEX</v>
      </c>
      <c r="K855" t="str">
        <v>VARIABLE</v>
      </c>
      <c r="L855" t="str">
        <v>DIRECTO</v>
      </c>
      <c r="M855">
        <v>0</v>
      </c>
      <c r="N855" t="str">
        <v>CC11</v>
      </c>
      <c r="O855" t="e">
        <v>#NUM!</v>
      </c>
      <c r="P855">
        <v>1</v>
      </c>
      <c r="Q855" t="str">
        <v>EXPORTACION</v>
      </c>
      <c r="R855">
        <v>1</v>
      </c>
      <c r="S855">
        <v>-3029264148</v>
      </c>
      <c r="T855">
        <v>2236.94</v>
      </c>
      <c r="U855" t="str">
        <v>APERTURADO POR EMPRESA</v>
      </c>
      <c r="V855" t="str">
        <v>EXPORTACION</v>
      </c>
    </row>
    <row r="856" spans="1:22" x14ac:dyDescent="0.25">
      <c r="A856" vm="26">
        <v>45961</v>
      </c>
      <c r="B856" t="str">
        <v>PILETAS</v>
      </c>
      <c r="C856" t="str">
        <v>MT-0005</v>
      </c>
      <c r="D856">
        <v>0</v>
      </c>
      <c r="E856" t="str">
        <v>AG- A</v>
      </c>
      <c r="F856" t="e">
        <v>#NUM!</v>
      </c>
      <c r="G856">
        <v>850</v>
      </c>
      <c r="H856" t="str">
        <v>TN</v>
      </c>
      <c r="I856" t="str">
        <v>MATERIA PRIMA</v>
      </c>
      <c r="J856" t="str">
        <v>OPEX</v>
      </c>
      <c r="K856" t="str">
        <v>VARIABLE</v>
      </c>
      <c r="L856" t="str">
        <v>DIRECTO</v>
      </c>
      <c r="M856">
        <v>0</v>
      </c>
      <c r="N856" t="str">
        <v>CC11</v>
      </c>
      <c r="O856" t="e">
        <v>#NUM!</v>
      </c>
      <c r="P856">
        <v>1</v>
      </c>
      <c r="Q856" t="str">
        <v>EXPORTACION</v>
      </c>
      <c r="R856">
        <v>1</v>
      </c>
      <c r="S856">
        <v>0</v>
      </c>
      <c r="T856" t="e">
        <v>#NUM!</v>
      </c>
      <c r="U856" t="str">
        <v>APERTURADO POR EMPRESA</v>
      </c>
      <c r="V856" t="str">
        <v>EXPORTACION</v>
      </c>
    </row>
    <row r="857" spans="1:22" x14ac:dyDescent="0.25">
      <c r="A857" vm="26">
        <v>45961</v>
      </c>
      <c r="B857" t="str">
        <v>PILETAS</v>
      </c>
      <c r="C857" t="str">
        <v>MT-0006</v>
      </c>
      <c r="D857">
        <v>-24537811.199999999</v>
      </c>
      <c r="E857" t="str">
        <v>AG- B</v>
      </c>
      <c r="F857">
        <v>20.440000000000001</v>
      </c>
      <c r="G857">
        <v>820</v>
      </c>
      <c r="H857" t="str">
        <v>TN</v>
      </c>
      <c r="I857" t="str">
        <v>MATERIA PRIMA</v>
      </c>
      <c r="J857" t="str">
        <v>OPEX</v>
      </c>
      <c r="K857" t="str">
        <v>VARIABLE</v>
      </c>
      <c r="L857" t="str">
        <v>DIRECTO</v>
      </c>
      <c r="M857">
        <v>0</v>
      </c>
      <c r="N857" t="str">
        <v>CC11</v>
      </c>
      <c r="O857" t="e">
        <v>#NUM!</v>
      </c>
      <c r="P857">
        <v>1</v>
      </c>
      <c r="Q857" t="str">
        <v>EXPORTACION</v>
      </c>
      <c r="R857">
        <v>1</v>
      </c>
      <c r="S857">
        <v>-24537811.199999999</v>
      </c>
      <c r="T857">
        <v>20.440000000000001</v>
      </c>
      <c r="U857" t="str">
        <v>APERTURADO POR EMPRESA</v>
      </c>
      <c r="V857" t="str">
        <v>EXPORTACION</v>
      </c>
    </row>
    <row r="858" spans="1:22" x14ac:dyDescent="0.25">
      <c r="A858" vm="26">
        <v>45961</v>
      </c>
      <c r="B858" t="str">
        <v>PILETAS</v>
      </c>
      <c r="C858" t="str">
        <v>MT-0007</v>
      </c>
      <c r="D858">
        <v>-12127190.4</v>
      </c>
      <c r="E858" t="str">
        <v>AG- C</v>
      </c>
      <c r="F858">
        <v>15.34</v>
      </c>
      <c r="G858">
        <v>540</v>
      </c>
      <c r="H858" t="str">
        <v>TN</v>
      </c>
      <c r="I858" t="str">
        <v>MATERIA PRIMA</v>
      </c>
      <c r="J858" t="str">
        <v>OPEX</v>
      </c>
      <c r="K858" t="str">
        <v>VARIABLE</v>
      </c>
      <c r="L858" t="str">
        <v>DIRECTO</v>
      </c>
      <c r="M858">
        <v>0</v>
      </c>
      <c r="N858" t="str">
        <v>CC11</v>
      </c>
      <c r="O858" t="e">
        <v>#NUM!</v>
      </c>
      <c r="P858">
        <v>1</v>
      </c>
      <c r="Q858" t="str">
        <v>EXPORTACION</v>
      </c>
      <c r="R858">
        <v>1</v>
      </c>
      <c r="S858">
        <v>-12127190.4</v>
      </c>
      <c r="T858">
        <v>15.34</v>
      </c>
      <c r="U858" t="str">
        <v>APERTURADO POR EMPRESA</v>
      </c>
      <c r="V858" t="str">
        <v>EXPORTACION</v>
      </c>
    </row>
    <row r="859" spans="1:22" x14ac:dyDescent="0.25">
      <c r="A859" vm="26">
        <v>45961</v>
      </c>
      <c r="B859" t="str">
        <v xml:space="preserve">REACTORES </v>
      </c>
      <c r="C859" t="str">
        <v>MT-0008</v>
      </c>
      <c r="D859">
        <v>0</v>
      </c>
      <c r="E859" t="str">
        <v>ARE- A</v>
      </c>
      <c r="F859" t="e">
        <v>#NUM!</v>
      </c>
      <c r="G859">
        <v>820</v>
      </c>
      <c r="H859" t="str">
        <v>TN</v>
      </c>
      <c r="I859" t="str">
        <v>MATERIA PRIMA</v>
      </c>
      <c r="J859" t="str">
        <v>OPEX</v>
      </c>
      <c r="K859" t="str">
        <v>VARIABLE</v>
      </c>
      <c r="L859" t="str">
        <v>DIRECTO</v>
      </c>
      <c r="M859">
        <v>0</v>
      </c>
      <c r="N859" t="str">
        <v>CC11</v>
      </c>
      <c r="O859" t="e">
        <v>#NUM!</v>
      </c>
      <c r="P859">
        <v>1</v>
      </c>
      <c r="Q859" t="str">
        <v>EXPORTACION</v>
      </c>
      <c r="R859">
        <v>1</v>
      </c>
      <c r="S859">
        <v>0</v>
      </c>
      <c r="T859" t="e">
        <v>#NUM!</v>
      </c>
      <c r="U859" t="str">
        <v>APERTURADO POR EMPRESA</v>
      </c>
      <c r="V859" t="str">
        <v>EXPORTACION</v>
      </c>
    </row>
    <row r="860" spans="1:22" x14ac:dyDescent="0.25">
      <c r="A860" vm="26">
        <v>45961</v>
      </c>
      <c r="B860" t="str">
        <v xml:space="preserve">REACTORES </v>
      </c>
      <c r="C860" t="str">
        <v>MT-0009</v>
      </c>
      <c r="D860">
        <v>0</v>
      </c>
      <c r="E860" t="str">
        <v>ARE- B</v>
      </c>
      <c r="F860" t="e">
        <v>#NUM!</v>
      </c>
      <c r="G860">
        <v>820</v>
      </c>
      <c r="H860" t="str">
        <v>TN</v>
      </c>
      <c r="I860" t="str">
        <v>MATERIA PRIMA</v>
      </c>
      <c r="J860" t="str">
        <v>OPEX</v>
      </c>
      <c r="K860" t="str">
        <v>VARIABLE</v>
      </c>
      <c r="L860" t="str">
        <v>DIRECTO</v>
      </c>
      <c r="M860">
        <v>0</v>
      </c>
      <c r="N860" t="str">
        <v>CC11</v>
      </c>
      <c r="O860" t="e">
        <v>#NUM!</v>
      </c>
      <c r="P860">
        <v>1</v>
      </c>
      <c r="Q860" t="str">
        <v>EXPORTACION</v>
      </c>
      <c r="R860">
        <v>1</v>
      </c>
      <c r="S860">
        <v>0</v>
      </c>
      <c r="T860" t="e">
        <v>#NUM!</v>
      </c>
      <c r="U860" t="str">
        <v>APERTURADO POR EMPRESA</v>
      </c>
      <c r="V860" t="str">
        <v>EXPORTACION</v>
      </c>
    </row>
    <row r="861" spans="1:22" x14ac:dyDescent="0.25">
      <c r="A861" vm="26">
        <v>45961</v>
      </c>
      <c r="B861" t="str">
        <v>REACTORES -PZ</v>
      </c>
      <c r="C861" t="str">
        <v>MT-0010</v>
      </c>
      <c r="D861">
        <v>-246338496</v>
      </c>
      <c r="E861" t="str">
        <v>ARE- A</v>
      </c>
      <c r="F861">
        <v>205.2</v>
      </c>
      <c r="G861">
        <v>820</v>
      </c>
      <c r="H861" t="str">
        <v>TN</v>
      </c>
      <c r="I861" t="str">
        <v>MATERIA PRIMA</v>
      </c>
      <c r="J861" t="str">
        <v>OPEX</v>
      </c>
      <c r="K861" t="str">
        <v>VARIABLE</v>
      </c>
      <c r="L861" t="str">
        <v>DIRECTO</v>
      </c>
      <c r="M861">
        <v>0</v>
      </c>
      <c r="N861" t="str">
        <v>NO</v>
      </c>
      <c r="O861" t="e">
        <v>#NUM!</v>
      </c>
      <c r="P861">
        <v>1</v>
      </c>
      <c r="Q861" t="str">
        <v>ANULADO</v>
      </c>
      <c r="R861">
        <v>1</v>
      </c>
      <c r="S861">
        <v>-246338496</v>
      </c>
      <c r="T861">
        <v>205.2</v>
      </c>
      <c r="U861" t="str">
        <v>APERTURADO POR EMPRESA</v>
      </c>
      <c r="V861" t="str">
        <v>ANULADO</v>
      </c>
    </row>
    <row r="862" spans="1:22" x14ac:dyDescent="0.25">
      <c r="A862" vm="26">
        <v>45961</v>
      </c>
      <c r="B862" t="str">
        <v>REACTORES - PZ</v>
      </c>
      <c r="C862" t="str">
        <v>MT-0011</v>
      </c>
      <c r="D862">
        <v>0</v>
      </c>
      <c r="E862" t="str">
        <v>ARE- B</v>
      </c>
      <c r="F862" t="e">
        <v>#NUM!</v>
      </c>
      <c r="G862">
        <v>820</v>
      </c>
      <c r="H862" t="str">
        <v>TN</v>
      </c>
      <c r="I862" t="str">
        <v>MATERIA PRIMA</v>
      </c>
      <c r="J862" t="str">
        <v>OPEX</v>
      </c>
      <c r="K862" t="str">
        <v>VARIABLE</v>
      </c>
      <c r="L862" t="str">
        <v>DIRECTO</v>
      </c>
      <c r="M862">
        <v>0</v>
      </c>
      <c r="N862" t="str">
        <v>NO</v>
      </c>
      <c r="O862" t="e">
        <v>#NUM!</v>
      </c>
      <c r="P862">
        <v>1</v>
      </c>
      <c r="Q862" t="str">
        <v>ANULADO</v>
      </c>
      <c r="R862">
        <v>1</v>
      </c>
      <c r="S862">
        <v>0</v>
      </c>
      <c r="T862" t="e">
        <v>#NUM!</v>
      </c>
      <c r="U862" t="str">
        <v>APERTURADO POR EMPRESA</v>
      </c>
      <c r="V862" t="str">
        <v>ANULADO</v>
      </c>
    </row>
    <row r="863" spans="1:22" x14ac:dyDescent="0.25">
      <c r="A863" vm="26">
        <v>45961</v>
      </c>
      <c r="B863" t="str">
        <v>WORMS 2</v>
      </c>
      <c r="C863" t="str">
        <v>MT-0012</v>
      </c>
      <c r="D863">
        <v>-154255824</v>
      </c>
      <c r="E863" t="str">
        <v>AG- A</v>
      </c>
      <c r="F863">
        <v>123.96</v>
      </c>
      <c r="G863">
        <v>850</v>
      </c>
      <c r="H863" t="str">
        <v>TN</v>
      </c>
      <c r="I863" t="str">
        <v>MATERIA PRIMA</v>
      </c>
      <c r="J863" t="str">
        <v>OPEX</v>
      </c>
      <c r="K863" t="str">
        <v>VARIABLE</v>
      </c>
      <c r="L863" t="str">
        <v>DIRECTO</v>
      </c>
      <c r="M863">
        <v>0</v>
      </c>
      <c r="N863" t="str">
        <v>NO</v>
      </c>
      <c r="O863" t="e">
        <v>#NUM!</v>
      </c>
      <c r="P863">
        <v>1</v>
      </c>
      <c r="Q863" t="str">
        <v>ANULADO</v>
      </c>
      <c r="R863">
        <v>1</v>
      </c>
      <c r="S863">
        <v>-154255824</v>
      </c>
      <c r="T863">
        <v>123.96</v>
      </c>
      <c r="U863" t="str">
        <v>APERTURADO POR EMPRESA</v>
      </c>
      <c r="V863" t="str">
        <v>ANULADO</v>
      </c>
    </row>
    <row r="864" spans="1:22" x14ac:dyDescent="0.25">
      <c r="A864" vm="26">
        <v>45961</v>
      </c>
      <c r="B864" t="str">
        <v>WORMS 2</v>
      </c>
      <c r="C864" t="str">
        <v>MT-0013</v>
      </c>
      <c r="D864">
        <v>0</v>
      </c>
      <c r="E864" t="str">
        <v>AG- B</v>
      </c>
      <c r="F864" t="e">
        <v>#NUM!</v>
      </c>
      <c r="G864">
        <v>820</v>
      </c>
      <c r="H864" t="str">
        <v>TN</v>
      </c>
      <c r="I864" t="str">
        <v>MATERIA PRIMA</v>
      </c>
      <c r="J864" t="str">
        <v>OPEX</v>
      </c>
      <c r="K864" t="str">
        <v>VARIABLE</v>
      </c>
      <c r="L864" t="str">
        <v>DIRECTO</v>
      </c>
      <c r="M864">
        <v>0</v>
      </c>
      <c r="N864" t="str">
        <v>NO</v>
      </c>
      <c r="O864" t="e">
        <v>#NUM!</v>
      </c>
      <c r="P864">
        <v>1</v>
      </c>
      <c r="Q864" t="str">
        <v>ANULADO</v>
      </c>
      <c r="R864">
        <v>1</v>
      </c>
      <c r="S864">
        <v>0</v>
      </c>
      <c r="T864" t="e">
        <v>#NUM!</v>
      </c>
      <c r="U864" t="str">
        <v>APERTURADO POR EMPRESA</v>
      </c>
      <c r="V864" t="str">
        <v>ANULADO</v>
      </c>
    </row>
    <row r="865" spans="1:22" x14ac:dyDescent="0.25">
      <c r="A865" vm="26">
        <v>45961</v>
      </c>
      <c r="B865" t="str">
        <v>WORMS 2</v>
      </c>
      <c r="C865" t="str">
        <v>MT-0014</v>
      </c>
      <c r="D865">
        <v>-8300880</v>
      </c>
      <c r="E865" t="str">
        <v>AG- C</v>
      </c>
      <c r="F865">
        <v>10.5</v>
      </c>
      <c r="G865">
        <v>540</v>
      </c>
      <c r="H865" t="str">
        <v>TN</v>
      </c>
      <c r="I865" t="str">
        <v>MATERIA PRIMA</v>
      </c>
      <c r="J865" t="str">
        <v>OPEX</v>
      </c>
      <c r="K865" t="str">
        <v>VARIABLE</v>
      </c>
      <c r="L865" t="str">
        <v>DIRECTO</v>
      </c>
      <c r="M865">
        <v>0</v>
      </c>
      <c r="N865" t="str">
        <v>NO</v>
      </c>
      <c r="O865" t="e">
        <v>#NUM!</v>
      </c>
      <c r="P865">
        <v>1</v>
      </c>
      <c r="Q865" t="str">
        <v>ANULADO</v>
      </c>
      <c r="R865">
        <v>1</v>
      </c>
      <c r="S865">
        <v>-8300880</v>
      </c>
      <c r="T865">
        <v>10.5</v>
      </c>
      <c r="U865" t="str">
        <v>APERTURADO POR EMPRESA</v>
      </c>
      <c r="V865" t="str">
        <v>ANULADO</v>
      </c>
    </row>
    <row r="866" spans="1:22" x14ac:dyDescent="0.25">
      <c r="A866" vm="26">
        <v>45961</v>
      </c>
      <c r="B866" t="str">
        <v>PZ ( BORRA + PROVEEDOR)</v>
      </c>
      <c r="C866" t="str">
        <v>MT-0021</v>
      </c>
      <c r="D866">
        <v>-91072512</v>
      </c>
      <c r="E866" t="str">
        <v>AG- C</v>
      </c>
      <c r="F866">
        <v>115.2</v>
      </c>
      <c r="G866">
        <v>540</v>
      </c>
      <c r="H866" t="str">
        <v>TN</v>
      </c>
      <c r="I866" t="str">
        <v>MATERIA PRIMA</v>
      </c>
      <c r="J866" t="str">
        <v>OPEX</v>
      </c>
      <c r="K866" t="str">
        <v>VARIABLE</v>
      </c>
      <c r="L866" t="str">
        <v>DIRECTO</v>
      </c>
      <c r="M866">
        <v>0</v>
      </c>
      <c r="N866" t="str">
        <v>NO</v>
      </c>
      <c r="O866" t="e">
        <v>#NUM!</v>
      </c>
      <c r="P866">
        <v>1</v>
      </c>
      <c r="Q866" t="str">
        <v>ANULADO</v>
      </c>
      <c r="R866">
        <v>1</v>
      </c>
      <c r="S866">
        <v>-91072512</v>
      </c>
      <c r="T866">
        <v>115.2</v>
      </c>
      <c r="U866" t="str">
        <v>APERTURADO POR EMPRESA</v>
      </c>
      <c r="V866" t="str">
        <v>ANULADO</v>
      </c>
    </row>
    <row r="867" spans="1:22" x14ac:dyDescent="0.25">
      <c r="A867" vm="26">
        <v>45961</v>
      </c>
      <c r="B867" t="str">
        <v>PILETAS</v>
      </c>
      <c r="C867" t="str">
        <v>MT-0022</v>
      </c>
      <c r="D867">
        <v>0</v>
      </c>
      <c r="E867" t="str">
        <v>AG- C</v>
      </c>
      <c r="F867" t="e">
        <v>#NUM!</v>
      </c>
      <c r="G867">
        <v>540</v>
      </c>
      <c r="H867" t="str">
        <v>TN</v>
      </c>
      <c r="I867" t="str">
        <v>MATERIA PRIMA</v>
      </c>
      <c r="J867" t="str">
        <v>OPEX</v>
      </c>
      <c r="K867" t="str">
        <v>VARIABLE</v>
      </c>
      <c r="L867" t="str">
        <v>DIRECTO</v>
      </c>
      <c r="M867">
        <v>0</v>
      </c>
      <c r="N867" t="str">
        <v>CC5</v>
      </c>
      <c r="O867" t="e">
        <v>#NUM!</v>
      </c>
      <c r="P867">
        <v>1</v>
      </c>
      <c r="Q867" t="str">
        <v>REACTORES</v>
      </c>
      <c r="R867">
        <v>1</v>
      </c>
      <c r="S867">
        <v>0</v>
      </c>
      <c r="T867" t="e">
        <v>#NUM!</v>
      </c>
      <c r="U867" t="str">
        <v>APERTURADO POR EMPRESA</v>
      </c>
      <c r="V867" t="str">
        <v>REACTORES</v>
      </c>
    </row>
    <row r="868" spans="1:22" x14ac:dyDescent="0.25">
      <c r="A868" vm="26">
        <v>45961</v>
      </c>
      <c r="B868" t="str">
        <v>PROVEEDOR</v>
      </c>
      <c r="C868" t="str">
        <v>MT-0023</v>
      </c>
      <c r="D868">
        <v>-165487573.44</v>
      </c>
      <c r="E868" t="str">
        <v>AG - E</v>
      </c>
      <c r="F868">
        <v>124.32</v>
      </c>
      <c r="G868">
        <v>909.25</v>
      </c>
      <c r="H868" t="str">
        <v>TN</v>
      </c>
      <c r="I868" t="str">
        <v>MATERIA PRIMA</v>
      </c>
      <c r="J868" t="str">
        <v>OPEX</v>
      </c>
      <c r="K868" t="str">
        <v>VARIABLE</v>
      </c>
      <c r="L868" t="str">
        <v>DIRECTO</v>
      </c>
      <c r="M868">
        <v>0</v>
      </c>
      <c r="N868" t="str">
        <v>CC11</v>
      </c>
      <c r="O868" t="e">
        <v>#NUM!</v>
      </c>
      <c r="P868">
        <v>1</v>
      </c>
      <c r="Q868" t="str">
        <v>EXPORTACION</v>
      </c>
      <c r="R868">
        <v>1</v>
      </c>
      <c r="S868">
        <v>-165487573.44</v>
      </c>
      <c r="T868">
        <v>124.32</v>
      </c>
      <c r="U868" t="str">
        <v>APERTURADO POR EMPRESA</v>
      </c>
      <c r="V868" t="str">
        <v>EXPORTACION</v>
      </c>
    </row>
    <row r="869" spans="1:22" x14ac:dyDescent="0.25">
      <c r="A869" vm="26">
        <v>45961</v>
      </c>
      <c r="B869" t="str">
        <v>WORMS 2</v>
      </c>
      <c r="C869" t="str">
        <v>MT-0024</v>
      </c>
      <c r="D869">
        <v>0</v>
      </c>
      <c r="E869" t="str">
        <v>SEBO C - 2da</v>
      </c>
      <c r="F869" t="e">
        <v>#NUM!</v>
      </c>
      <c r="G869" t="e">
        <v>#NUM!</v>
      </c>
      <c r="H869" t="str">
        <v>TN</v>
      </c>
      <c r="I869" t="str">
        <v>MATERIA PRIMA</v>
      </c>
      <c r="J869" t="str">
        <v>OPEX</v>
      </c>
      <c r="K869" t="str">
        <v>VARIABLE</v>
      </c>
      <c r="L869" t="str">
        <v>DIRECTO</v>
      </c>
      <c r="M869">
        <v>0</v>
      </c>
      <c r="N869" t="str">
        <v>NO</v>
      </c>
      <c r="O869" t="e">
        <v>#NUM!</v>
      </c>
      <c r="P869">
        <v>1</v>
      </c>
      <c r="Q869" t="str">
        <v>ANULADO</v>
      </c>
      <c r="R869">
        <v>1</v>
      </c>
      <c r="S869">
        <v>0</v>
      </c>
      <c r="T869" t="e">
        <v>#NUM!</v>
      </c>
      <c r="U869" t="str">
        <v>APERTURADO POR EMPRESA</v>
      </c>
      <c r="V869" t="str">
        <v>ANULADO</v>
      </c>
    </row>
    <row r="870" spans="1:22" x14ac:dyDescent="0.25">
      <c r="A870" vm="26">
        <v>45961</v>
      </c>
      <c r="B870" t="str">
        <v>WORMS 2</v>
      </c>
      <c r="C870" t="str">
        <v>MT-0025</v>
      </c>
      <c r="D870">
        <v>0</v>
      </c>
      <c r="E870" t="str">
        <v>BORRA A VEGETAL</v>
      </c>
      <c r="F870">
        <v>126.22</v>
      </c>
      <c r="G870" t="e">
        <v>#NUM!</v>
      </c>
      <c r="H870" t="str">
        <v>TN</v>
      </c>
      <c r="I870" t="str">
        <v>MATERIA PRIMA</v>
      </c>
      <c r="J870" t="str">
        <v>OPEX</v>
      </c>
      <c r="K870" t="str">
        <v>VARIABLE</v>
      </c>
      <c r="L870" t="str">
        <v>DIRECTO</v>
      </c>
      <c r="M870">
        <v>0</v>
      </c>
      <c r="N870" t="str">
        <v>NO</v>
      </c>
      <c r="O870" t="e">
        <v>#NUM!</v>
      </c>
      <c r="P870">
        <v>1</v>
      </c>
      <c r="Q870" t="str">
        <v>ANULADO</v>
      </c>
      <c r="R870">
        <v>1</v>
      </c>
      <c r="S870">
        <v>0</v>
      </c>
      <c r="T870">
        <v>126.22</v>
      </c>
      <c r="U870" t="str">
        <v>APERTURADO POR EMPRESA</v>
      </c>
      <c r="V870" t="str">
        <v>ANULADO</v>
      </c>
    </row>
    <row r="871" spans="1:22" x14ac:dyDescent="0.25">
      <c r="A871" vm="26">
        <v>45961</v>
      </c>
      <c r="B871" t="str">
        <v>WORMS 2</v>
      </c>
      <c r="C871" t="str">
        <v>MT-0026</v>
      </c>
      <c r="D871">
        <v>0</v>
      </c>
      <c r="E871" t="str">
        <v>FONDO TK</v>
      </c>
      <c r="F871">
        <v>22.2</v>
      </c>
      <c r="G871" t="e">
        <v>#NUM!</v>
      </c>
      <c r="H871" t="str">
        <v>TN</v>
      </c>
      <c r="I871" t="str">
        <v>MATERIA PRIMA</v>
      </c>
      <c r="J871" t="str">
        <v>OPEX</v>
      </c>
      <c r="K871" t="str">
        <v>VARIABLE</v>
      </c>
      <c r="L871" t="str">
        <v>DIRECTO</v>
      </c>
      <c r="M871">
        <v>0</v>
      </c>
      <c r="N871" t="str">
        <v>NO</v>
      </c>
      <c r="O871" t="e">
        <v>#NUM!</v>
      </c>
      <c r="P871">
        <v>1</v>
      </c>
      <c r="Q871" t="str">
        <v>ANULADO</v>
      </c>
      <c r="R871">
        <v>1</v>
      </c>
      <c r="S871">
        <v>0</v>
      </c>
      <c r="T871">
        <v>22.2</v>
      </c>
      <c r="U871" t="str">
        <v>APERTURADO POR EMPRESA</v>
      </c>
      <c r="V871" t="str">
        <v>ANULADO</v>
      </c>
    </row>
    <row r="872" spans="1:22" x14ac:dyDescent="0.25">
      <c r="A872" vm="26">
        <v>45961</v>
      </c>
      <c r="B872" t="str">
        <v>WORMS 2</v>
      </c>
      <c r="C872" t="str">
        <v>MT-0027</v>
      </c>
      <c r="D872">
        <v>0</v>
      </c>
      <c r="E872" t="str">
        <v>BORRA ANIMAL</v>
      </c>
      <c r="F872">
        <v>34.1</v>
      </c>
      <c r="G872" t="e">
        <v>#NUM!</v>
      </c>
      <c r="H872" t="str">
        <v>TN</v>
      </c>
      <c r="I872" t="str">
        <v>MATERIA PRIMA</v>
      </c>
      <c r="J872" t="str">
        <v>OPEX</v>
      </c>
      <c r="K872" t="str">
        <v>VARIABLE</v>
      </c>
      <c r="L872" t="str">
        <v>DIRECTO</v>
      </c>
      <c r="M872">
        <v>0</v>
      </c>
      <c r="N872" t="str">
        <v>NO</v>
      </c>
      <c r="O872" t="e">
        <v>#NUM!</v>
      </c>
      <c r="P872">
        <v>1</v>
      </c>
      <c r="Q872" t="str">
        <v>ANULADO</v>
      </c>
      <c r="R872">
        <v>1</v>
      </c>
      <c r="S872">
        <v>0</v>
      </c>
      <c r="T872">
        <v>34.1</v>
      </c>
      <c r="U872" t="str">
        <v>APERTURADO POR EMPRESA</v>
      </c>
      <c r="V872" t="str">
        <v>ANULADO</v>
      </c>
    </row>
    <row r="873" spans="1:22" x14ac:dyDescent="0.25">
      <c r="A873" vm="26">
        <v>45961</v>
      </c>
      <c r="B873" t="str">
        <v>PROVEEDOR</v>
      </c>
      <c r="C873" t="str">
        <v>MT-0028</v>
      </c>
      <c r="D873">
        <v>0</v>
      </c>
      <c r="E873" t="str">
        <v>BORRA PESCADO</v>
      </c>
      <c r="F873">
        <v>86.28</v>
      </c>
      <c r="G873" t="e">
        <v>#NUM!</v>
      </c>
      <c r="H873" t="str">
        <v>TN</v>
      </c>
      <c r="I873" t="str">
        <v>MATERIA PRIMA</v>
      </c>
      <c r="J873" t="str">
        <v>OPEX</v>
      </c>
      <c r="K873" t="str">
        <v>VARIABLE</v>
      </c>
      <c r="L873" t="str">
        <v>DIRECTO</v>
      </c>
      <c r="M873">
        <v>0</v>
      </c>
      <c r="N873" t="str">
        <v>NO</v>
      </c>
      <c r="O873" t="e">
        <v>#NUM!</v>
      </c>
      <c r="P873">
        <v>1</v>
      </c>
      <c r="Q873" t="str">
        <v>ANULADO</v>
      </c>
      <c r="R873">
        <v>1</v>
      </c>
      <c r="S873">
        <v>0</v>
      </c>
      <c r="T873">
        <v>86.28</v>
      </c>
      <c r="U873" t="str">
        <v>APERTURADO POR EMPRESA</v>
      </c>
      <c r="V873" t="str">
        <v>ANULADO</v>
      </c>
    </row>
    <row r="874" spans="1:22" x14ac:dyDescent="0.25">
      <c r="A874" vm="26">
        <v>45961</v>
      </c>
      <c r="B874" t="str">
        <v>PILETAS</v>
      </c>
      <c r="C874" t="str">
        <v>MT-0029</v>
      </c>
      <c r="D874">
        <v>-26088480</v>
      </c>
      <c r="E874" t="str">
        <v>EMULSION</v>
      </c>
      <c r="F874">
        <v>35.64</v>
      </c>
      <c r="G874">
        <v>500</v>
      </c>
      <c r="H874" t="str">
        <v>TN</v>
      </c>
      <c r="I874" t="str">
        <v>MATERIA PRIMA</v>
      </c>
      <c r="J874" t="str">
        <v>OPEX</v>
      </c>
      <c r="K874" t="str">
        <v>VARIABLE</v>
      </c>
      <c r="L874" t="str">
        <v>DIRECTO</v>
      </c>
      <c r="M874">
        <v>0</v>
      </c>
      <c r="N874" t="str">
        <v>CC4</v>
      </c>
      <c r="O874" t="e">
        <v>#NUM!</v>
      </c>
      <c r="P874">
        <v>1</v>
      </c>
      <c r="Q874" t="str">
        <v>PILETAS</v>
      </c>
      <c r="R874">
        <v>1</v>
      </c>
      <c r="S874">
        <v>-26088480</v>
      </c>
      <c r="T874">
        <v>35.64</v>
      </c>
      <c r="U874" t="str">
        <v>APERTURADO POR EMPRESA</v>
      </c>
      <c r="V874" t="str">
        <v>PILETAS</v>
      </c>
    </row>
    <row r="875" spans="1:22" x14ac:dyDescent="0.25">
      <c r="A875" vm="26">
        <v>45961</v>
      </c>
      <c r="B875" t="str">
        <v>PILETAS</v>
      </c>
      <c r="C875" t="str">
        <v>MT-0030</v>
      </c>
      <c r="D875">
        <v>0</v>
      </c>
      <c r="E875" t="str">
        <v>AG-D</v>
      </c>
      <c r="F875">
        <v>82.26</v>
      </c>
      <c r="G875" t="e">
        <v>#NUM!</v>
      </c>
      <c r="H875" t="str">
        <v>TN</v>
      </c>
      <c r="I875" t="str">
        <v>MATERIA PRIMA</v>
      </c>
      <c r="J875">
        <v>0</v>
      </c>
      <c r="K875">
        <v>0</v>
      </c>
      <c r="L875">
        <v>0</v>
      </c>
      <c r="M875">
        <v>0</v>
      </c>
      <c r="N875">
        <v>0</v>
      </c>
      <c r="O875" t="e">
        <v>#NUM!</v>
      </c>
      <c r="P875">
        <v>0</v>
      </c>
      <c r="Q875" t="str">
        <v>0</v>
      </c>
      <c r="R875">
        <v>1</v>
      </c>
      <c r="S875">
        <v>0</v>
      </c>
      <c r="T875">
        <v>82.26</v>
      </c>
      <c r="U875" t="str">
        <v>APERTURADO POR EMPRESA</v>
      </c>
      <c r="V875" t="str">
        <v>0</v>
      </c>
    </row>
    <row r="876" spans="1:22" x14ac:dyDescent="0.25">
      <c r="A876" vm="26">
        <v>45961</v>
      </c>
      <c r="B876" t="str">
        <v>Martins, Joaquin</v>
      </c>
      <c r="C876" t="str">
        <v>AD-0001</v>
      </c>
      <c r="D876">
        <v>0</v>
      </c>
      <c r="E876" t="str">
        <v>ENERGIA GASOIL G3</v>
      </c>
      <c r="F876" t="e">
        <v>#NUM!</v>
      </c>
      <c r="G876">
        <v>1754</v>
      </c>
      <c r="H876" t="str">
        <v>Lts</v>
      </c>
      <c r="I876" t="str">
        <v>ENERGIA</v>
      </c>
      <c r="J876" t="str">
        <v>OPEX</v>
      </c>
      <c r="K876" t="str">
        <v>VARIABLE</v>
      </c>
      <c r="L876" t="str">
        <v>DIRECTO</v>
      </c>
      <c r="M876">
        <v>0</v>
      </c>
      <c r="N876" t="str">
        <v xml:space="preserve">CC1 </v>
      </c>
      <c r="O876" t="e">
        <v>#NUM!</v>
      </c>
      <c r="P876" t="str">
        <v>CCO NO DEFINIDO</v>
      </c>
      <c r="Q876" t="str">
        <v>CCO NO DEFINIDO</v>
      </c>
      <c r="R876">
        <v>1</v>
      </c>
      <c r="S876">
        <v>0</v>
      </c>
      <c r="T876" t="e">
        <v>#NUM!</v>
      </c>
      <c r="U876" t="str">
        <v>APERTURADO POR EMPRESA</v>
      </c>
      <c r="V876" t="str">
        <v>CCO NO DEFINIDO</v>
      </c>
    </row>
    <row r="877" spans="1:22" x14ac:dyDescent="0.25">
      <c r="A877" vm="26">
        <v>45961</v>
      </c>
      <c r="B877" t="str">
        <v>Martins, Joaquin</v>
      </c>
      <c r="C877" t="str">
        <v>AD-0001</v>
      </c>
      <c r="D877">
        <v>-2679040</v>
      </c>
      <c r="E877" t="str">
        <v>ENERGIA G2</v>
      </c>
      <c r="F877">
        <v>1820</v>
      </c>
      <c r="G877">
        <v>1472</v>
      </c>
      <c r="H877" t="str">
        <v>Lts</v>
      </c>
      <c r="I877" t="str">
        <v>ENERGIA</v>
      </c>
      <c r="J877" t="str">
        <v>OPEX</v>
      </c>
      <c r="K877" t="str">
        <v>VARIABLE</v>
      </c>
      <c r="L877" t="str">
        <v>DIRECTO</v>
      </c>
      <c r="M877">
        <v>0</v>
      </c>
      <c r="N877" t="str">
        <v>CC6</v>
      </c>
      <c r="O877" t="e">
        <v>#NUM!</v>
      </c>
      <c r="P877">
        <v>1</v>
      </c>
      <c r="Q877" t="str">
        <v>BACHAS</v>
      </c>
      <c r="R877">
        <v>1</v>
      </c>
      <c r="S877">
        <v>-2679040</v>
      </c>
      <c r="T877">
        <v>1820</v>
      </c>
      <c r="U877" t="str">
        <v>APERTURADO POR EMPRESA</v>
      </c>
      <c r="V877" t="str">
        <v>BACHAS</v>
      </c>
    </row>
    <row r="878" spans="1:22" x14ac:dyDescent="0.25">
      <c r="A878" vm="26">
        <v>45961</v>
      </c>
      <c r="B878" t="str">
        <v>Martins, Joaquin</v>
      </c>
      <c r="C878" t="str">
        <v>AD-0001</v>
      </c>
      <c r="D878">
        <v>0</v>
      </c>
      <c r="E878" t="str">
        <v>ENERGIA G2</v>
      </c>
      <c r="F878">
        <v>0</v>
      </c>
      <c r="G878">
        <v>1472</v>
      </c>
      <c r="H878" t="str">
        <v>Lts</v>
      </c>
      <c r="I878" t="str">
        <v>ENERGIA</v>
      </c>
      <c r="J878" t="str">
        <v>OPEX</v>
      </c>
      <c r="K878" t="str">
        <v>VARIABLE</v>
      </c>
      <c r="L878" t="str">
        <v>DIRECTO</v>
      </c>
      <c r="M878">
        <v>0</v>
      </c>
      <c r="N878" t="str">
        <v>CC5</v>
      </c>
      <c r="O878" t="e">
        <v>#NUM!</v>
      </c>
      <c r="P878">
        <v>1</v>
      </c>
      <c r="Q878" t="str">
        <v>REACTORES</v>
      </c>
      <c r="R878">
        <v>1</v>
      </c>
      <c r="S878">
        <v>0</v>
      </c>
      <c r="T878">
        <v>0</v>
      </c>
      <c r="U878" t="str">
        <v>APERTURADO POR EMPRESA</v>
      </c>
      <c r="V878" t="str">
        <v>REACTORES</v>
      </c>
    </row>
    <row r="879" spans="1:22" x14ac:dyDescent="0.25">
      <c r="A879" vm="26">
        <v>45961</v>
      </c>
      <c r="B879" t="str">
        <v>Martins, Joaquin</v>
      </c>
      <c r="C879" t="str">
        <v>AD-0001</v>
      </c>
      <c r="D879">
        <v>-149500</v>
      </c>
      <c r="E879" t="str">
        <v>ENERGIA Nafta</v>
      </c>
      <c r="F879">
        <v>100</v>
      </c>
      <c r="G879">
        <v>1495</v>
      </c>
      <c r="H879" t="str">
        <v>Lts</v>
      </c>
      <c r="I879" t="str">
        <v>ENERGIA</v>
      </c>
      <c r="J879" t="str">
        <v>OPEX</v>
      </c>
      <c r="K879" t="str">
        <v>VARIABLE</v>
      </c>
      <c r="L879" t="str">
        <v>DIRECTO</v>
      </c>
      <c r="M879">
        <v>0</v>
      </c>
      <c r="N879" t="str">
        <v>CC6</v>
      </c>
      <c r="O879" t="e">
        <v>#NUM!</v>
      </c>
      <c r="P879">
        <v>1</v>
      </c>
      <c r="Q879" t="str">
        <v>BACHAS</v>
      </c>
      <c r="R879">
        <v>1</v>
      </c>
      <c r="S879">
        <v>-149500</v>
      </c>
      <c r="T879">
        <v>100</v>
      </c>
      <c r="U879" t="str">
        <v>APERTURADO POR EMPRESA</v>
      </c>
      <c r="V879" t="str">
        <v>BACHAS</v>
      </c>
    </row>
    <row r="880" spans="1:22" x14ac:dyDescent="0.25">
      <c r="A880" vm="26">
        <v>45961</v>
      </c>
      <c r="B880" t="str">
        <v>Martins, Joaquin</v>
      </c>
      <c r="C880" t="str">
        <v>AD-0001</v>
      </c>
      <c r="D880">
        <v>-1644500</v>
      </c>
      <c r="E880" t="str">
        <v>ENERGIA Nafta</v>
      </c>
      <c r="F880">
        <v>1100</v>
      </c>
      <c r="G880">
        <v>1495</v>
      </c>
      <c r="H880" t="str">
        <v>Lts</v>
      </c>
      <c r="I880" t="str">
        <v>ENERGIA</v>
      </c>
      <c r="J880" t="str">
        <v>OPEX</v>
      </c>
      <c r="K880" t="str">
        <v>VARIABLE</v>
      </c>
      <c r="L880" t="str">
        <v>DIRECTO</v>
      </c>
      <c r="M880">
        <v>0</v>
      </c>
      <c r="N880" t="str">
        <v>CC4</v>
      </c>
      <c r="O880" t="e">
        <v>#NUM!</v>
      </c>
      <c r="P880">
        <v>1</v>
      </c>
      <c r="Q880" t="str">
        <v>PILETAS</v>
      </c>
      <c r="R880">
        <v>1</v>
      </c>
      <c r="S880">
        <v>-1644500</v>
      </c>
      <c r="T880">
        <v>1100</v>
      </c>
      <c r="U880" t="str">
        <v>APERTURADO POR EMPRESA</v>
      </c>
      <c r="V880" t="str">
        <v>PILETAS</v>
      </c>
    </row>
    <row r="881" spans="1:22" x14ac:dyDescent="0.25">
      <c r="A881" vm="26">
        <v>45961</v>
      </c>
      <c r="B881" t="str">
        <v>Martins, Joaquin</v>
      </c>
      <c r="C881" t="str">
        <v>AD-0001</v>
      </c>
      <c r="D881">
        <v>-448500</v>
      </c>
      <c r="E881" t="str">
        <v>ENERGIA Nafta</v>
      </c>
      <c r="F881">
        <v>300</v>
      </c>
      <c r="G881">
        <v>1495</v>
      </c>
      <c r="H881" t="str">
        <v>Lts</v>
      </c>
      <c r="I881" t="str">
        <v>ENERGIA</v>
      </c>
      <c r="J881" t="str">
        <v>OPEX</v>
      </c>
      <c r="K881" t="str">
        <v>VARIABLE</v>
      </c>
      <c r="L881" t="str">
        <v>DIRECTO</v>
      </c>
      <c r="M881">
        <v>0</v>
      </c>
      <c r="N881" t="str">
        <v>CC3</v>
      </c>
      <c r="O881" t="e">
        <v>#NUM!</v>
      </c>
      <c r="P881">
        <v>1</v>
      </c>
      <c r="Q881" t="str">
        <v>DISPOSICIÓN FINAL RESIDUOS LIQUIDOS</v>
      </c>
      <c r="R881">
        <v>1</v>
      </c>
      <c r="S881">
        <v>-448500</v>
      </c>
      <c r="T881">
        <v>300</v>
      </c>
      <c r="U881" t="str">
        <v>APERTURADO POR EMPRESA</v>
      </c>
      <c r="V881" t="str">
        <v>DISPOSICIÓN FINAL RESIDUOS LIQUIDOS</v>
      </c>
    </row>
    <row r="882" spans="1:22" x14ac:dyDescent="0.25">
      <c r="A882" vm="26">
        <v>45961</v>
      </c>
      <c r="B882" t="str">
        <v>Ultraonix Srl</v>
      </c>
      <c r="C882" t="str">
        <v>AD-0001</v>
      </c>
      <c r="D882">
        <v>-14998191.999999998</v>
      </c>
      <c r="E882" t="str">
        <v xml:space="preserve">ENERGIA Fuel Oil </v>
      </c>
      <c r="F882">
        <v>24400</v>
      </c>
      <c r="G882">
        <v>614.67999999999995</v>
      </c>
      <c r="H882" t="str">
        <v>KG</v>
      </c>
      <c r="I882" t="str">
        <v>ENERGIA</v>
      </c>
      <c r="J882" t="str">
        <v>OPEX</v>
      </c>
      <c r="K882" t="str">
        <v>VARIABLE</v>
      </c>
      <c r="L882" t="str">
        <v>DIRECTO</v>
      </c>
      <c r="M882">
        <v>0</v>
      </c>
      <c r="N882" t="str">
        <v>CC5</v>
      </c>
      <c r="O882" t="e">
        <v>#NUM!</v>
      </c>
      <c r="P882">
        <v>1</v>
      </c>
      <c r="Q882" t="str">
        <v>REACTORES</v>
      </c>
      <c r="R882">
        <v>1</v>
      </c>
      <c r="S882">
        <v>-14998191.999999998</v>
      </c>
      <c r="T882">
        <v>24400</v>
      </c>
      <c r="U882" t="str">
        <v>APERTURADO POR EMPRESA</v>
      </c>
      <c r="V882" t="str">
        <v>REACTORES</v>
      </c>
    </row>
    <row r="883" spans="1:22" x14ac:dyDescent="0.25">
      <c r="A883" vm="26">
        <v>45961</v>
      </c>
      <c r="B883" t="str">
        <v>Ultraonix Srl</v>
      </c>
      <c r="C883" t="str">
        <v>AD-0001</v>
      </c>
      <c r="D883">
        <v>-5224780</v>
      </c>
      <c r="E883" t="str">
        <v xml:space="preserve">ENERGIA Fuel Oil </v>
      </c>
      <c r="F883">
        <v>8500</v>
      </c>
      <c r="G883">
        <v>614.67999999999995</v>
      </c>
      <c r="H883" t="str">
        <v>KG</v>
      </c>
      <c r="I883" t="str">
        <v>ENERGIA</v>
      </c>
      <c r="J883" t="str">
        <v>OPEX</v>
      </c>
      <c r="K883" t="str">
        <v>VARIABLE</v>
      </c>
      <c r="L883" t="str">
        <v>DIRECTO</v>
      </c>
      <c r="M883">
        <v>0</v>
      </c>
      <c r="N883" t="str">
        <v>CC6</v>
      </c>
      <c r="O883" t="e">
        <v>#NUM!</v>
      </c>
      <c r="P883">
        <v>1</v>
      </c>
      <c r="Q883" t="str">
        <v>BACHAS</v>
      </c>
      <c r="R883">
        <v>1</v>
      </c>
      <c r="S883">
        <v>-5224780</v>
      </c>
      <c r="T883">
        <v>8500</v>
      </c>
      <c r="U883" t="str">
        <v>APERTURADO POR EMPRESA</v>
      </c>
      <c r="V883" t="str">
        <v>BACHAS</v>
      </c>
    </row>
    <row r="884" spans="1:22" x14ac:dyDescent="0.25">
      <c r="A884" vm="26">
        <v>45961</v>
      </c>
      <c r="B884" t="str">
        <v>Total Quimica S.A.</v>
      </c>
      <c r="C884" t="str">
        <v>AD-0001</v>
      </c>
      <c r="D884">
        <v>-7342440.5999999996</v>
      </c>
      <c r="E884" t="str">
        <v>INSUMOS Acido Sulfúrico 70/80</v>
      </c>
      <c r="F884">
        <v>19860</v>
      </c>
      <c r="G884">
        <v>369.71</v>
      </c>
      <c r="H884" t="str">
        <v>KG</v>
      </c>
      <c r="I884" t="str">
        <v>INSUMOS</v>
      </c>
      <c r="J884" t="str">
        <v>OPEX</v>
      </c>
      <c r="K884" t="str">
        <v>VARIABLE</v>
      </c>
      <c r="L884" t="str">
        <v>DIRECTO</v>
      </c>
      <c r="M884">
        <v>0</v>
      </c>
      <c r="N884" t="str">
        <v>CC6</v>
      </c>
      <c r="O884" t="e">
        <v>#NUM!</v>
      </c>
      <c r="P884">
        <v>1</v>
      </c>
      <c r="Q884" t="str">
        <v>BACHAS</v>
      </c>
      <c r="R884">
        <v>1</v>
      </c>
      <c r="S884">
        <v>-7342440.5999999996</v>
      </c>
      <c r="T884">
        <v>19860</v>
      </c>
      <c r="U884" t="str">
        <v>APERTURADO POR EMPRESA</v>
      </c>
      <c r="V884" t="str">
        <v>BACHAS</v>
      </c>
    </row>
    <row r="885" spans="1:22" x14ac:dyDescent="0.25">
      <c r="A885" vm="26">
        <v>45961</v>
      </c>
      <c r="B885" t="str">
        <v>Total Quimica S.A.</v>
      </c>
      <c r="C885" t="str">
        <v>AD-0001</v>
      </c>
      <c r="D885">
        <v>-547520</v>
      </c>
      <c r="E885" t="str">
        <v>INSUMOS Acido Clorhidrico</v>
      </c>
      <c r="F885">
        <v>1180</v>
      </c>
      <c r="G885">
        <v>464</v>
      </c>
      <c r="H885" t="str">
        <v>KG</v>
      </c>
      <c r="I885" t="str">
        <v>INSUMOS</v>
      </c>
      <c r="J885" t="str">
        <v>OPEX</v>
      </c>
      <c r="K885" t="str">
        <v>VARIABLE</v>
      </c>
      <c r="L885" t="str">
        <v>DIRECTO</v>
      </c>
      <c r="M885">
        <v>0</v>
      </c>
      <c r="N885" t="str">
        <v>CC6</v>
      </c>
      <c r="O885" t="e">
        <v>#NUM!</v>
      </c>
      <c r="P885">
        <v>1</v>
      </c>
      <c r="Q885" t="str">
        <v>BACHAS</v>
      </c>
      <c r="R885">
        <v>1</v>
      </c>
      <c r="S885">
        <v>-547520</v>
      </c>
      <c r="T885">
        <v>1180</v>
      </c>
      <c r="U885" t="str">
        <v>APERTURADO POR EMPRESA</v>
      </c>
      <c r="V885" t="str">
        <v>BACHAS</v>
      </c>
    </row>
    <row r="886" spans="1:22" x14ac:dyDescent="0.25">
      <c r="A886" vm="26">
        <v>45961</v>
      </c>
      <c r="B886" t="str">
        <v>Total Quimica S.A.</v>
      </c>
      <c r="C886" t="str">
        <v>AD-0001</v>
      </c>
      <c r="D886">
        <v>-691147.5</v>
      </c>
      <c r="E886" t="str">
        <v>INSUMOS Soda Caustica</v>
      </c>
      <c r="F886">
        <v>750</v>
      </c>
      <c r="G886">
        <v>921.53</v>
      </c>
      <c r="H886" t="str">
        <v>KG</v>
      </c>
      <c r="I886" t="str">
        <v>INSUMOS</v>
      </c>
      <c r="J886" t="str">
        <v>OPEX</v>
      </c>
      <c r="K886" t="str">
        <v>VARIABLE</v>
      </c>
      <c r="L886" t="str">
        <v>DIRECTO</v>
      </c>
      <c r="M886">
        <v>0</v>
      </c>
      <c r="N886" t="str">
        <v>CC5</v>
      </c>
      <c r="O886" t="e">
        <v>#NUM!</v>
      </c>
      <c r="P886">
        <v>1</v>
      </c>
      <c r="Q886" t="str">
        <v>REACTORES</v>
      </c>
      <c r="R886">
        <v>1</v>
      </c>
      <c r="S886">
        <v>-691147.5</v>
      </c>
      <c r="T886">
        <v>750</v>
      </c>
      <c r="U886" t="str">
        <v>APERTURADO POR EMPRESA</v>
      </c>
      <c r="V886" t="str">
        <v>REACTORES</v>
      </c>
    </row>
    <row r="887" spans="1:22" x14ac:dyDescent="0.25">
      <c r="A887" vm="26">
        <v>45961</v>
      </c>
      <c r="B887" t="str">
        <v>Salinera Jaisal S. A.</v>
      </c>
      <c r="C887" t="str">
        <v>AD-0001</v>
      </c>
      <c r="D887">
        <v>-59774</v>
      </c>
      <c r="E887" t="str">
        <v>INSUMOS Cloruro de Sodio (SAL)</v>
      </c>
      <c r="F887">
        <v>520</v>
      </c>
      <c r="G887">
        <v>114.95</v>
      </c>
      <c r="H887" t="str">
        <v>KG</v>
      </c>
      <c r="I887" t="str">
        <v>INSUMOS</v>
      </c>
      <c r="J887" t="str">
        <v>OPEX</v>
      </c>
      <c r="K887" t="str">
        <v>VARIABLE</v>
      </c>
      <c r="L887" t="str">
        <v>DIRECTO</v>
      </c>
      <c r="M887">
        <v>0</v>
      </c>
      <c r="N887" t="str">
        <v>CC6</v>
      </c>
      <c r="O887" t="e">
        <v>#NUM!</v>
      </c>
      <c r="P887">
        <v>1</v>
      </c>
      <c r="Q887" t="str">
        <v>BACHAS</v>
      </c>
      <c r="R887">
        <v>1</v>
      </c>
      <c r="S887">
        <v>-59774</v>
      </c>
      <c r="T887">
        <v>520</v>
      </c>
      <c r="U887" t="str">
        <v>APERTURADO POR EMPRESA</v>
      </c>
      <c r="V887" t="str">
        <v>BACHAS</v>
      </c>
    </row>
    <row r="888" spans="1:22" x14ac:dyDescent="0.25">
      <c r="A888" vm="26">
        <v>45961</v>
      </c>
      <c r="B888" t="str">
        <v>Cremer Y Asociados Sociedad Anonima</v>
      </c>
      <c r="C888" t="str">
        <v>AD-0001</v>
      </c>
      <c r="D888">
        <v>-11525587.5</v>
      </c>
      <c r="E888" t="str">
        <v xml:space="preserve">INSUMOS
Glicerina cruda </v>
      </c>
      <c r="F888">
        <v>28.75</v>
      </c>
      <c r="G888">
        <v>400890</v>
      </c>
      <c r="H888" t="str">
        <v>TN</v>
      </c>
      <c r="I888" t="str">
        <v>INSUMOS</v>
      </c>
      <c r="J888" t="str">
        <v>OPEX</v>
      </c>
      <c r="K888" t="str">
        <v>VARIABLE</v>
      </c>
      <c r="L888" t="str">
        <v>DIRECTO</v>
      </c>
      <c r="M888">
        <v>0</v>
      </c>
      <c r="N888" t="str">
        <v>CC5</v>
      </c>
      <c r="O888" t="e">
        <v>#NUM!</v>
      </c>
      <c r="P888">
        <v>1</v>
      </c>
      <c r="Q888" t="str">
        <v>REACTORES</v>
      </c>
      <c r="R888">
        <v>1</v>
      </c>
      <c r="S888">
        <v>-11525587.5</v>
      </c>
      <c r="T888">
        <v>28.75</v>
      </c>
      <c r="U888" t="str">
        <v>APERTURADO POR EMPRESA</v>
      </c>
      <c r="V888" t="str">
        <v>REACTORES</v>
      </c>
    </row>
    <row r="889" spans="1:22" x14ac:dyDescent="0.25">
      <c r="A889" vm="26">
        <v>45961</v>
      </c>
      <c r="B889" t="str">
        <v>Meri-mar SRL</v>
      </c>
      <c r="C889" t="str">
        <v>AD-0001</v>
      </c>
      <c r="D889">
        <v>0</v>
      </c>
      <c r="E889" t="str">
        <v>LOGISTICA</v>
      </c>
      <c r="F889">
        <v>97.4</v>
      </c>
      <c r="G889">
        <v>19500</v>
      </c>
      <c r="H889" t="str">
        <v>TN</v>
      </c>
      <c r="I889" t="str">
        <v>SERVICIOS</v>
      </c>
      <c r="J889" t="str">
        <v>OPEX</v>
      </c>
      <c r="K889" t="str">
        <v>VARIABLE</v>
      </c>
      <c r="L889" t="str">
        <v>DIRECTO</v>
      </c>
      <c r="M889">
        <v>0</v>
      </c>
      <c r="N889" t="str">
        <v>CC11</v>
      </c>
      <c r="O889" t="e">
        <v>#NUM!</v>
      </c>
      <c r="P889">
        <v>1</v>
      </c>
      <c r="Q889" t="str">
        <v>EXPORTACION</v>
      </c>
      <c r="R889">
        <v>1</v>
      </c>
      <c r="S889">
        <v>0</v>
      </c>
      <c r="T889">
        <v>97.4</v>
      </c>
      <c r="U889" t="str">
        <v>APERTURADO POR EMPRESA</v>
      </c>
      <c r="V889" t="str">
        <v>EXPORTACION</v>
      </c>
    </row>
    <row r="890" spans="1:22" x14ac:dyDescent="0.25">
      <c r="A890" vm="26">
        <v>45961</v>
      </c>
      <c r="B890" t="str">
        <v>Mercomar SA</v>
      </c>
      <c r="C890" t="str">
        <v>AD-0001</v>
      </c>
      <c r="D890">
        <v>0</v>
      </c>
      <c r="E890" t="str">
        <v>LOGISTICA</v>
      </c>
      <c r="F890">
        <v>852.25</v>
      </c>
      <c r="G890">
        <v>19500</v>
      </c>
      <c r="H890" t="str">
        <v>TN</v>
      </c>
      <c r="I890" t="str">
        <v>SERVICIOS</v>
      </c>
      <c r="J890">
        <v>0</v>
      </c>
      <c r="K890">
        <v>0</v>
      </c>
      <c r="L890">
        <v>0</v>
      </c>
      <c r="M890">
        <v>0</v>
      </c>
      <c r="N890">
        <v>0</v>
      </c>
      <c r="O890" t="e">
        <v>#NUM!</v>
      </c>
      <c r="P890">
        <v>0</v>
      </c>
      <c r="Q890" t="str">
        <v>0</v>
      </c>
      <c r="R890">
        <v>1</v>
      </c>
      <c r="S890">
        <v>0</v>
      </c>
      <c r="T890">
        <v>852.25</v>
      </c>
      <c r="U890" t="str">
        <v>APERTURADO POR EMPRESA</v>
      </c>
      <c r="V890" t="str">
        <v>0</v>
      </c>
    </row>
    <row r="891" spans="1:22" x14ac:dyDescent="0.25">
      <c r="A891" vm="26">
        <v>45961</v>
      </c>
      <c r="B891" t="str">
        <v>Transportes Padilla Sociedad Anonima</v>
      </c>
      <c r="C891" t="str">
        <v>AD-0001</v>
      </c>
      <c r="D891">
        <v>0</v>
      </c>
      <c r="E891" t="str">
        <v>LOGISTICA</v>
      </c>
      <c r="F891">
        <v>876.6</v>
      </c>
      <c r="G891" t="e">
        <v>#NUM!</v>
      </c>
      <c r="H891" t="str">
        <v>TN</v>
      </c>
      <c r="I891" t="str">
        <v>SERVICIOS</v>
      </c>
      <c r="J891" t="str">
        <v>OPEX</v>
      </c>
      <c r="K891" t="str">
        <v>VARIABLE</v>
      </c>
      <c r="L891" t="str">
        <v>DIRECTO</v>
      </c>
      <c r="M891">
        <v>0</v>
      </c>
      <c r="N891" t="str">
        <v>CC11</v>
      </c>
      <c r="O891" t="e">
        <v>#NUM!</v>
      </c>
      <c r="P891">
        <v>1</v>
      </c>
      <c r="Q891" t="str">
        <v>EXPORTACION</v>
      </c>
      <c r="R891">
        <v>1</v>
      </c>
      <c r="S891">
        <v>0</v>
      </c>
      <c r="T891">
        <v>876.6</v>
      </c>
      <c r="U891" t="str">
        <v>APERTURADO POR EMPRESA</v>
      </c>
      <c r="V891" t="str">
        <v>EXPORTACION</v>
      </c>
    </row>
    <row r="892" spans="1:22" x14ac:dyDescent="0.25">
      <c r="A892" vm="26">
        <v>45961</v>
      </c>
      <c r="B892" t="str">
        <v>Cronos Soluciones Sustentables Sa</v>
      </c>
      <c r="C892" t="str">
        <v>AD-0001</v>
      </c>
      <c r="D892">
        <v>-11261875</v>
      </c>
      <c r="E892" t="str">
        <v>LOGISTICA</v>
      </c>
      <c r="F892">
        <v>608.75</v>
      </c>
      <c r="G892">
        <v>18500</v>
      </c>
      <c r="H892" t="str">
        <v>TN</v>
      </c>
      <c r="I892" t="str">
        <v>LOGISTICA</v>
      </c>
      <c r="J892" t="str">
        <v>OPEX</v>
      </c>
      <c r="K892" t="str">
        <v>VARIABLE</v>
      </c>
      <c r="L892" t="str">
        <v>DIRECTO</v>
      </c>
      <c r="M892">
        <v>0</v>
      </c>
      <c r="N892" t="str">
        <v>NO</v>
      </c>
      <c r="O892" t="e">
        <v>#NUM!</v>
      </c>
      <c r="P892">
        <v>1</v>
      </c>
      <c r="Q892" t="str">
        <v>ANULADO</v>
      </c>
      <c r="R892">
        <v>1</v>
      </c>
      <c r="S892">
        <v>-11261875</v>
      </c>
      <c r="T892">
        <v>608.75</v>
      </c>
      <c r="U892" t="str">
        <v>APERTURADO POR EMPRESA</v>
      </c>
      <c r="V892" t="str">
        <v>ANULADO</v>
      </c>
    </row>
    <row r="893" spans="1:22" x14ac:dyDescent="0.25">
      <c r="A893" vm="26">
        <v>45961</v>
      </c>
      <c r="B893" t="str">
        <v>Transporte Automotor El Loco Srl</v>
      </c>
      <c r="C893" t="str">
        <v>AD-0001</v>
      </c>
      <c r="D893">
        <v>0</v>
      </c>
      <c r="E893" t="str">
        <v>LOGISTICA</v>
      </c>
      <c r="F893">
        <v>97.4</v>
      </c>
      <c r="G893" t="e">
        <v>#NUM!</v>
      </c>
      <c r="H893" t="str">
        <v>TN</v>
      </c>
      <c r="I893" t="str">
        <v>LOGISTICA</v>
      </c>
      <c r="J893" t="str">
        <v>OPEX</v>
      </c>
      <c r="K893" t="str">
        <v>VARIABLE</v>
      </c>
      <c r="L893" t="str">
        <v>DIRECTO</v>
      </c>
      <c r="M893">
        <v>0</v>
      </c>
      <c r="N893" t="str">
        <v>NO</v>
      </c>
      <c r="O893" t="e">
        <v>#NUM!</v>
      </c>
      <c r="P893">
        <v>1</v>
      </c>
      <c r="Q893" t="str">
        <v>ANULADO</v>
      </c>
      <c r="R893">
        <v>1</v>
      </c>
      <c r="S893">
        <v>0</v>
      </c>
      <c r="T893">
        <v>97.4</v>
      </c>
      <c r="U893" t="str">
        <v>APERTURADO POR EMPRESA</v>
      </c>
      <c r="V893" t="str">
        <v>ANULADO</v>
      </c>
    </row>
    <row r="894" spans="1:22" x14ac:dyDescent="0.25">
      <c r="A894" vm="26">
        <v>45961</v>
      </c>
      <c r="B894" t="str">
        <v>Energia Del Sur Srl</v>
      </c>
      <c r="C894" t="str">
        <v>AD-0001</v>
      </c>
      <c r="D894">
        <v>-1461000</v>
      </c>
      <c r="E894" t="str">
        <v>LOGISTICA</v>
      </c>
      <c r="F894">
        <v>97.4</v>
      </c>
      <c r="G894">
        <v>15000</v>
      </c>
      <c r="H894" t="str">
        <v>TN</v>
      </c>
      <c r="I894" t="str">
        <v>LOGISTICA</v>
      </c>
      <c r="J894" t="str">
        <v>OPEX</v>
      </c>
      <c r="K894" t="str">
        <v>VARIABLE</v>
      </c>
      <c r="L894" t="str">
        <v>DIRECTO</v>
      </c>
      <c r="M894">
        <v>0</v>
      </c>
      <c r="N894" t="str">
        <v>NO</v>
      </c>
      <c r="O894" t="e">
        <v>#NUM!</v>
      </c>
      <c r="P894">
        <v>1</v>
      </c>
      <c r="Q894" t="str">
        <v>ANULADO</v>
      </c>
      <c r="R894">
        <v>1</v>
      </c>
      <c r="S894">
        <v>-1461000</v>
      </c>
      <c r="T894">
        <v>97.4</v>
      </c>
      <c r="U894" t="str">
        <v>APERTURADO POR EMPRESA</v>
      </c>
      <c r="V894" t="str">
        <v>ANULADO</v>
      </c>
    </row>
    <row r="895" spans="1:22" x14ac:dyDescent="0.25">
      <c r="A895" vm="26">
        <v>45961</v>
      </c>
      <c r="B895" t="str">
        <v>Duport Sociedad De Responsabilidad Limitada</v>
      </c>
      <c r="C895" t="str">
        <v>AD-0001</v>
      </c>
      <c r="D895">
        <v>0</v>
      </c>
      <c r="E895" t="str">
        <v>LOGISTICA</v>
      </c>
      <c r="F895">
        <v>194.8</v>
      </c>
      <c r="G895" t="e">
        <v>#NUM!</v>
      </c>
      <c r="H895" t="str">
        <v>TN</v>
      </c>
      <c r="I895" t="str">
        <v>LOGISTICA</v>
      </c>
      <c r="J895" t="str">
        <v>OPEX</v>
      </c>
      <c r="K895" t="str">
        <v>VARIABLE</v>
      </c>
      <c r="L895" t="str">
        <v>DIRECTO</v>
      </c>
      <c r="M895">
        <v>0</v>
      </c>
      <c r="N895" t="str">
        <v>NO</v>
      </c>
      <c r="O895" t="e">
        <v>#NUM!</v>
      </c>
      <c r="P895">
        <v>1</v>
      </c>
      <c r="Q895" t="str">
        <v>ANULADO</v>
      </c>
      <c r="R895">
        <v>1</v>
      </c>
      <c r="S895">
        <v>0</v>
      </c>
      <c r="T895">
        <v>194.8</v>
      </c>
      <c r="U895" t="str">
        <v>APERTURADO POR EMPRESA</v>
      </c>
      <c r="V895" t="str">
        <v>ANULADO</v>
      </c>
    </row>
    <row r="896" spans="1:22" x14ac:dyDescent="0.25">
      <c r="A896" vm="4">
        <v>45931</v>
      </c>
      <c r="B896" t="str">
        <v>GANANCIAS EXPORTACION</v>
      </c>
      <c r="C896" t="str">
        <v>AD_10-2025</v>
      </c>
      <c r="D896">
        <v>-2067241.2</v>
      </c>
      <c r="E896" t="str">
        <v>IMPUESTOS</v>
      </c>
      <c r="F896">
        <v>2824.1</v>
      </c>
      <c r="G896">
        <v>0.5</v>
      </c>
      <c r="H896" t="str">
        <v xml:space="preserve">UN </v>
      </c>
      <c r="I896" t="str">
        <v>IMPUESTOS</v>
      </c>
      <c r="J896" t="str">
        <v>OPEX</v>
      </c>
      <c r="K896" t="str">
        <v>VARIABLE</v>
      </c>
      <c r="L896" t="str">
        <v>DIRECTO</v>
      </c>
      <c r="M896">
        <v>0</v>
      </c>
      <c r="N896" t="str">
        <v>CC11</v>
      </c>
      <c r="O896" t="e">
        <v>#NUM!</v>
      </c>
      <c r="P896">
        <v>1</v>
      </c>
      <c r="Q896" t="str">
        <v>EXPORTACION</v>
      </c>
      <c r="R896">
        <v>1</v>
      </c>
      <c r="S896">
        <v>-2067241.2</v>
      </c>
      <c r="T896">
        <v>2824.1</v>
      </c>
      <c r="U896" t="str">
        <v>APERTURADO POR EMPRESA</v>
      </c>
      <c r="V896" t="str">
        <v>EXPORTACION</v>
      </c>
    </row>
    <row r="897" spans="1:22" x14ac:dyDescent="0.25">
      <c r="A897" vm="13">
        <v>45960</v>
      </c>
      <c r="B897" t="str">
        <v>GASTOS BANCARIOS</v>
      </c>
      <c r="C897" t="str">
        <v>OCOM/2025/10</v>
      </c>
      <c r="D897">
        <v>-6924925.2800000003</v>
      </c>
      <c r="E897" t="str">
        <v>IMPUESTOS</v>
      </c>
      <c r="F897">
        <v>1</v>
      </c>
      <c r="G897">
        <v>6924925.2800000003</v>
      </c>
      <c r="H897" t="str">
        <v xml:space="preserve">UN </v>
      </c>
      <c r="I897" t="str">
        <v>IMPUESTOS</v>
      </c>
      <c r="J897" t="str">
        <v>OPEX</v>
      </c>
      <c r="K897" t="str">
        <v>VARIABLE</v>
      </c>
      <c r="L897" t="str">
        <v>INDIRECTO</v>
      </c>
      <c r="M897">
        <v>0</v>
      </c>
      <c r="N897" t="str">
        <v xml:space="preserve">CC1 </v>
      </c>
      <c r="O897" t="e">
        <v>#NUM!</v>
      </c>
      <c r="P897" t="str">
        <v>CCO NO DEFINIDO</v>
      </c>
      <c r="Q897" t="str">
        <v>CCO NO DEFINIDO</v>
      </c>
      <c r="R897">
        <v>1</v>
      </c>
      <c r="S897">
        <v>-6924925.2800000003</v>
      </c>
      <c r="T897">
        <v>1</v>
      </c>
      <c r="U897" t="str">
        <v>APERTURADO POR EMPRESA</v>
      </c>
      <c r="V897" t="str">
        <v>CCO NO DEFINIDO</v>
      </c>
    </row>
    <row r="898" spans="1:22" x14ac:dyDescent="0.25">
      <c r="A898" vm="13">
        <v>45960</v>
      </c>
      <c r="B898" t="str">
        <v>IB</v>
      </c>
      <c r="C898" t="str">
        <v>OCOM/2025/10</v>
      </c>
      <c r="D898">
        <v>-32811.49</v>
      </c>
      <c r="E898" t="str">
        <v>IMPUESTOS</v>
      </c>
      <c r="F898">
        <v>1</v>
      </c>
      <c r="G898">
        <v>32811.49</v>
      </c>
      <c r="H898" t="str">
        <v xml:space="preserve">UN </v>
      </c>
      <c r="I898" t="str">
        <v>IMPUESTOS</v>
      </c>
      <c r="J898" t="str">
        <v>OPEX</v>
      </c>
      <c r="K898" t="str">
        <v>VARIABLE</v>
      </c>
      <c r="L898" t="str">
        <v>INDIRECTO</v>
      </c>
      <c r="M898">
        <v>0</v>
      </c>
      <c r="N898" t="str">
        <v>CC1</v>
      </c>
      <c r="O898" t="e">
        <v>#NUM!</v>
      </c>
      <c r="P898">
        <v>10</v>
      </c>
      <c r="Q898" t="str">
        <v>BACHAS, CEREAL &amp; POLVILLO, COMPOST &amp; FERTILIZANTES, DISPOSICIÓN FINAL RESIDUOS LIQUIDOS, DISPOSICIÓN FINAL RESIDUOS SOLIDOS, EXPORTACION, NFU, PILETAS, REACTORES, TIERRAS FILTRANTES</v>
      </c>
      <c r="R898">
        <v>1</v>
      </c>
      <c r="S898">
        <v>-32811.49</v>
      </c>
      <c r="T898">
        <v>1</v>
      </c>
      <c r="U898" t="str">
        <v>APERTURADO POR EMPRESA</v>
      </c>
      <c r="V898" t="str">
        <v>BACHAS</v>
      </c>
    </row>
    <row r="899" spans="1:22" x14ac:dyDescent="0.25">
      <c r="A899" vm="13">
        <v>45960</v>
      </c>
      <c r="B899" t="str">
        <v>IB</v>
      </c>
      <c r="C899" t="str">
        <v>OCOM/2025/10</v>
      </c>
      <c r="D899">
        <v>-32811.49</v>
      </c>
      <c r="E899" t="str">
        <v>IMPUESTOS</v>
      </c>
      <c r="F899">
        <v>1</v>
      </c>
      <c r="G899">
        <v>32811.49</v>
      </c>
      <c r="H899" t="str">
        <v xml:space="preserve">UN </v>
      </c>
      <c r="I899" t="str">
        <v>IMPUESTOS</v>
      </c>
      <c r="J899" t="str">
        <v>OPEX</v>
      </c>
      <c r="K899" t="str">
        <v>VARIABLE</v>
      </c>
      <c r="L899" t="str">
        <v>INDIRECTO</v>
      </c>
      <c r="M899">
        <v>0</v>
      </c>
      <c r="N899" t="str">
        <v>CC1</v>
      </c>
      <c r="O899" t="e">
        <v>#NUM!</v>
      </c>
      <c r="P899">
        <v>10</v>
      </c>
      <c r="Q899" t="str">
        <v>BACHAS, CEREAL &amp; POLVILLO, COMPOST &amp; FERTILIZANTES, DISPOSICIÓN FINAL RESIDUOS LIQUIDOS, DISPOSICIÓN FINAL RESIDUOS SOLIDOS, EXPORTACION, NFU, PILETAS, REACTORES, TIERRAS FILTRANTES</v>
      </c>
      <c r="R899">
        <v>1</v>
      </c>
      <c r="S899">
        <v>-32811.49</v>
      </c>
      <c r="T899">
        <v>1</v>
      </c>
      <c r="U899" t="str">
        <v>APERTURADO POR EMPRESA</v>
      </c>
      <c r="V899" t="str">
        <v>CEREAL &amp; POLVILLO</v>
      </c>
    </row>
    <row r="900" spans="1:22" x14ac:dyDescent="0.25">
      <c r="A900" vm="13">
        <v>45960</v>
      </c>
      <c r="B900" t="str">
        <v>IB</v>
      </c>
      <c r="C900" t="str">
        <v>OCOM/2025/10</v>
      </c>
      <c r="D900">
        <v>-32811.49</v>
      </c>
      <c r="E900" t="str">
        <v>IMPUESTOS</v>
      </c>
      <c r="F900">
        <v>1</v>
      </c>
      <c r="G900">
        <v>32811.49</v>
      </c>
      <c r="H900" t="str">
        <v xml:space="preserve">UN </v>
      </c>
      <c r="I900" t="str">
        <v>IMPUESTOS</v>
      </c>
      <c r="J900" t="str">
        <v>OPEX</v>
      </c>
      <c r="K900" t="str">
        <v>VARIABLE</v>
      </c>
      <c r="L900" t="str">
        <v>INDIRECTO</v>
      </c>
      <c r="M900">
        <v>0</v>
      </c>
      <c r="N900" t="str">
        <v>CC1</v>
      </c>
      <c r="O900" t="e">
        <v>#NUM!</v>
      </c>
      <c r="P900">
        <v>10</v>
      </c>
      <c r="Q900" t="str">
        <v>BACHAS, CEREAL &amp; POLVILLO, COMPOST &amp; FERTILIZANTES, DISPOSICIÓN FINAL RESIDUOS LIQUIDOS, DISPOSICIÓN FINAL RESIDUOS SOLIDOS, EXPORTACION, NFU, PILETAS, REACTORES, TIERRAS FILTRANTES</v>
      </c>
      <c r="R900">
        <v>1</v>
      </c>
      <c r="S900">
        <v>-32811.49</v>
      </c>
      <c r="T900">
        <v>1</v>
      </c>
      <c r="U900" t="str">
        <v>APERTURADO POR EMPRESA</v>
      </c>
      <c r="V900" t="str">
        <v>COMPOST &amp; FERTILIZANTES</v>
      </c>
    </row>
    <row r="901" spans="1:22" x14ac:dyDescent="0.25">
      <c r="A901" vm="13">
        <v>45960</v>
      </c>
      <c r="B901" t="str">
        <v>IB</v>
      </c>
      <c r="C901" t="str">
        <v>OCOM/2025/10</v>
      </c>
      <c r="D901">
        <v>-32811.49</v>
      </c>
      <c r="E901" t="str">
        <v>IMPUESTOS</v>
      </c>
      <c r="F901">
        <v>1</v>
      </c>
      <c r="G901">
        <v>32811.49</v>
      </c>
      <c r="H901" t="str">
        <v xml:space="preserve">UN </v>
      </c>
      <c r="I901" t="str">
        <v>IMPUESTOS</v>
      </c>
      <c r="J901" t="str">
        <v>OPEX</v>
      </c>
      <c r="K901" t="str">
        <v>VARIABLE</v>
      </c>
      <c r="L901" t="str">
        <v>INDIRECTO</v>
      </c>
      <c r="M901">
        <v>0</v>
      </c>
      <c r="N901" t="str">
        <v>CC1</v>
      </c>
      <c r="O901" t="e">
        <v>#NUM!</v>
      </c>
      <c r="P901">
        <v>10</v>
      </c>
      <c r="Q901" t="str">
        <v>BACHAS, CEREAL &amp; POLVILLO, COMPOST &amp; FERTILIZANTES, DISPOSICIÓN FINAL RESIDUOS LIQUIDOS, DISPOSICIÓN FINAL RESIDUOS SOLIDOS, EXPORTACION, NFU, PILETAS, REACTORES, TIERRAS FILTRANTES</v>
      </c>
      <c r="R901">
        <v>1</v>
      </c>
      <c r="S901">
        <v>-32811.49</v>
      </c>
      <c r="T901">
        <v>1</v>
      </c>
      <c r="U901" t="str">
        <v>APERTURADO POR EMPRESA</v>
      </c>
      <c r="V901" t="str">
        <v>DISPOSICIÓN FINAL RESIDUOS LIQUIDOS</v>
      </c>
    </row>
    <row r="902" spans="1:22" x14ac:dyDescent="0.25">
      <c r="A902" vm="13">
        <v>45960</v>
      </c>
      <c r="B902" t="str">
        <v>IB</v>
      </c>
      <c r="C902" t="str">
        <v>OCOM/2025/10</v>
      </c>
      <c r="D902">
        <v>-32811.49</v>
      </c>
      <c r="E902" t="str">
        <v>IMPUESTOS</v>
      </c>
      <c r="F902">
        <v>1</v>
      </c>
      <c r="G902">
        <v>32811.49</v>
      </c>
      <c r="H902" t="str">
        <v xml:space="preserve">UN </v>
      </c>
      <c r="I902" t="str">
        <v>IMPUESTOS</v>
      </c>
      <c r="J902" t="str">
        <v>OPEX</v>
      </c>
      <c r="K902" t="str">
        <v>VARIABLE</v>
      </c>
      <c r="L902" t="str">
        <v>INDIRECTO</v>
      </c>
      <c r="M902">
        <v>0</v>
      </c>
      <c r="N902" t="str">
        <v>CC1</v>
      </c>
      <c r="O902" t="e">
        <v>#NUM!</v>
      </c>
      <c r="P902">
        <v>10</v>
      </c>
      <c r="Q902" t="str">
        <v>BACHAS, CEREAL &amp; POLVILLO, COMPOST &amp; FERTILIZANTES, DISPOSICIÓN FINAL RESIDUOS LIQUIDOS, DISPOSICIÓN FINAL RESIDUOS SOLIDOS, EXPORTACION, NFU, PILETAS, REACTORES, TIERRAS FILTRANTES</v>
      </c>
      <c r="R902">
        <v>1</v>
      </c>
      <c r="S902">
        <v>-32811.49</v>
      </c>
      <c r="T902">
        <v>1</v>
      </c>
      <c r="U902" t="str">
        <v>APERTURADO POR EMPRESA</v>
      </c>
      <c r="V902" t="str">
        <v>DISPOSICIÓN FINAL RESIDUOS SOLIDOS</v>
      </c>
    </row>
    <row r="903" spans="1:22" x14ac:dyDescent="0.25">
      <c r="A903" vm="13">
        <v>45960</v>
      </c>
      <c r="B903" t="str">
        <v>IB</v>
      </c>
      <c r="C903" t="str">
        <v>OCOM/2025/10</v>
      </c>
      <c r="D903">
        <v>-32811.49</v>
      </c>
      <c r="E903" t="str">
        <v>IMPUESTOS</v>
      </c>
      <c r="F903">
        <v>1</v>
      </c>
      <c r="G903">
        <v>32811.49</v>
      </c>
      <c r="H903" t="str">
        <v xml:space="preserve">UN </v>
      </c>
      <c r="I903" t="str">
        <v>IMPUESTOS</v>
      </c>
      <c r="J903" t="str">
        <v>OPEX</v>
      </c>
      <c r="K903" t="str">
        <v>VARIABLE</v>
      </c>
      <c r="L903" t="str">
        <v>INDIRECTO</v>
      </c>
      <c r="M903">
        <v>0</v>
      </c>
      <c r="N903" t="str">
        <v>CC1</v>
      </c>
      <c r="O903" t="e">
        <v>#NUM!</v>
      </c>
      <c r="P903">
        <v>10</v>
      </c>
      <c r="Q903" t="str">
        <v>BACHAS, CEREAL &amp; POLVILLO, COMPOST &amp; FERTILIZANTES, DISPOSICIÓN FINAL RESIDUOS LIQUIDOS, DISPOSICIÓN FINAL RESIDUOS SOLIDOS, EXPORTACION, NFU, PILETAS, REACTORES, TIERRAS FILTRANTES</v>
      </c>
      <c r="R903">
        <v>1</v>
      </c>
      <c r="S903">
        <v>-32811.49</v>
      </c>
      <c r="T903">
        <v>1</v>
      </c>
      <c r="U903" t="str">
        <v>APERTURADO POR EMPRESA</v>
      </c>
      <c r="V903" t="str">
        <v>EXPORTACION</v>
      </c>
    </row>
    <row r="904" spans="1:22" x14ac:dyDescent="0.25">
      <c r="A904" vm="13">
        <v>45960</v>
      </c>
      <c r="B904" t="str">
        <v>IB</v>
      </c>
      <c r="C904" t="str">
        <v>OCOM/2025/10</v>
      </c>
      <c r="D904">
        <v>-32811.49</v>
      </c>
      <c r="E904" t="str">
        <v>IMPUESTOS</v>
      </c>
      <c r="F904">
        <v>1</v>
      </c>
      <c r="G904">
        <v>32811.49</v>
      </c>
      <c r="H904" t="str">
        <v xml:space="preserve">UN </v>
      </c>
      <c r="I904" t="str">
        <v>IMPUESTOS</v>
      </c>
      <c r="J904" t="str">
        <v>OPEX</v>
      </c>
      <c r="K904" t="str">
        <v>VARIABLE</v>
      </c>
      <c r="L904" t="str">
        <v>INDIRECTO</v>
      </c>
      <c r="M904">
        <v>0</v>
      </c>
      <c r="N904" t="str">
        <v>CC1</v>
      </c>
      <c r="O904" t="e">
        <v>#NUM!</v>
      </c>
      <c r="P904">
        <v>10</v>
      </c>
      <c r="Q904" t="str">
        <v>BACHAS, CEREAL &amp; POLVILLO, COMPOST &amp; FERTILIZANTES, DISPOSICIÓN FINAL RESIDUOS LIQUIDOS, DISPOSICIÓN FINAL RESIDUOS SOLIDOS, EXPORTACION, NFU, PILETAS, REACTORES, TIERRAS FILTRANTES</v>
      </c>
      <c r="R904">
        <v>1</v>
      </c>
      <c r="S904">
        <v>-32811.49</v>
      </c>
      <c r="T904">
        <v>1</v>
      </c>
      <c r="U904" t="str">
        <v>APERTURADO POR EMPRESA</v>
      </c>
      <c r="V904" t="str">
        <v>NFU</v>
      </c>
    </row>
    <row r="905" spans="1:22" x14ac:dyDescent="0.25">
      <c r="A905" vm="13">
        <v>45960</v>
      </c>
      <c r="B905" t="str">
        <v>IB</v>
      </c>
      <c r="C905" t="str">
        <v>OCOM/2025/10</v>
      </c>
      <c r="D905">
        <v>-32811.49</v>
      </c>
      <c r="E905" t="str">
        <v>IMPUESTOS</v>
      </c>
      <c r="F905">
        <v>1</v>
      </c>
      <c r="G905">
        <v>32811.49</v>
      </c>
      <c r="H905" t="str">
        <v xml:space="preserve">UN </v>
      </c>
      <c r="I905" t="str">
        <v>IMPUESTOS</v>
      </c>
      <c r="J905" t="str">
        <v>OPEX</v>
      </c>
      <c r="K905" t="str">
        <v>VARIABLE</v>
      </c>
      <c r="L905" t="str">
        <v>INDIRECTO</v>
      </c>
      <c r="M905">
        <v>0</v>
      </c>
      <c r="N905" t="str">
        <v>CC1</v>
      </c>
      <c r="O905" t="e">
        <v>#NUM!</v>
      </c>
      <c r="P905">
        <v>10</v>
      </c>
      <c r="Q905" t="str">
        <v>BACHAS, CEREAL &amp; POLVILLO, COMPOST &amp; FERTILIZANTES, DISPOSICIÓN FINAL RESIDUOS LIQUIDOS, DISPOSICIÓN FINAL RESIDUOS SOLIDOS, EXPORTACION, NFU, PILETAS, REACTORES, TIERRAS FILTRANTES</v>
      </c>
      <c r="R905">
        <v>1</v>
      </c>
      <c r="S905">
        <v>-32811.49</v>
      </c>
      <c r="T905">
        <v>1</v>
      </c>
      <c r="U905" t="str">
        <v>APERTURADO POR EMPRESA</v>
      </c>
      <c r="V905" t="str">
        <v>PILETAS</v>
      </c>
    </row>
    <row r="906" spans="1:22" x14ac:dyDescent="0.25">
      <c r="A906" vm="13">
        <v>45960</v>
      </c>
      <c r="B906" t="str">
        <v>IB</v>
      </c>
      <c r="C906" t="str">
        <v>OCOM/2025/10</v>
      </c>
      <c r="D906">
        <v>-32811.49</v>
      </c>
      <c r="E906" t="str">
        <v>IMPUESTOS</v>
      </c>
      <c r="F906">
        <v>1</v>
      </c>
      <c r="G906">
        <v>32811.49</v>
      </c>
      <c r="H906" t="str">
        <v xml:space="preserve">UN </v>
      </c>
      <c r="I906" t="str">
        <v>IMPUESTOS</v>
      </c>
      <c r="J906" t="str">
        <v>OPEX</v>
      </c>
      <c r="K906" t="str">
        <v>VARIABLE</v>
      </c>
      <c r="L906" t="str">
        <v>INDIRECTO</v>
      </c>
      <c r="M906">
        <v>0</v>
      </c>
      <c r="N906" t="str">
        <v>CC1</v>
      </c>
      <c r="O906" t="e">
        <v>#NUM!</v>
      </c>
      <c r="P906">
        <v>10</v>
      </c>
      <c r="Q906" t="str">
        <v>BACHAS, CEREAL &amp; POLVILLO, COMPOST &amp; FERTILIZANTES, DISPOSICIÓN FINAL RESIDUOS LIQUIDOS, DISPOSICIÓN FINAL RESIDUOS SOLIDOS, EXPORTACION, NFU, PILETAS, REACTORES, TIERRAS FILTRANTES</v>
      </c>
      <c r="R906">
        <v>1</v>
      </c>
      <c r="S906">
        <v>-32811.49</v>
      </c>
      <c r="T906">
        <v>1</v>
      </c>
      <c r="U906" t="str">
        <v>APERTURADO POR EMPRESA</v>
      </c>
      <c r="V906" t="str">
        <v>REACTORES</v>
      </c>
    </row>
    <row r="907" spans="1:22" x14ac:dyDescent="0.25">
      <c r="A907" vm="13">
        <v>45960</v>
      </c>
      <c r="B907" t="str">
        <v>IB</v>
      </c>
      <c r="C907" t="str">
        <v>OCOM/2025/10</v>
      </c>
      <c r="D907">
        <v>-32811.49</v>
      </c>
      <c r="E907" t="str">
        <v>IMPUESTOS</v>
      </c>
      <c r="F907">
        <v>1</v>
      </c>
      <c r="G907">
        <v>32811.49</v>
      </c>
      <c r="H907" t="str">
        <v xml:space="preserve">UN </v>
      </c>
      <c r="I907" t="str">
        <v>IMPUESTOS</v>
      </c>
      <c r="J907" t="str">
        <v>OPEX</v>
      </c>
      <c r="K907" t="str">
        <v>VARIABLE</v>
      </c>
      <c r="L907" t="str">
        <v>INDIRECTO</v>
      </c>
      <c r="M907">
        <v>0</v>
      </c>
      <c r="N907" t="str">
        <v>CC1</v>
      </c>
      <c r="O907" t="e">
        <v>#NUM!</v>
      </c>
      <c r="P907">
        <v>10</v>
      </c>
      <c r="Q907" t="str">
        <v>BACHAS, CEREAL &amp; POLVILLO, COMPOST &amp; FERTILIZANTES, DISPOSICIÓN FINAL RESIDUOS LIQUIDOS, DISPOSICIÓN FINAL RESIDUOS SOLIDOS, EXPORTACION, NFU, PILETAS, REACTORES, TIERRAS FILTRANTES</v>
      </c>
      <c r="R907">
        <v>1</v>
      </c>
      <c r="S907">
        <v>-32811.49</v>
      </c>
      <c r="T907">
        <v>1</v>
      </c>
      <c r="U907" t="str">
        <v>APERTURADO POR EMPRESA</v>
      </c>
      <c r="V907" t="str">
        <v>TIERRAS FILTRANTES</v>
      </c>
    </row>
    <row r="908" spans="1:22" x14ac:dyDescent="0.25">
      <c r="A908" vm="13">
        <v>45960</v>
      </c>
      <c r="B908" t="str">
        <v>DREI DISPOSICIÓN FINAL RESIDUOS LIQUIDOS</v>
      </c>
      <c r="C908" t="str">
        <v>OCOM/2025/10</v>
      </c>
      <c r="D908">
        <v>-656141</v>
      </c>
      <c r="E908" t="str">
        <v>IMPUESTOS</v>
      </c>
      <c r="F908">
        <v>1</v>
      </c>
      <c r="G908">
        <v>656141</v>
      </c>
      <c r="H908" t="str">
        <v xml:space="preserve">UN </v>
      </c>
      <c r="I908" t="str">
        <v>IMPUESTOS</v>
      </c>
      <c r="J908" t="str">
        <v>OPEX</v>
      </c>
      <c r="K908" t="str">
        <v>VARIABLE</v>
      </c>
      <c r="L908" t="str">
        <v>INDIRECTO</v>
      </c>
      <c r="M908">
        <v>0</v>
      </c>
      <c r="N908" t="str">
        <v>CC3</v>
      </c>
      <c r="O908" t="e">
        <v>#NUM!</v>
      </c>
      <c r="P908">
        <v>1</v>
      </c>
      <c r="Q908" t="str">
        <v>DISPOSICIÓN FINAL RESIDUOS LIQUIDOS</v>
      </c>
      <c r="R908">
        <v>1</v>
      </c>
      <c r="S908">
        <v>-656141</v>
      </c>
      <c r="T908">
        <v>1</v>
      </c>
      <c r="U908" t="str">
        <v>APERTURADO POR EMPRESA</v>
      </c>
      <c r="V908" t="str">
        <v>DISPOSICIÓN FINAL RESIDUOS LIQUIDOS</v>
      </c>
    </row>
    <row r="909" spans="1:22" x14ac:dyDescent="0.25">
      <c r="A909" vm="13">
        <v>45960</v>
      </c>
      <c r="B909" t="str">
        <v>DREI COMPOST &amp; FERTILIZANTES</v>
      </c>
      <c r="C909" t="str">
        <v>OCOM/2025/10</v>
      </c>
      <c r="D909">
        <v>-485805</v>
      </c>
      <c r="E909" t="str">
        <v>IMPUESTOS</v>
      </c>
      <c r="F909">
        <v>1</v>
      </c>
      <c r="G909">
        <v>485805</v>
      </c>
      <c r="H909" t="str">
        <v xml:space="preserve">UN </v>
      </c>
      <c r="I909" t="str">
        <v>IMPUESTOS</v>
      </c>
      <c r="J909" t="str">
        <v>OPEX</v>
      </c>
      <c r="K909" t="str">
        <v>VARIABLE</v>
      </c>
      <c r="L909" t="str">
        <v>INDIRECTO</v>
      </c>
      <c r="M909">
        <v>0</v>
      </c>
      <c r="N909" t="str">
        <v>CC8</v>
      </c>
      <c r="O909" t="e">
        <v>#NUM!</v>
      </c>
      <c r="P909">
        <v>1</v>
      </c>
      <c r="Q909" t="str">
        <v>COMPOST &amp; FERTILIZANTES</v>
      </c>
      <c r="R909">
        <v>1</v>
      </c>
      <c r="S909">
        <v>-485805</v>
      </c>
      <c r="T909">
        <v>1</v>
      </c>
      <c r="U909" t="str">
        <v>APERTURADO POR EMPRESA</v>
      </c>
      <c r="V909" t="str">
        <v>COMPOST &amp; FERTILIZANTES</v>
      </c>
    </row>
    <row r="910" spans="1:22" x14ac:dyDescent="0.25">
      <c r="A910" vm="13">
        <v>45960</v>
      </c>
      <c r="B910" t="str">
        <v>DREI PILETAS</v>
      </c>
      <c r="C910" t="str">
        <v>OCOM/2025/10</v>
      </c>
      <c r="D910">
        <v>-374523</v>
      </c>
      <c r="E910" t="str">
        <v>IMPUESTOS</v>
      </c>
      <c r="F910">
        <v>1</v>
      </c>
      <c r="G910">
        <v>374523</v>
      </c>
      <c r="H910" t="str">
        <v xml:space="preserve">UN </v>
      </c>
      <c r="I910" t="str">
        <v>IMPUESTOS</v>
      </c>
      <c r="J910" t="str">
        <v>OPEX</v>
      </c>
      <c r="K910" t="str">
        <v>VARIABLE</v>
      </c>
      <c r="L910" t="str">
        <v>INDIRECTO</v>
      </c>
      <c r="M910">
        <v>0</v>
      </c>
      <c r="N910" t="str">
        <v>CC4</v>
      </c>
      <c r="O910" t="e">
        <v>#NUM!</v>
      </c>
      <c r="P910">
        <v>1</v>
      </c>
      <c r="Q910" t="str">
        <v>PILETAS</v>
      </c>
      <c r="R910">
        <v>1</v>
      </c>
      <c r="S910">
        <v>-374523</v>
      </c>
      <c r="T910">
        <v>1</v>
      </c>
      <c r="U910" t="str">
        <v>APERTURADO POR EMPRESA</v>
      </c>
      <c r="V910" t="str">
        <v>PILETAS</v>
      </c>
    </row>
    <row r="911" spans="1:22" x14ac:dyDescent="0.25">
      <c r="A911" vm="13">
        <v>45960</v>
      </c>
      <c r="B911" t="str">
        <v>DREI NFU</v>
      </c>
      <c r="C911" t="str">
        <v>OCOM/2025/10</v>
      </c>
      <c r="D911">
        <v>-386033</v>
      </c>
      <c r="E911" t="str">
        <v>IMPUESTOS</v>
      </c>
      <c r="F911">
        <v>1</v>
      </c>
      <c r="G911">
        <v>386033</v>
      </c>
      <c r="H911" t="str">
        <v xml:space="preserve">UN </v>
      </c>
      <c r="I911" t="str">
        <v>IMPUESTOS</v>
      </c>
      <c r="J911" t="str">
        <v>OPEX</v>
      </c>
      <c r="K911" t="str">
        <v>VARIABLE</v>
      </c>
      <c r="L911" t="str">
        <v>INDIRECTO</v>
      </c>
      <c r="M911">
        <v>0</v>
      </c>
      <c r="N911" t="str">
        <v>CC7</v>
      </c>
      <c r="O911" t="e">
        <v>#NUM!</v>
      </c>
      <c r="P911">
        <v>2</v>
      </c>
      <c r="Q911" t="str">
        <v>NFU</v>
      </c>
      <c r="R911">
        <v>1</v>
      </c>
      <c r="S911">
        <v>-386033</v>
      </c>
      <c r="T911">
        <v>1</v>
      </c>
      <c r="U911" t="str">
        <v>APERTURADO POR EMPRESA</v>
      </c>
      <c r="V911" t="str">
        <v>NFU</v>
      </c>
    </row>
    <row r="912" spans="1:22" x14ac:dyDescent="0.25">
      <c r="A912" vm="4">
        <v>45931</v>
      </c>
      <c r="B912" t="str">
        <v>WORMS-RRHH</v>
      </c>
      <c r="C912" t="str">
        <v>MAIDANA, JOSE RAMON</v>
      </c>
      <c r="D912">
        <v>-2078949.4914293329</v>
      </c>
      <c r="E912" t="str">
        <v>INTENDENCIA</v>
      </c>
      <c r="F912">
        <v>1</v>
      </c>
      <c r="G912">
        <v>2078949.4914293329</v>
      </c>
      <c r="H912" t="str">
        <v>#RRHH</v>
      </c>
      <c r="I912" t="str">
        <v>PERSONAL</v>
      </c>
      <c r="J912" t="str">
        <v>Opex</v>
      </c>
      <c r="K912" t="str">
        <v>Fijo</v>
      </c>
      <c r="L912" t="str">
        <v>Indirecto</v>
      </c>
      <c r="M912">
        <v>0</v>
      </c>
      <c r="N912" t="str">
        <v>CC27</v>
      </c>
      <c r="O912" t="e">
        <v>#NUM!</v>
      </c>
      <c r="P912">
        <v>10</v>
      </c>
      <c r="Q912" t="str">
        <v>BACHAS, CEREAL Y POLVILLO, COMPOST Y FERTILIZANTES, DISPOSICION FINAL DE R. LIQUIDOS, DISPOSICION FINAL DE R. SOLIDOS, EXPORTACION, NFU, PILETAS, REACTORES, TIERRAS FILTRANTES</v>
      </c>
      <c r="R912">
        <v>1</v>
      </c>
      <c r="S912">
        <v>-2078949.4914293329</v>
      </c>
      <c r="T912">
        <v>1</v>
      </c>
      <c r="U912" t="str">
        <v>APERTURADO POR EMPRESA</v>
      </c>
      <c r="V912" t="str">
        <v>BACHAS</v>
      </c>
    </row>
    <row r="913" spans="1:22" x14ac:dyDescent="0.25">
      <c r="A913" vm="4">
        <v>45931</v>
      </c>
      <c r="B913" t="str">
        <v>WORMS-RRHH</v>
      </c>
      <c r="C913" t="str">
        <v>MAIDANA, JOSE RAMON</v>
      </c>
      <c r="D913">
        <v>-2078949.4914293329</v>
      </c>
      <c r="E913" t="str">
        <v>INTENDENCIA</v>
      </c>
      <c r="F913">
        <v>1</v>
      </c>
      <c r="G913">
        <v>2078949.4914293329</v>
      </c>
      <c r="H913" t="str">
        <v>#RRHH</v>
      </c>
      <c r="I913" t="str">
        <v>PERSONAL</v>
      </c>
      <c r="J913" t="str">
        <v>Opex</v>
      </c>
      <c r="K913" t="str">
        <v>Fijo</v>
      </c>
      <c r="L913" t="str">
        <v>Indirecto</v>
      </c>
      <c r="M913">
        <v>0</v>
      </c>
      <c r="N913" t="str">
        <v>CC27</v>
      </c>
      <c r="O913" t="e">
        <v>#NUM!</v>
      </c>
      <c r="P913">
        <v>10</v>
      </c>
      <c r="Q913" t="str">
        <v>BACHAS, CEREAL Y POLVILLO, COMPOST Y FERTILIZANTES, DISPOSICION FINAL DE R. LIQUIDOS, DISPOSICION FINAL DE R. SOLIDOS, EXPORTACION, NFU, PILETAS, REACTORES, TIERRAS FILTRANTES</v>
      </c>
      <c r="R913">
        <v>1</v>
      </c>
      <c r="S913">
        <v>-2078949.4914293329</v>
      </c>
      <c r="T913">
        <v>1</v>
      </c>
      <c r="U913" t="str">
        <v>APERTURADO POR EMPRESA</v>
      </c>
      <c r="V913" t="str">
        <v>CEREAL Y POLVILLO</v>
      </c>
    </row>
    <row r="914" spans="1:22" x14ac:dyDescent="0.25">
      <c r="A914" vm="4">
        <v>45931</v>
      </c>
      <c r="B914" t="str">
        <v>WORMS-RRHH</v>
      </c>
      <c r="C914" t="str">
        <v>MAIDANA, JOSE RAMON</v>
      </c>
      <c r="D914">
        <v>-2078949.4914293329</v>
      </c>
      <c r="E914" t="str">
        <v>INTENDENCIA</v>
      </c>
      <c r="F914">
        <v>1</v>
      </c>
      <c r="G914">
        <v>2078949.4914293329</v>
      </c>
      <c r="H914" t="str">
        <v>#RRHH</v>
      </c>
      <c r="I914" t="str">
        <v>PERSONAL</v>
      </c>
      <c r="J914" t="str">
        <v>Opex</v>
      </c>
      <c r="K914" t="str">
        <v>Fijo</v>
      </c>
      <c r="L914" t="str">
        <v>Indirecto</v>
      </c>
      <c r="M914">
        <v>0</v>
      </c>
      <c r="N914" t="str">
        <v>CC27</v>
      </c>
      <c r="O914" t="e">
        <v>#NUM!</v>
      </c>
      <c r="P914">
        <v>10</v>
      </c>
      <c r="Q914" t="str">
        <v>BACHAS, CEREAL Y POLVILLO, COMPOST Y FERTILIZANTES, DISPOSICION FINAL DE R. LIQUIDOS, DISPOSICION FINAL DE R. SOLIDOS, EXPORTACION, NFU, PILETAS, REACTORES, TIERRAS FILTRANTES</v>
      </c>
      <c r="R914">
        <v>1</v>
      </c>
      <c r="S914">
        <v>-2078949.4914293329</v>
      </c>
      <c r="T914">
        <v>1</v>
      </c>
      <c r="U914" t="str">
        <v>APERTURADO POR EMPRESA</v>
      </c>
      <c r="V914" t="str">
        <v>COMPOST Y FERTILIZANTES</v>
      </c>
    </row>
    <row r="915" spans="1:22" x14ac:dyDescent="0.25">
      <c r="A915" vm="4">
        <v>45931</v>
      </c>
      <c r="B915" t="str">
        <v>WORMS-RRHH</v>
      </c>
      <c r="C915" t="str">
        <v>MAIDANA, JOSE RAMON</v>
      </c>
      <c r="D915">
        <v>-2078949.4914293329</v>
      </c>
      <c r="E915" t="str">
        <v>INTENDENCIA</v>
      </c>
      <c r="F915">
        <v>1</v>
      </c>
      <c r="G915">
        <v>2078949.4914293329</v>
      </c>
      <c r="H915" t="str">
        <v>#RRHH</v>
      </c>
      <c r="I915" t="str">
        <v>PERSONAL</v>
      </c>
      <c r="J915" t="str">
        <v>Opex</v>
      </c>
      <c r="K915" t="str">
        <v>Fijo</v>
      </c>
      <c r="L915" t="str">
        <v>Indirecto</v>
      </c>
      <c r="M915">
        <v>0</v>
      </c>
      <c r="N915" t="str">
        <v>CC27</v>
      </c>
      <c r="O915" t="e">
        <v>#NUM!</v>
      </c>
      <c r="P915">
        <v>10</v>
      </c>
      <c r="Q915" t="str">
        <v>BACHAS, CEREAL Y POLVILLO, COMPOST Y FERTILIZANTES, DISPOSICION FINAL DE R. LIQUIDOS, DISPOSICION FINAL DE R. SOLIDOS, EXPORTACION, NFU, PILETAS, REACTORES, TIERRAS FILTRANTES</v>
      </c>
      <c r="R915">
        <v>1</v>
      </c>
      <c r="S915">
        <v>-2078949.4914293329</v>
      </c>
      <c r="T915">
        <v>1</v>
      </c>
      <c r="U915" t="str">
        <v>APERTURADO POR EMPRESA</v>
      </c>
      <c r="V915" t="str">
        <v>DISPOSICION FINAL DE R. LIQUIDOS</v>
      </c>
    </row>
    <row r="916" spans="1:22" x14ac:dyDescent="0.25">
      <c r="A916" vm="4">
        <v>45931</v>
      </c>
      <c r="B916" t="str">
        <v>WORMS-RRHH</v>
      </c>
      <c r="C916" t="str">
        <v>MAIDANA, JOSE RAMON</v>
      </c>
      <c r="D916">
        <v>-2078949.4914293329</v>
      </c>
      <c r="E916" t="str">
        <v>INTENDENCIA</v>
      </c>
      <c r="F916">
        <v>1</v>
      </c>
      <c r="G916">
        <v>2078949.4914293329</v>
      </c>
      <c r="H916" t="str">
        <v>#RRHH</v>
      </c>
      <c r="I916" t="str">
        <v>PERSONAL</v>
      </c>
      <c r="J916" t="str">
        <v>Opex</v>
      </c>
      <c r="K916" t="str">
        <v>Fijo</v>
      </c>
      <c r="L916" t="str">
        <v>Indirecto</v>
      </c>
      <c r="M916">
        <v>0</v>
      </c>
      <c r="N916" t="str">
        <v>CC27</v>
      </c>
      <c r="O916" t="e">
        <v>#NUM!</v>
      </c>
      <c r="P916">
        <v>10</v>
      </c>
      <c r="Q916" t="str">
        <v>BACHAS, CEREAL Y POLVILLO, COMPOST Y FERTILIZANTES, DISPOSICION FINAL DE R. LIQUIDOS, DISPOSICION FINAL DE R. SOLIDOS, EXPORTACION, NFU, PILETAS, REACTORES, TIERRAS FILTRANTES</v>
      </c>
      <c r="R916">
        <v>1</v>
      </c>
      <c r="S916">
        <v>-2078949.4914293329</v>
      </c>
      <c r="T916">
        <v>1</v>
      </c>
      <c r="U916" t="str">
        <v>APERTURADO POR EMPRESA</v>
      </c>
      <c r="V916" t="str">
        <v>DISPOSICION FINAL DE R. SOLIDOS</v>
      </c>
    </row>
    <row r="917" spans="1:22" x14ac:dyDescent="0.25">
      <c r="A917" vm="4">
        <v>45931</v>
      </c>
      <c r="B917" t="str">
        <v>WORMS-RRHH</v>
      </c>
      <c r="C917" t="str">
        <v>MAIDANA, JOSE RAMON</v>
      </c>
      <c r="D917">
        <v>-2078949.4914293329</v>
      </c>
      <c r="E917" t="str">
        <v>INTENDENCIA</v>
      </c>
      <c r="F917">
        <v>1</v>
      </c>
      <c r="G917">
        <v>2078949.4914293329</v>
      </c>
      <c r="H917" t="str">
        <v>#RRHH</v>
      </c>
      <c r="I917" t="str">
        <v>PERSONAL</v>
      </c>
      <c r="J917" t="str">
        <v>Opex</v>
      </c>
      <c r="K917" t="str">
        <v>Fijo</v>
      </c>
      <c r="L917" t="str">
        <v>Indirecto</v>
      </c>
      <c r="M917">
        <v>0</v>
      </c>
      <c r="N917" t="str">
        <v>CC27</v>
      </c>
      <c r="O917" t="e">
        <v>#NUM!</v>
      </c>
      <c r="P917">
        <v>10</v>
      </c>
      <c r="Q917" t="str">
        <v>BACHAS, CEREAL Y POLVILLO, COMPOST Y FERTILIZANTES, DISPOSICION FINAL DE R. LIQUIDOS, DISPOSICION FINAL DE R. SOLIDOS, EXPORTACION, NFU, PILETAS, REACTORES, TIERRAS FILTRANTES</v>
      </c>
      <c r="R917">
        <v>1</v>
      </c>
      <c r="S917">
        <v>-2078949.4914293329</v>
      </c>
      <c r="T917">
        <v>1</v>
      </c>
      <c r="U917" t="str">
        <v>APERTURADO POR EMPRESA</v>
      </c>
      <c r="V917" t="str">
        <v>EXPORTACION</v>
      </c>
    </row>
    <row r="918" spans="1:22" x14ac:dyDescent="0.25">
      <c r="A918" vm="4">
        <v>45931</v>
      </c>
      <c r="B918" t="str">
        <v>WORMS-RRHH</v>
      </c>
      <c r="C918" t="str">
        <v>MAIDANA, JOSE RAMON</v>
      </c>
      <c r="D918">
        <v>-2078949.4914293329</v>
      </c>
      <c r="E918" t="str">
        <v>INTENDENCIA</v>
      </c>
      <c r="F918">
        <v>1</v>
      </c>
      <c r="G918">
        <v>2078949.4914293329</v>
      </c>
      <c r="H918" t="str">
        <v>#RRHH</v>
      </c>
      <c r="I918" t="str">
        <v>PERSONAL</v>
      </c>
      <c r="J918" t="str">
        <v>Opex</v>
      </c>
      <c r="K918" t="str">
        <v>Fijo</v>
      </c>
      <c r="L918" t="str">
        <v>Indirecto</v>
      </c>
      <c r="M918">
        <v>0</v>
      </c>
      <c r="N918" t="str">
        <v>CC27</v>
      </c>
      <c r="O918" t="e">
        <v>#NUM!</v>
      </c>
      <c r="P918">
        <v>10</v>
      </c>
      <c r="Q918" t="str">
        <v>BACHAS, CEREAL Y POLVILLO, COMPOST Y FERTILIZANTES, DISPOSICION FINAL DE R. LIQUIDOS, DISPOSICION FINAL DE R. SOLIDOS, EXPORTACION, NFU, PILETAS, REACTORES, TIERRAS FILTRANTES</v>
      </c>
      <c r="R918">
        <v>1</v>
      </c>
      <c r="S918">
        <v>-2078949.4914293329</v>
      </c>
      <c r="T918">
        <v>1</v>
      </c>
      <c r="U918" t="str">
        <v>APERTURADO POR EMPRESA</v>
      </c>
      <c r="V918" t="str">
        <v>NFU</v>
      </c>
    </row>
    <row r="919" spans="1:22" x14ac:dyDescent="0.25">
      <c r="A919" vm="4">
        <v>45931</v>
      </c>
      <c r="B919" t="str">
        <v>WORMS-RRHH</v>
      </c>
      <c r="C919" t="str">
        <v>MAIDANA, JOSE RAMON</v>
      </c>
      <c r="D919">
        <v>-2078949.4914293329</v>
      </c>
      <c r="E919" t="str">
        <v>INTENDENCIA</v>
      </c>
      <c r="F919">
        <v>1</v>
      </c>
      <c r="G919">
        <v>2078949.4914293329</v>
      </c>
      <c r="H919" t="str">
        <v>#RRHH</v>
      </c>
      <c r="I919" t="str">
        <v>PERSONAL</v>
      </c>
      <c r="J919" t="str">
        <v>Opex</v>
      </c>
      <c r="K919" t="str">
        <v>Fijo</v>
      </c>
      <c r="L919" t="str">
        <v>Indirecto</v>
      </c>
      <c r="M919">
        <v>0</v>
      </c>
      <c r="N919" t="str">
        <v>CC27</v>
      </c>
      <c r="O919" t="e">
        <v>#NUM!</v>
      </c>
      <c r="P919">
        <v>10</v>
      </c>
      <c r="Q919" t="str">
        <v>BACHAS, CEREAL Y POLVILLO, COMPOST Y FERTILIZANTES, DISPOSICION FINAL DE R. LIQUIDOS, DISPOSICION FINAL DE R. SOLIDOS, EXPORTACION, NFU, PILETAS, REACTORES, TIERRAS FILTRANTES</v>
      </c>
      <c r="R919">
        <v>1</v>
      </c>
      <c r="S919">
        <v>-2078949.4914293329</v>
      </c>
      <c r="T919">
        <v>1</v>
      </c>
      <c r="U919" t="str">
        <v>APERTURADO POR EMPRESA</v>
      </c>
      <c r="V919" t="str">
        <v>PILETAS</v>
      </c>
    </row>
    <row r="920" spans="1:22" x14ac:dyDescent="0.25">
      <c r="A920" vm="4">
        <v>45931</v>
      </c>
      <c r="B920" t="str">
        <v>WORMS-RRHH</v>
      </c>
      <c r="C920" t="str">
        <v>MAIDANA, JOSE RAMON</v>
      </c>
      <c r="D920">
        <v>-2078949.4914293329</v>
      </c>
      <c r="E920" t="str">
        <v>INTENDENCIA</v>
      </c>
      <c r="F920">
        <v>1</v>
      </c>
      <c r="G920">
        <v>2078949.4914293329</v>
      </c>
      <c r="H920" t="str">
        <v>#RRHH</v>
      </c>
      <c r="I920" t="str">
        <v>PERSONAL</v>
      </c>
      <c r="J920" t="str">
        <v>Opex</v>
      </c>
      <c r="K920" t="str">
        <v>Fijo</v>
      </c>
      <c r="L920" t="str">
        <v>Indirecto</v>
      </c>
      <c r="M920">
        <v>0</v>
      </c>
      <c r="N920" t="str">
        <v>CC27</v>
      </c>
      <c r="O920" t="e">
        <v>#NUM!</v>
      </c>
      <c r="P920">
        <v>10</v>
      </c>
      <c r="Q920" t="str">
        <v>BACHAS, CEREAL Y POLVILLO, COMPOST Y FERTILIZANTES, DISPOSICION FINAL DE R. LIQUIDOS, DISPOSICION FINAL DE R. SOLIDOS, EXPORTACION, NFU, PILETAS, REACTORES, TIERRAS FILTRANTES</v>
      </c>
      <c r="R920">
        <v>1</v>
      </c>
      <c r="S920">
        <v>-2078949.4914293329</v>
      </c>
      <c r="T920">
        <v>1</v>
      </c>
      <c r="U920" t="str">
        <v>APERTURADO POR EMPRESA</v>
      </c>
      <c r="V920" t="str">
        <v>REACTORES</v>
      </c>
    </row>
    <row r="921" spans="1:22" x14ac:dyDescent="0.25">
      <c r="A921" vm="4">
        <v>45931</v>
      </c>
      <c r="B921" t="str">
        <v>WORMS-RRHH</v>
      </c>
      <c r="C921" t="str">
        <v>MAIDANA, JOSE RAMON</v>
      </c>
      <c r="D921">
        <v>-2078949.4914293329</v>
      </c>
      <c r="E921" t="str">
        <v>INTENDENCIA</v>
      </c>
      <c r="F921">
        <v>1</v>
      </c>
      <c r="G921">
        <v>2078949.4914293329</v>
      </c>
      <c r="H921" t="str">
        <v>#RRHH</v>
      </c>
      <c r="I921" t="str">
        <v>PERSONAL</v>
      </c>
      <c r="J921" t="str">
        <v>Opex</v>
      </c>
      <c r="K921" t="str">
        <v>Fijo</v>
      </c>
      <c r="L921" t="str">
        <v>Indirecto</v>
      </c>
      <c r="M921">
        <v>0</v>
      </c>
      <c r="N921" t="str">
        <v>CC27</v>
      </c>
      <c r="O921" t="e">
        <v>#NUM!</v>
      </c>
      <c r="P921">
        <v>10</v>
      </c>
      <c r="Q921" t="str">
        <v>BACHAS, CEREAL Y POLVILLO, COMPOST Y FERTILIZANTES, DISPOSICION FINAL DE R. LIQUIDOS, DISPOSICION FINAL DE R. SOLIDOS, EXPORTACION, NFU, PILETAS, REACTORES, TIERRAS FILTRANTES</v>
      </c>
      <c r="R921">
        <v>1</v>
      </c>
      <c r="S921">
        <v>-2078949.4914293329</v>
      </c>
      <c r="T921">
        <v>1</v>
      </c>
      <c r="U921" t="str">
        <v>APERTURADO POR EMPRESA</v>
      </c>
      <c r="V921" t="str">
        <v>TIERRAS FILTRANTES</v>
      </c>
    </row>
    <row r="922" spans="1:22" x14ac:dyDescent="0.25">
      <c r="A922" vm="4">
        <v>45931</v>
      </c>
      <c r="B922" t="str">
        <v>WORMS-RRHH</v>
      </c>
      <c r="C922" t="str">
        <v>PEREZ, MATIAS ROMAN</v>
      </c>
      <c r="D922">
        <v>-5104642.2507197335</v>
      </c>
      <c r="E922" t="str">
        <v>INTENDENCIA</v>
      </c>
      <c r="F922">
        <v>1</v>
      </c>
      <c r="G922">
        <v>5104642.2507197335</v>
      </c>
      <c r="H922" t="str">
        <v>#RRHH</v>
      </c>
      <c r="I922" t="str">
        <v>PERSONAL</v>
      </c>
      <c r="J922" t="str">
        <v>Opex</v>
      </c>
      <c r="K922" t="str">
        <v>Fijo</v>
      </c>
      <c r="L922" t="str">
        <v>Indirecto</v>
      </c>
      <c r="M922">
        <v>0</v>
      </c>
      <c r="N922" t="str">
        <v>CC27</v>
      </c>
      <c r="O922" t="e">
        <v>#NUM!</v>
      </c>
      <c r="P922">
        <v>10</v>
      </c>
      <c r="Q922" t="str">
        <v>BACHAS, CEREAL Y POLVILLO, COMPOST Y FERTILIZANTES, DISPOSICION FINAL DE R. LIQUIDOS, DISPOSICION FINAL DE R. SOLIDOS, EXPORTACION, NFU, PILETAS, REACTORES, TIERRAS FILTRANTES</v>
      </c>
      <c r="R922">
        <v>1</v>
      </c>
      <c r="S922">
        <v>-5104642.2507197335</v>
      </c>
      <c r="T922">
        <v>1</v>
      </c>
      <c r="U922" t="str">
        <v>APERTURADO POR EMPRESA</v>
      </c>
      <c r="V922" t="str">
        <v>BACHAS</v>
      </c>
    </row>
    <row r="923" spans="1:22" x14ac:dyDescent="0.25">
      <c r="A923" vm="4">
        <v>45931</v>
      </c>
      <c r="B923" t="str">
        <v>WORMS-RRHH</v>
      </c>
      <c r="C923" t="str">
        <v>PEREZ, MATIAS ROMAN</v>
      </c>
      <c r="D923">
        <v>-5104642.2507197335</v>
      </c>
      <c r="E923" t="str">
        <v>INTENDENCIA</v>
      </c>
      <c r="F923">
        <v>1</v>
      </c>
      <c r="G923">
        <v>5104642.2507197335</v>
      </c>
      <c r="H923" t="str">
        <v>#RRHH</v>
      </c>
      <c r="I923" t="str">
        <v>PERSONAL</v>
      </c>
      <c r="J923" t="str">
        <v>Opex</v>
      </c>
      <c r="K923" t="str">
        <v>Fijo</v>
      </c>
      <c r="L923" t="str">
        <v>Indirecto</v>
      </c>
      <c r="M923">
        <v>0</v>
      </c>
      <c r="N923" t="str">
        <v>CC27</v>
      </c>
      <c r="O923" t="e">
        <v>#NUM!</v>
      </c>
      <c r="P923">
        <v>10</v>
      </c>
      <c r="Q923" t="str">
        <v>BACHAS, CEREAL Y POLVILLO, COMPOST Y FERTILIZANTES, DISPOSICION FINAL DE R. LIQUIDOS, DISPOSICION FINAL DE R. SOLIDOS, EXPORTACION, NFU, PILETAS, REACTORES, TIERRAS FILTRANTES</v>
      </c>
      <c r="R923">
        <v>1</v>
      </c>
      <c r="S923">
        <v>-5104642.2507197335</v>
      </c>
      <c r="T923">
        <v>1</v>
      </c>
      <c r="U923" t="str">
        <v>APERTURADO POR EMPRESA</v>
      </c>
      <c r="V923" t="str">
        <v>CEREAL Y POLVILLO</v>
      </c>
    </row>
    <row r="924" spans="1:22" x14ac:dyDescent="0.25">
      <c r="A924" vm="4">
        <v>45931</v>
      </c>
      <c r="B924" t="str">
        <v>WORMS-RRHH</v>
      </c>
      <c r="C924" t="str">
        <v>PEREZ, MATIAS ROMAN</v>
      </c>
      <c r="D924">
        <v>-5104642.2507197335</v>
      </c>
      <c r="E924" t="str">
        <v>INTENDENCIA</v>
      </c>
      <c r="F924">
        <v>1</v>
      </c>
      <c r="G924">
        <v>5104642.2507197335</v>
      </c>
      <c r="H924" t="str">
        <v>#RRHH</v>
      </c>
      <c r="I924" t="str">
        <v>PERSONAL</v>
      </c>
      <c r="J924" t="str">
        <v>Opex</v>
      </c>
      <c r="K924" t="str">
        <v>Fijo</v>
      </c>
      <c r="L924" t="str">
        <v>Indirecto</v>
      </c>
      <c r="M924">
        <v>0</v>
      </c>
      <c r="N924" t="str">
        <v>CC27</v>
      </c>
      <c r="O924" t="e">
        <v>#NUM!</v>
      </c>
      <c r="P924">
        <v>10</v>
      </c>
      <c r="Q924" t="str">
        <v>BACHAS, CEREAL Y POLVILLO, COMPOST Y FERTILIZANTES, DISPOSICION FINAL DE R. LIQUIDOS, DISPOSICION FINAL DE R. SOLIDOS, EXPORTACION, NFU, PILETAS, REACTORES, TIERRAS FILTRANTES</v>
      </c>
      <c r="R924">
        <v>1</v>
      </c>
      <c r="S924">
        <v>-5104642.2507197335</v>
      </c>
      <c r="T924">
        <v>1</v>
      </c>
      <c r="U924" t="str">
        <v>APERTURADO POR EMPRESA</v>
      </c>
      <c r="V924" t="str">
        <v>COMPOST Y FERTILIZANTES</v>
      </c>
    </row>
    <row r="925" spans="1:22" x14ac:dyDescent="0.25">
      <c r="A925" vm="4">
        <v>45931</v>
      </c>
      <c r="B925" t="str">
        <v>WORMS-RRHH</v>
      </c>
      <c r="C925" t="str">
        <v>PEREZ, MATIAS ROMAN</v>
      </c>
      <c r="D925">
        <v>-5104642.2507197335</v>
      </c>
      <c r="E925" t="str">
        <v>INTENDENCIA</v>
      </c>
      <c r="F925">
        <v>1</v>
      </c>
      <c r="G925">
        <v>5104642.2507197335</v>
      </c>
      <c r="H925" t="str">
        <v>#RRHH</v>
      </c>
      <c r="I925" t="str">
        <v>PERSONAL</v>
      </c>
      <c r="J925" t="str">
        <v>Opex</v>
      </c>
      <c r="K925" t="str">
        <v>Fijo</v>
      </c>
      <c r="L925" t="str">
        <v>Indirecto</v>
      </c>
      <c r="M925">
        <v>0</v>
      </c>
      <c r="N925" t="str">
        <v>CC27</v>
      </c>
      <c r="O925" t="e">
        <v>#NUM!</v>
      </c>
      <c r="P925">
        <v>10</v>
      </c>
      <c r="Q925" t="str">
        <v>BACHAS, CEREAL Y POLVILLO, COMPOST Y FERTILIZANTES, DISPOSICION FINAL DE R. LIQUIDOS, DISPOSICION FINAL DE R. SOLIDOS, EXPORTACION, NFU, PILETAS, REACTORES, TIERRAS FILTRANTES</v>
      </c>
      <c r="R925">
        <v>1</v>
      </c>
      <c r="S925">
        <v>-5104642.2507197335</v>
      </c>
      <c r="T925">
        <v>1</v>
      </c>
      <c r="U925" t="str">
        <v>APERTURADO POR EMPRESA</v>
      </c>
      <c r="V925" t="str">
        <v>DISPOSICION FINAL DE R. LIQUIDOS</v>
      </c>
    </row>
    <row r="926" spans="1:22" x14ac:dyDescent="0.25">
      <c r="A926" vm="4">
        <v>45931</v>
      </c>
      <c r="B926" t="str">
        <v>WORMS-RRHH</v>
      </c>
      <c r="C926" t="str">
        <v>PEREZ, MATIAS ROMAN</v>
      </c>
      <c r="D926">
        <v>-5104642.2507197335</v>
      </c>
      <c r="E926" t="str">
        <v>INTENDENCIA</v>
      </c>
      <c r="F926">
        <v>1</v>
      </c>
      <c r="G926">
        <v>5104642.2507197335</v>
      </c>
      <c r="H926" t="str">
        <v>#RRHH</v>
      </c>
      <c r="I926" t="str">
        <v>PERSONAL</v>
      </c>
      <c r="J926" t="str">
        <v>Opex</v>
      </c>
      <c r="K926" t="str">
        <v>Fijo</v>
      </c>
      <c r="L926" t="str">
        <v>Indirecto</v>
      </c>
      <c r="M926">
        <v>0</v>
      </c>
      <c r="N926" t="str">
        <v>CC27</v>
      </c>
      <c r="O926" t="e">
        <v>#NUM!</v>
      </c>
      <c r="P926">
        <v>10</v>
      </c>
      <c r="Q926" t="str">
        <v>BACHAS, CEREAL Y POLVILLO, COMPOST Y FERTILIZANTES, DISPOSICION FINAL DE R. LIQUIDOS, DISPOSICION FINAL DE R. SOLIDOS, EXPORTACION, NFU, PILETAS, REACTORES, TIERRAS FILTRANTES</v>
      </c>
      <c r="R926">
        <v>1</v>
      </c>
      <c r="S926">
        <v>-5104642.2507197335</v>
      </c>
      <c r="T926">
        <v>1</v>
      </c>
      <c r="U926" t="str">
        <v>APERTURADO POR EMPRESA</v>
      </c>
      <c r="V926" t="str">
        <v>DISPOSICION FINAL DE R. SOLIDOS</v>
      </c>
    </row>
    <row r="927" spans="1:22" x14ac:dyDescent="0.25">
      <c r="A927" vm="4">
        <v>45931</v>
      </c>
      <c r="B927" t="str">
        <v>WORMS-RRHH</v>
      </c>
      <c r="C927" t="str">
        <v>PEREZ, MATIAS ROMAN</v>
      </c>
      <c r="D927">
        <v>-5104642.2507197335</v>
      </c>
      <c r="E927" t="str">
        <v>INTENDENCIA</v>
      </c>
      <c r="F927">
        <v>1</v>
      </c>
      <c r="G927">
        <v>5104642.2507197335</v>
      </c>
      <c r="H927" t="str">
        <v>#RRHH</v>
      </c>
      <c r="I927" t="str">
        <v>PERSONAL</v>
      </c>
      <c r="J927" t="str">
        <v>Opex</v>
      </c>
      <c r="K927" t="str">
        <v>Fijo</v>
      </c>
      <c r="L927" t="str">
        <v>Indirecto</v>
      </c>
      <c r="M927">
        <v>0</v>
      </c>
      <c r="N927" t="str">
        <v>CC27</v>
      </c>
      <c r="O927" t="e">
        <v>#NUM!</v>
      </c>
      <c r="P927">
        <v>10</v>
      </c>
      <c r="Q927" t="str">
        <v>BACHAS, CEREAL Y POLVILLO, COMPOST Y FERTILIZANTES, DISPOSICION FINAL DE R. LIQUIDOS, DISPOSICION FINAL DE R. SOLIDOS, EXPORTACION, NFU, PILETAS, REACTORES, TIERRAS FILTRANTES</v>
      </c>
      <c r="R927">
        <v>1</v>
      </c>
      <c r="S927">
        <v>-5104642.2507197335</v>
      </c>
      <c r="T927">
        <v>1</v>
      </c>
      <c r="U927" t="str">
        <v>APERTURADO POR EMPRESA</v>
      </c>
      <c r="V927" t="str">
        <v>EXPORTACION</v>
      </c>
    </row>
    <row r="928" spans="1:22" x14ac:dyDescent="0.25">
      <c r="A928" vm="4">
        <v>45931</v>
      </c>
      <c r="B928" t="str">
        <v>WORMS-RRHH</v>
      </c>
      <c r="C928" t="str">
        <v>PEREZ, MATIAS ROMAN</v>
      </c>
      <c r="D928">
        <v>-5104642.2507197335</v>
      </c>
      <c r="E928" t="str">
        <v>INTENDENCIA</v>
      </c>
      <c r="F928">
        <v>1</v>
      </c>
      <c r="G928">
        <v>5104642.2507197335</v>
      </c>
      <c r="H928" t="str">
        <v>#RRHH</v>
      </c>
      <c r="I928" t="str">
        <v>PERSONAL</v>
      </c>
      <c r="J928" t="str">
        <v>Opex</v>
      </c>
      <c r="K928" t="str">
        <v>Fijo</v>
      </c>
      <c r="L928" t="str">
        <v>Indirecto</v>
      </c>
      <c r="M928">
        <v>0</v>
      </c>
      <c r="N928" t="str">
        <v>CC27</v>
      </c>
      <c r="O928" t="e">
        <v>#NUM!</v>
      </c>
      <c r="P928">
        <v>10</v>
      </c>
      <c r="Q928" t="str">
        <v>BACHAS, CEREAL Y POLVILLO, COMPOST Y FERTILIZANTES, DISPOSICION FINAL DE R. LIQUIDOS, DISPOSICION FINAL DE R. SOLIDOS, EXPORTACION, NFU, PILETAS, REACTORES, TIERRAS FILTRANTES</v>
      </c>
      <c r="R928">
        <v>1</v>
      </c>
      <c r="S928">
        <v>-5104642.2507197335</v>
      </c>
      <c r="T928">
        <v>1</v>
      </c>
      <c r="U928" t="str">
        <v>APERTURADO POR EMPRESA</v>
      </c>
      <c r="V928" t="str">
        <v>NFU</v>
      </c>
    </row>
    <row r="929" spans="1:22" x14ac:dyDescent="0.25">
      <c r="A929" vm="4">
        <v>45931</v>
      </c>
      <c r="B929" t="str">
        <v>WORMS-RRHH</v>
      </c>
      <c r="C929" t="str">
        <v>PEREZ, MATIAS ROMAN</v>
      </c>
      <c r="D929">
        <v>-5104642.2507197335</v>
      </c>
      <c r="E929" t="str">
        <v>INTENDENCIA</v>
      </c>
      <c r="F929">
        <v>1</v>
      </c>
      <c r="G929">
        <v>5104642.2507197335</v>
      </c>
      <c r="H929" t="str">
        <v>#RRHH</v>
      </c>
      <c r="I929" t="str">
        <v>PERSONAL</v>
      </c>
      <c r="J929" t="str">
        <v>Opex</v>
      </c>
      <c r="K929" t="str">
        <v>Fijo</v>
      </c>
      <c r="L929" t="str">
        <v>Indirecto</v>
      </c>
      <c r="M929">
        <v>0</v>
      </c>
      <c r="N929" t="str">
        <v>CC27</v>
      </c>
      <c r="O929" t="e">
        <v>#NUM!</v>
      </c>
      <c r="P929">
        <v>10</v>
      </c>
      <c r="Q929" t="str">
        <v>BACHAS, CEREAL Y POLVILLO, COMPOST Y FERTILIZANTES, DISPOSICION FINAL DE R. LIQUIDOS, DISPOSICION FINAL DE R. SOLIDOS, EXPORTACION, NFU, PILETAS, REACTORES, TIERRAS FILTRANTES</v>
      </c>
      <c r="R929">
        <v>1</v>
      </c>
      <c r="S929">
        <v>-5104642.2507197335</v>
      </c>
      <c r="T929">
        <v>1</v>
      </c>
      <c r="U929" t="str">
        <v>APERTURADO POR EMPRESA</v>
      </c>
      <c r="V929" t="str">
        <v>PILETAS</v>
      </c>
    </row>
    <row r="930" spans="1:22" x14ac:dyDescent="0.25">
      <c r="A930" vm="4">
        <v>45931</v>
      </c>
      <c r="B930" t="str">
        <v>WORMS-RRHH</v>
      </c>
      <c r="C930" t="str">
        <v>PEREZ, MATIAS ROMAN</v>
      </c>
      <c r="D930">
        <v>-5104642.2507197335</v>
      </c>
      <c r="E930" t="str">
        <v>INTENDENCIA</v>
      </c>
      <c r="F930">
        <v>1</v>
      </c>
      <c r="G930">
        <v>5104642.2507197335</v>
      </c>
      <c r="H930" t="str">
        <v>#RRHH</v>
      </c>
      <c r="I930" t="str">
        <v>PERSONAL</v>
      </c>
      <c r="J930" t="str">
        <v>Opex</v>
      </c>
      <c r="K930" t="str">
        <v>Fijo</v>
      </c>
      <c r="L930" t="str">
        <v>Indirecto</v>
      </c>
      <c r="M930">
        <v>0</v>
      </c>
      <c r="N930" t="str">
        <v>CC27</v>
      </c>
      <c r="O930" t="e">
        <v>#NUM!</v>
      </c>
      <c r="P930">
        <v>10</v>
      </c>
      <c r="Q930" t="str">
        <v>BACHAS, CEREAL Y POLVILLO, COMPOST Y FERTILIZANTES, DISPOSICION FINAL DE R. LIQUIDOS, DISPOSICION FINAL DE R. SOLIDOS, EXPORTACION, NFU, PILETAS, REACTORES, TIERRAS FILTRANTES</v>
      </c>
      <c r="R930">
        <v>1</v>
      </c>
      <c r="S930">
        <v>-5104642.2507197335</v>
      </c>
      <c r="T930">
        <v>1</v>
      </c>
      <c r="U930" t="str">
        <v>APERTURADO POR EMPRESA</v>
      </c>
      <c r="V930" t="str">
        <v>REACTORES</v>
      </c>
    </row>
    <row r="931" spans="1:22" x14ac:dyDescent="0.25">
      <c r="A931" vm="4">
        <v>45931</v>
      </c>
      <c r="B931" t="str">
        <v>WORMS-RRHH</v>
      </c>
      <c r="C931" t="str">
        <v>PEREZ, MATIAS ROMAN</v>
      </c>
      <c r="D931">
        <v>-5104642.2507197335</v>
      </c>
      <c r="E931" t="str">
        <v>INTENDENCIA</v>
      </c>
      <c r="F931">
        <v>1</v>
      </c>
      <c r="G931">
        <v>5104642.2507197335</v>
      </c>
      <c r="H931" t="str">
        <v>#RRHH</v>
      </c>
      <c r="I931" t="str">
        <v>PERSONAL</v>
      </c>
      <c r="J931" t="str">
        <v>Opex</v>
      </c>
      <c r="K931" t="str">
        <v>Fijo</v>
      </c>
      <c r="L931" t="str">
        <v>Indirecto</v>
      </c>
      <c r="M931">
        <v>0</v>
      </c>
      <c r="N931" t="str">
        <v>CC27</v>
      </c>
      <c r="O931" t="e">
        <v>#NUM!</v>
      </c>
      <c r="P931">
        <v>10</v>
      </c>
      <c r="Q931" t="str">
        <v>BACHAS, CEREAL Y POLVILLO, COMPOST Y FERTILIZANTES, DISPOSICION FINAL DE R. LIQUIDOS, DISPOSICION FINAL DE R. SOLIDOS, EXPORTACION, NFU, PILETAS, REACTORES, TIERRAS FILTRANTES</v>
      </c>
      <c r="R931">
        <v>1</v>
      </c>
      <c r="S931">
        <v>-5104642.2507197335</v>
      </c>
      <c r="T931">
        <v>1</v>
      </c>
      <c r="U931" t="str">
        <v>APERTURADO POR EMPRESA</v>
      </c>
      <c r="V931" t="str">
        <v>TIERRAS FILTRANTES</v>
      </c>
    </row>
    <row r="932" spans="1:22" x14ac:dyDescent="0.25">
      <c r="A932" vm="4">
        <v>45931</v>
      </c>
      <c r="B932" t="str">
        <v>WORMS-RRHH</v>
      </c>
      <c r="C932" t="str">
        <v>PANZANELLA, EDUARDO JAVIER</v>
      </c>
      <c r="D932">
        <v>-2117008.2724669338</v>
      </c>
      <c r="E932" t="str">
        <v>PORTERIA</v>
      </c>
      <c r="F932">
        <v>1</v>
      </c>
      <c r="G932">
        <v>2117008.2724669338</v>
      </c>
      <c r="H932" t="str">
        <v>#RRHH</v>
      </c>
      <c r="I932" t="str">
        <v>PERSONAL</v>
      </c>
      <c r="J932" t="str">
        <v>Opex</v>
      </c>
      <c r="K932" t="str">
        <v>Fijo</v>
      </c>
      <c r="L932" t="str">
        <v>Indirecto</v>
      </c>
      <c r="M932">
        <v>0</v>
      </c>
      <c r="N932" t="str">
        <v>CC22</v>
      </c>
      <c r="O932" t="e">
        <v>#NUM!</v>
      </c>
      <c r="P932">
        <v>7</v>
      </c>
      <c r="Q932" t="str">
        <v>BACHAS, COMPOST Y FERTILIZANTES, DISPOSICION FINAL DE R. LIQUIDOS, DISPOSICION FINAL DE R. SOLIDOS, EXPORTACION, NFU, REACTORES</v>
      </c>
      <c r="R932">
        <v>1</v>
      </c>
      <c r="S932">
        <v>-2117008.2724669338</v>
      </c>
      <c r="T932">
        <v>1</v>
      </c>
      <c r="U932" t="str">
        <v>APERTURADO POR EMPRESA</v>
      </c>
      <c r="V932" t="str">
        <v>BACHAS</v>
      </c>
    </row>
    <row r="933" spans="1:22" x14ac:dyDescent="0.25">
      <c r="A933" vm="4">
        <v>45931</v>
      </c>
      <c r="B933" t="str">
        <v>WORMS-RRHH</v>
      </c>
      <c r="C933" t="str">
        <v>PANZANELLA, EDUARDO JAVIER</v>
      </c>
      <c r="D933">
        <v>-2117008.2724669338</v>
      </c>
      <c r="E933" t="str">
        <v>PORTERIA</v>
      </c>
      <c r="F933">
        <v>1</v>
      </c>
      <c r="G933">
        <v>2117008.2724669338</v>
      </c>
      <c r="H933" t="str">
        <v>#RRHH</v>
      </c>
      <c r="I933" t="str">
        <v>PERSONAL</v>
      </c>
      <c r="J933" t="str">
        <v>Opex</v>
      </c>
      <c r="K933" t="str">
        <v>Fijo</v>
      </c>
      <c r="L933" t="str">
        <v>Indirecto</v>
      </c>
      <c r="M933">
        <v>0</v>
      </c>
      <c r="N933" t="str">
        <v>CC22</v>
      </c>
      <c r="O933" t="e">
        <v>#NUM!</v>
      </c>
      <c r="P933">
        <v>7</v>
      </c>
      <c r="Q933" t="str">
        <v>BACHAS, COMPOST Y FERTILIZANTES, DISPOSICION FINAL DE R. LIQUIDOS, DISPOSICION FINAL DE R. SOLIDOS, EXPORTACION, NFU, REACTORES</v>
      </c>
      <c r="R933">
        <v>1</v>
      </c>
      <c r="S933">
        <v>-2117008.2724669338</v>
      </c>
      <c r="T933">
        <v>1</v>
      </c>
      <c r="U933" t="str">
        <v>APERTURADO POR EMPRESA</v>
      </c>
      <c r="V933" t="str">
        <v>COMPOST Y FERTILIZANTES</v>
      </c>
    </row>
    <row r="934" spans="1:22" x14ac:dyDescent="0.25">
      <c r="A934" vm="4">
        <v>45931</v>
      </c>
      <c r="B934" t="str">
        <v>WORMS-RRHH</v>
      </c>
      <c r="C934" t="str">
        <v>PANZANELLA, EDUARDO JAVIER</v>
      </c>
      <c r="D934">
        <v>-2117008.2724669338</v>
      </c>
      <c r="E934" t="str">
        <v>PORTERIA</v>
      </c>
      <c r="F934">
        <v>1</v>
      </c>
      <c r="G934">
        <v>2117008.2724669338</v>
      </c>
      <c r="H934" t="str">
        <v>#RRHH</v>
      </c>
      <c r="I934" t="str">
        <v>PERSONAL</v>
      </c>
      <c r="J934" t="str">
        <v>Opex</v>
      </c>
      <c r="K934" t="str">
        <v>Fijo</v>
      </c>
      <c r="L934" t="str">
        <v>Indirecto</v>
      </c>
      <c r="M934">
        <v>0</v>
      </c>
      <c r="N934" t="str">
        <v>CC22</v>
      </c>
      <c r="O934" t="e">
        <v>#NUM!</v>
      </c>
      <c r="P934">
        <v>7</v>
      </c>
      <c r="Q934" t="str">
        <v>BACHAS, COMPOST Y FERTILIZANTES, DISPOSICION FINAL DE R. LIQUIDOS, DISPOSICION FINAL DE R. SOLIDOS, EXPORTACION, NFU, REACTORES</v>
      </c>
      <c r="R934">
        <v>1</v>
      </c>
      <c r="S934">
        <v>-2117008.2724669338</v>
      </c>
      <c r="T934">
        <v>1</v>
      </c>
      <c r="U934" t="str">
        <v>APERTURADO POR EMPRESA</v>
      </c>
      <c r="V934" t="str">
        <v>DISPOSICION FINAL DE R. LIQUIDOS</v>
      </c>
    </row>
    <row r="935" spans="1:22" x14ac:dyDescent="0.25">
      <c r="A935" vm="4">
        <v>45931</v>
      </c>
      <c r="B935" t="str">
        <v>WORMS-RRHH</v>
      </c>
      <c r="C935" t="str">
        <v>PANZANELLA, EDUARDO JAVIER</v>
      </c>
      <c r="D935">
        <v>-2117008.2724669338</v>
      </c>
      <c r="E935" t="str">
        <v>PORTERIA</v>
      </c>
      <c r="F935">
        <v>1</v>
      </c>
      <c r="G935">
        <v>2117008.2724669338</v>
      </c>
      <c r="H935" t="str">
        <v>#RRHH</v>
      </c>
      <c r="I935" t="str">
        <v>PERSONAL</v>
      </c>
      <c r="J935" t="str">
        <v>Opex</v>
      </c>
      <c r="K935" t="str">
        <v>Fijo</v>
      </c>
      <c r="L935" t="str">
        <v>Indirecto</v>
      </c>
      <c r="M935">
        <v>0</v>
      </c>
      <c r="N935" t="str">
        <v>CC22</v>
      </c>
      <c r="O935" t="e">
        <v>#NUM!</v>
      </c>
      <c r="P935">
        <v>7</v>
      </c>
      <c r="Q935" t="str">
        <v>BACHAS, COMPOST Y FERTILIZANTES, DISPOSICION FINAL DE R. LIQUIDOS, DISPOSICION FINAL DE R. SOLIDOS, EXPORTACION, NFU, REACTORES</v>
      </c>
      <c r="R935">
        <v>1</v>
      </c>
      <c r="S935">
        <v>-2117008.2724669338</v>
      </c>
      <c r="T935">
        <v>1</v>
      </c>
      <c r="U935" t="str">
        <v>APERTURADO POR EMPRESA</v>
      </c>
      <c r="V935" t="str">
        <v>DISPOSICION FINAL DE R. SOLIDOS</v>
      </c>
    </row>
    <row r="936" spans="1:22" x14ac:dyDescent="0.25">
      <c r="A936" vm="4">
        <v>45931</v>
      </c>
      <c r="B936" t="str">
        <v>WORMS-RRHH</v>
      </c>
      <c r="C936" t="str">
        <v>PANZANELLA, EDUARDO JAVIER</v>
      </c>
      <c r="D936">
        <v>-2117008.2724669338</v>
      </c>
      <c r="E936" t="str">
        <v>PORTERIA</v>
      </c>
      <c r="F936">
        <v>1</v>
      </c>
      <c r="G936">
        <v>2117008.2724669338</v>
      </c>
      <c r="H936" t="str">
        <v>#RRHH</v>
      </c>
      <c r="I936" t="str">
        <v>PERSONAL</v>
      </c>
      <c r="J936" t="str">
        <v>Opex</v>
      </c>
      <c r="K936" t="str">
        <v>Fijo</v>
      </c>
      <c r="L936" t="str">
        <v>Indirecto</v>
      </c>
      <c r="M936">
        <v>0</v>
      </c>
      <c r="N936" t="str">
        <v>CC22</v>
      </c>
      <c r="O936" t="e">
        <v>#NUM!</v>
      </c>
      <c r="P936">
        <v>7</v>
      </c>
      <c r="Q936" t="str">
        <v>BACHAS, COMPOST Y FERTILIZANTES, DISPOSICION FINAL DE R. LIQUIDOS, DISPOSICION FINAL DE R. SOLIDOS, EXPORTACION, NFU, REACTORES</v>
      </c>
      <c r="R936">
        <v>1</v>
      </c>
      <c r="S936">
        <v>-2117008.2724669338</v>
      </c>
      <c r="T936">
        <v>1</v>
      </c>
      <c r="U936" t="str">
        <v>APERTURADO POR EMPRESA</v>
      </c>
      <c r="V936" t="str">
        <v>EXPORTACION</v>
      </c>
    </row>
    <row r="937" spans="1:22" x14ac:dyDescent="0.25">
      <c r="A937" vm="4">
        <v>45931</v>
      </c>
      <c r="B937" t="str">
        <v>WORMS-RRHH</v>
      </c>
      <c r="C937" t="str">
        <v>PANZANELLA, EDUARDO JAVIER</v>
      </c>
      <c r="D937">
        <v>-2117008.2724669338</v>
      </c>
      <c r="E937" t="str">
        <v>PORTERIA</v>
      </c>
      <c r="F937">
        <v>1</v>
      </c>
      <c r="G937">
        <v>2117008.2724669338</v>
      </c>
      <c r="H937" t="str">
        <v>#RRHH</v>
      </c>
      <c r="I937" t="str">
        <v>PERSONAL</v>
      </c>
      <c r="J937" t="str">
        <v>Opex</v>
      </c>
      <c r="K937" t="str">
        <v>Fijo</v>
      </c>
      <c r="L937" t="str">
        <v>Indirecto</v>
      </c>
      <c r="M937">
        <v>0</v>
      </c>
      <c r="N937" t="str">
        <v>CC22</v>
      </c>
      <c r="O937" t="e">
        <v>#NUM!</v>
      </c>
      <c r="P937">
        <v>7</v>
      </c>
      <c r="Q937" t="str">
        <v>BACHAS, COMPOST Y FERTILIZANTES, DISPOSICION FINAL DE R. LIQUIDOS, DISPOSICION FINAL DE R. SOLIDOS, EXPORTACION, NFU, REACTORES</v>
      </c>
      <c r="R937">
        <v>1</v>
      </c>
      <c r="S937">
        <v>-2117008.2724669338</v>
      </c>
      <c r="T937">
        <v>1</v>
      </c>
      <c r="U937" t="str">
        <v>APERTURADO POR EMPRESA</v>
      </c>
      <c r="V937" t="str">
        <v>NFU</v>
      </c>
    </row>
    <row r="938" spans="1:22" x14ac:dyDescent="0.25">
      <c r="A938" vm="4">
        <v>45931</v>
      </c>
      <c r="B938" t="str">
        <v>WORMS-RRHH</v>
      </c>
      <c r="C938" t="str">
        <v>PANZANELLA, EDUARDO JAVIER</v>
      </c>
      <c r="D938">
        <v>-2117008.2724669338</v>
      </c>
      <c r="E938" t="str">
        <v>PORTERIA</v>
      </c>
      <c r="F938">
        <v>1</v>
      </c>
      <c r="G938">
        <v>2117008.2724669338</v>
      </c>
      <c r="H938" t="str">
        <v>#RRHH</v>
      </c>
      <c r="I938" t="str">
        <v>PERSONAL</v>
      </c>
      <c r="J938" t="str">
        <v>Opex</v>
      </c>
      <c r="K938" t="str">
        <v>Fijo</v>
      </c>
      <c r="L938" t="str">
        <v>Indirecto</v>
      </c>
      <c r="M938">
        <v>0</v>
      </c>
      <c r="N938" t="str">
        <v>CC22</v>
      </c>
      <c r="O938" t="e">
        <v>#NUM!</v>
      </c>
      <c r="P938">
        <v>7</v>
      </c>
      <c r="Q938" t="str">
        <v>BACHAS, COMPOST Y FERTILIZANTES, DISPOSICION FINAL DE R. LIQUIDOS, DISPOSICION FINAL DE R. SOLIDOS, EXPORTACION, NFU, REACTORES</v>
      </c>
      <c r="R938">
        <v>1</v>
      </c>
      <c r="S938">
        <v>-2117008.2724669338</v>
      </c>
      <c r="T938">
        <v>1</v>
      </c>
      <c r="U938" t="str">
        <v>APERTURADO POR EMPRESA</v>
      </c>
      <c r="V938" t="str">
        <v>REACTORES</v>
      </c>
    </row>
    <row r="939" spans="1:22" x14ac:dyDescent="0.25">
      <c r="A939" vm="4">
        <v>45931</v>
      </c>
      <c r="B939" t="str">
        <v>WORMS-RRHH</v>
      </c>
      <c r="C939" t="str">
        <v>ENRIQUEZ, MAXIMO GUSTAVO</v>
      </c>
      <c r="D939">
        <v>-2067002.0161081336</v>
      </c>
      <c r="E939" t="str">
        <v>DISPOSICION FINAL DE R. LIQUIDOS</v>
      </c>
      <c r="F939">
        <v>1</v>
      </c>
      <c r="G939">
        <v>2067002.0161081336</v>
      </c>
      <c r="H939" t="str">
        <v>#RRHH</v>
      </c>
      <c r="I939" t="str">
        <v>PERSONAL</v>
      </c>
      <c r="J939" t="str">
        <v>Opex</v>
      </c>
      <c r="K939" t="str">
        <v>Variable</v>
      </c>
      <c r="L939" t="str">
        <v>Directo</v>
      </c>
      <c r="M939">
        <v>0</v>
      </c>
      <c r="N939" t="str">
        <v>CC25</v>
      </c>
      <c r="O939" t="e">
        <v>#NUM!</v>
      </c>
      <c r="P939">
        <v>2</v>
      </c>
      <c r="Q939" t="str">
        <v>DISPOSICION FINAL DE R. LIQUIDOS, EXPORTACION</v>
      </c>
      <c r="R939">
        <v>1</v>
      </c>
      <c r="S939">
        <v>-2067002.0161081336</v>
      </c>
      <c r="T939">
        <v>1</v>
      </c>
      <c r="U939" t="str">
        <v>APERTURADO POR EMPRESA</v>
      </c>
      <c r="V939" t="str">
        <v>DISPOSICION FINAL DE R. LIQUIDOS</v>
      </c>
    </row>
    <row r="940" spans="1:22" x14ac:dyDescent="0.25">
      <c r="A940" vm="4">
        <v>45931</v>
      </c>
      <c r="B940" t="str">
        <v>WORMS-RRHH</v>
      </c>
      <c r="C940" t="str">
        <v>ENRIQUEZ, MAXIMO GUSTAVO</v>
      </c>
      <c r="D940">
        <v>-2067002.0161081336</v>
      </c>
      <c r="E940" t="str">
        <v>DISPOSICION FINAL DE R. LIQUIDOS</v>
      </c>
      <c r="F940">
        <v>1</v>
      </c>
      <c r="G940">
        <v>2067002.0161081336</v>
      </c>
      <c r="H940" t="str">
        <v>#RRHH</v>
      </c>
      <c r="I940" t="str">
        <v>PERSONAL</v>
      </c>
      <c r="J940" t="str">
        <v>Opex</v>
      </c>
      <c r="K940" t="str">
        <v>Variable</v>
      </c>
      <c r="L940" t="str">
        <v>Directo</v>
      </c>
      <c r="M940">
        <v>0</v>
      </c>
      <c r="N940" t="str">
        <v>CC25</v>
      </c>
      <c r="O940" t="e">
        <v>#NUM!</v>
      </c>
      <c r="P940">
        <v>2</v>
      </c>
      <c r="Q940" t="str">
        <v>DISPOSICION FINAL DE R. LIQUIDOS, EXPORTACION</v>
      </c>
      <c r="R940">
        <v>1</v>
      </c>
      <c r="S940">
        <v>-2067002.0161081336</v>
      </c>
      <c r="T940">
        <v>1</v>
      </c>
      <c r="U940" t="str">
        <v>APERTURADO POR EMPRESA</v>
      </c>
      <c r="V940" t="str">
        <v>EXPORTACION</v>
      </c>
    </row>
    <row r="941" spans="1:22" x14ac:dyDescent="0.25">
      <c r="A941" vm="4">
        <v>45931</v>
      </c>
      <c r="B941" t="str">
        <v>WORMS-RRHH</v>
      </c>
      <c r="C941" t="str">
        <v>PORCU, MIGUEL ANGEL</v>
      </c>
      <c r="D941">
        <v>-1085682.2391397329</v>
      </c>
      <c r="E941" t="str">
        <v>PILETAS</v>
      </c>
      <c r="F941">
        <v>1</v>
      </c>
      <c r="G941">
        <v>1085682.2391397329</v>
      </c>
      <c r="H941" t="str">
        <v>#RRHH</v>
      </c>
      <c r="I941" t="str">
        <v>PERSONAL</v>
      </c>
      <c r="J941" t="str">
        <v>Opex</v>
      </c>
      <c r="K941" t="str">
        <v>Variable</v>
      </c>
      <c r="L941" t="str">
        <v>Directo</v>
      </c>
      <c r="M941">
        <v>0</v>
      </c>
      <c r="N941" t="str">
        <v>CC21</v>
      </c>
      <c r="O941" t="e">
        <v>#NUM!</v>
      </c>
      <c r="P941">
        <v>2</v>
      </c>
      <c r="Q941" t="str">
        <v>BACHAS, PILETAS</v>
      </c>
      <c r="R941">
        <v>1</v>
      </c>
      <c r="S941">
        <v>-1085682.2391397329</v>
      </c>
      <c r="T941">
        <v>1</v>
      </c>
      <c r="U941" t="str">
        <v>APERTURADO POR EMPRESA</v>
      </c>
      <c r="V941" t="str">
        <v>BACHAS</v>
      </c>
    </row>
    <row r="942" spans="1:22" x14ac:dyDescent="0.25">
      <c r="A942" vm="4">
        <v>45931</v>
      </c>
      <c r="B942" t="str">
        <v>WORMS-RRHH</v>
      </c>
      <c r="C942" t="str">
        <v>PORCU, MIGUEL ANGEL</v>
      </c>
      <c r="D942">
        <v>-1085682.2391397329</v>
      </c>
      <c r="E942" t="str">
        <v>PILETAS</v>
      </c>
      <c r="F942">
        <v>1</v>
      </c>
      <c r="G942">
        <v>1085682.2391397329</v>
      </c>
      <c r="H942" t="str">
        <v>#RRHH</v>
      </c>
      <c r="I942" t="str">
        <v>PERSONAL</v>
      </c>
      <c r="J942" t="str">
        <v>Opex</v>
      </c>
      <c r="K942" t="str">
        <v>Variable</v>
      </c>
      <c r="L942" t="str">
        <v>Directo</v>
      </c>
      <c r="M942">
        <v>0</v>
      </c>
      <c r="N942" t="str">
        <v>CC21</v>
      </c>
      <c r="O942" t="e">
        <v>#NUM!</v>
      </c>
      <c r="P942">
        <v>2</v>
      </c>
      <c r="Q942" t="str">
        <v>BACHAS, PILETAS</v>
      </c>
      <c r="R942">
        <v>1</v>
      </c>
      <c r="S942">
        <v>-1085682.2391397329</v>
      </c>
      <c r="T942">
        <v>1</v>
      </c>
      <c r="U942" t="str">
        <v>APERTURADO POR EMPRESA</v>
      </c>
      <c r="V942" t="str">
        <v>PILETAS</v>
      </c>
    </row>
    <row r="943" spans="1:22" x14ac:dyDescent="0.25">
      <c r="A943" vm="4">
        <v>45931</v>
      </c>
      <c r="B943" t="str">
        <v>WORMS-RRHH</v>
      </c>
      <c r="C943" t="str">
        <v>PETERS CORZO, JOSE LUIS</v>
      </c>
      <c r="D943">
        <v>-2513045.708752533</v>
      </c>
      <c r="E943" t="str">
        <v>LABORATORIO</v>
      </c>
      <c r="F943">
        <v>1</v>
      </c>
      <c r="G943">
        <v>2513045.708752533</v>
      </c>
      <c r="H943" t="str">
        <v>#RRHH</v>
      </c>
      <c r="I943" t="str">
        <v>PERSONAL</v>
      </c>
      <c r="J943" t="str">
        <v>Opex</v>
      </c>
      <c r="K943" t="str">
        <v>Fijo</v>
      </c>
      <c r="L943" t="str">
        <v>Indirecto</v>
      </c>
      <c r="M943">
        <v>0</v>
      </c>
      <c r="N943" t="str">
        <v>CC17</v>
      </c>
      <c r="O943" t="e">
        <v>#NUM!</v>
      </c>
      <c r="P943">
        <v>6</v>
      </c>
      <c r="Q943" t="str">
        <v>BACHAS, DISPOSICION FINAL DE R. LIQUIDOS, EXPORTACION, NFU, PILETAS, REACTORES</v>
      </c>
      <c r="R943">
        <v>1</v>
      </c>
      <c r="S943">
        <v>-2513045.708752533</v>
      </c>
      <c r="T943">
        <v>1</v>
      </c>
      <c r="U943" t="str">
        <v>APERTURADO POR EMPRESA</v>
      </c>
      <c r="V943" t="str">
        <v>BACHAS</v>
      </c>
    </row>
    <row r="944" spans="1:22" x14ac:dyDescent="0.25">
      <c r="A944" vm="4">
        <v>45931</v>
      </c>
      <c r="B944" t="str">
        <v>WORMS-RRHH</v>
      </c>
      <c r="C944" t="str">
        <v>PETERS CORZO, JOSE LUIS</v>
      </c>
      <c r="D944">
        <v>-2513045.708752533</v>
      </c>
      <c r="E944" t="str">
        <v>LABORATORIO</v>
      </c>
      <c r="F944">
        <v>1</v>
      </c>
      <c r="G944">
        <v>2513045.708752533</v>
      </c>
      <c r="H944" t="str">
        <v>#RRHH</v>
      </c>
      <c r="I944" t="str">
        <v>PERSONAL</v>
      </c>
      <c r="J944" t="str">
        <v>Opex</v>
      </c>
      <c r="K944" t="str">
        <v>Fijo</v>
      </c>
      <c r="L944" t="str">
        <v>Indirecto</v>
      </c>
      <c r="M944">
        <v>0</v>
      </c>
      <c r="N944" t="str">
        <v>CC17</v>
      </c>
      <c r="O944" t="e">
        <v>#NUM!</v>
      </c>
      <c r="P944">
        <v>6</v>
      </c>
      <c r="Q944" t="str">
        <v>BACHAS, DISPOSICION FINAL DE R. LIQUIDOS, EXPORTACION, NFU, PILETAS, REACTORES</v>
      </c>
      <c r="R944">
        <v>1</v>
      </c>
      <c r="S944">
        <v>-2513045.708752533</v>
      </c>
      <c r="T944">
        <v>1</v>
      </c>
      <c r="U944" t="str">
        <v>APERTURADO POR EMPRESA</v>
      </c>
      <c r="V944" t="str">
        <v>DISPOSICION FINAL DE R. LIQUIDOS</v>
      </c>
    </row>
    <row r="945" spans="1:22" x14ac:dyDescent="0.25">
      <c r="A945" vm="4">
        <v>45931</v>
      </c>
      <c r="B945" t="str">
        <v>WORMS-RRHH</v>
      </c>
      <c r="C945" t="str">
        <v>PETERS CORZO, JOSE LUIS</v>
      </c>
      <c r="D945">
        <v>-2513045.708752533</v>
      </c>
      <c r="E945" t="str">
        <v>LABORATORIO</v>
      </c>
      <c r="F945">
        <v>1</v>
      </c>
      <c r="G945">
        <v>2513045.708752533</v>
      </c>
      <c r="H945" t="str">
        <v>#RRHH</v>
      </c>
      <c r="I945" t="str">
        <v>PERSONAL</v>
      </c>
      <c r="J945" t="str">
        <v>Opex</v>
      </c>
      <c r="K945" t="str">
        <v>Fijo</v>
      </c>
      <c r="L945" t="str">
        <v>Indirecto</v>
      </c>
      <c r="M945">
        <v>0</v>
      </c>
      <c r="N945" t="str">
        <v>CC17</v>
      </c>
      <c r="O945" t="e">
        <v>#NUM!</v>
      </c>
      <c r="P945">
        <v>6</v>
      </c>
      <c r="Q945" t="str">
        <v>BACHAS, DISPOSICION FINAL DE R. LIQUIDOS, EXPORTACION, NFU, PILETAS, REACTORES</v>
      </c>
      <c r="R945">
        <v>1</v>
      </c>
      <c r="S945">
        <v>-2513045.708752533</v>
      </c>
      <c r="T945">
        <v>1</v>
      </c>
      <c r="U945" t="str">
        <v>APERTURADO POR EMPRESA</v>
      </c>
      <c r="V945" t="str">
        <v>EXPORTACION</v>
      </c>
    </row>
    <row r="946" spans="1:22" x14ac:dyDescent="0.25">
      <c r="A946" vm="4">
        <v>45931</v>
      </c>
      <c r="B946" t="str">
        <v>WORMS-RRHH</v>
      </c>
      <c r="C946" t="str">
        <v>PETERS CORZO, JOSE LUIS</v>
      </c>
      <c r="D946">
        <v>-2513045.708752533</v>
      </c>
      <c r="E946" t="str">
        <v>LABORATORIO</v>
      </c>
      <c r="F946">
        <v>1</v>
      </c>
      <c r="G946">
        <v>2513045.708752533</v>
      </c>
      <c r="H946" t="str">
        <v>#RRHH</v>
      </c>
      <c r="I946" t="str">
        <v>PERSONAL</v>
      </c>
      <c r="J946" t="str">
        <v>Opex</v>
      </c>
      <c r="K946" t="str">
        <v>Fijo</v>
      </c>
      <c r="L946" t="str">
        <v>Indirecto</v>
      </c>
      <c r="M946">
        <v>0</v>
      </c>
      <c r="N946" t="str">
        <v>CC17</v>
      </c>
      <c r="O946" t="e">
        <v>#NUM!</v>
      </c>
      <c r="P946">
        <v>6</v>
      </c>
      <c r="Q946" t="str">
        <v>BACHAS, DISPOSICION FINAL DE R. LIQUIDOS, EXPORTACION, NFU, PILETAS, REACTORES</v>
      </c>
      <c r="R946">
        <v>1</v>
      </c>
      <c r="S946">
        <v>-2513045.708752533</v>
      </c>
      <c r="T946">
        <v>1</v>
      </c>
      <c r="U946" t="str">
        <v>APERTURADO POR EMPRESA</v>
      </c>
      <c r="V946" t="str">
        <v>NFU</v>
      </c>
    </row>
    <row r="947" spans="1:22" x14ac:dyDescent="0.25">
      <c r="A947" vm="4">
        <v>45931</v>
      </c>
      <c r="B947" t="str">
        <v>WORMS-RRHH</v>
      </c>
      <c r="C947" t="str">
        <v>PETERS CORZO, JOSE LUIS</v>
      </c>
      <c r="D947">
        <v>-2513045.708752533</v>
      </c>
      <c r="E947" t="str">
        <v>LABORATORIO</v>
      </c>
      <c r="F947">
        <v>1</v>
      </c>
      <c r="G947">
        <v>2513045.708752533</v>
      </c>
      <c r="H947" t="str">
        <v>#RRHH</v>
      </c>
      <c r="I947" t="str">
        <v>PERSONAL</v>
      </c>
      <c r="J947" t="str">
        <v>Opex</v>
      </c>
      <c r="K947" t="str">
        <v>Fijo</v>
      </c>
      <c r="L947" t="str">
        <v>Indirecto</v>
      </c>
      <c r="M947">
        <v>0</v>
      </c>
      <c r="N947" t="str">
        <v>CC17</v>
      </c>
      <c r="O947" t="e">
        <v>#NUM!</v>
      </c>
      <c r="P947">
        <v>6</v>
      </c>
      <c r="Q947" t="str">
        <v>BACHAS, DISPOSICION FINAL DE R. LIQUIDOS, EXPORTACION, NFU, PILETAS, REACTORES</v>
      </c>
      <c r="R947">
        <v>1</v>
      </c>
      <c r="S947">
        <v>-2513045.708752533</v>
      </c>
      <c r="T947">
        <v>1</v>
      </c>
      <c r="U947" t="str">
        <v>APERTURADO POR EMPRESA</v>
      </c>
      <c r="V947" t="str">
        <v>PILETAS</v>
      </c>
    </row>
    <row r="948" spans="1:22" x14ac:dyDescent="0.25">
      <c r="A948" vm="4">
        <v>45931</v>
      </c>
      <c r="B948" t="str">
        <v>WORMS-RRHH</v>
      </c>
      <c r="C948" t="str">
        <v>PETERS CORZO, JOSE LUIS</v>
      </c>
      <c r="D948">
        <v>-2513045.708752533</v>
      </c>
      <c r="E948" t="str">
        <v>LABORATORIO</v>
      </c>
      <c r="F948">
        <v>1</v>
      </c>
      <c r="G948">
        <v>2513045.708752533</v>
      </c>
      <c r="H948" t="str">
        <v>#RRHH</v>
      </c>
      <c r="I948" t="str">
        <v>PERSONAL</v>
      </c>
      <c r="J948" t="str">
        <v>Opex</v>
      </c>
      <c r="K948" t="str">
        <v>Fijo</v>
      </c>
      <c r="L948" t="str">
        <v>Indirecto</v>
      </c>
      <c r="M948">
        <v>0</v>
      </c>
      <c r="N948" t="str">
        <v>CC17</v>
      </c>
      <c r="O948" t="e">
        <v>#NUM!</v>
      </c>
      <c r="P948">
        <v>6</v>
      </c>
      <c r="Q948" t="str">
        <v>BACHAS, DISPOSICION FINAL DE R. LIQUIDOS, EXPORTACION, NFU, PILETAS, REACTORES</v>
      </c>
      <c r="R948">
        <v>1</v>
      </c>
      <c r="S948">
        <v>-2513045.708752533</v>
      </c>
      <c r="T948">
        <v>1</v>
      </c>
      <c r="U948" t="str">
        <v>APERTURADO POR EMPRESA</v>
      </c>
      <c r="V948" t="str">
        <v>REACTORES</v>
      </c>
    </row>
    <row r="949" spans="1:22" x14ac:dyDescent="0.25">
      <c r="A949" vm="4">
        <v>45931</v>
      </c>
      <c r="B949" t="str">
        <v>WORMS-RRHH</v>
      </c>
      <c r="C949" t="str">
        <v>ALTAMIRANO, GUSTAVO</v>
      </c>
      <c r="D949">
        <v>-2156572.7561241328</v>
      </c>
      <c r="E949" t="str">
        <v>NFU</v>
      </c>
      <c r="F949">
        <v>1</v>
      </c>
      <c r="G949">
        <v>2156572.7561241328</v>
      </c>
      <c r="H949" t="str">
        <v>#RRHH</v>
      </c>
      <c r="I949" t="str">
        <v>PERSONAL</v>
      </c>
      <c r="J949" t="str">
        <v>Opex</v>
      </c>
      <c r="K949" t="str">
        <v>Variable</v>
      </c>
      <c r="L949" t="str">
        <v>Directo</v>
      </c>
      <c r="M949">
        <v>0</v>
      </c>
      <c r="N949" t="str">
        <v>CC20</v>
      </c>
      <c r="O949" t="e">
        <v>#NUM!</v>
      </c>
      <c r="P949">
        <v>2</v>
      </c>
      <c r="Q949" t="str">
        <v>DISPOSICION FINAL DE R. SOLIDOS, NFU</v>
      </c>
      <c r="R949">
        <v>1</v>
      </c>
      <c r="S949">
        <v>-2156572.7561241328</v>
      </c>
      <c r="T949">
        <v>1</v>
      </c>
      <c r="U949" t="str">
        <v>APERTURADO POR EMPRESA</v>
      </c>
      <c r="V949" t="str">
        <v>DISPOSICION FINAL DE R. SOLIDOS</v>
      </c>
    </row>
    <row r="950" spans="1:22" x14ac:dyDescent="0.25">
      <c r="A950" vm="4">
        <v>45931</v>
      </c>
      <c r="B950" t="str">
        <v>WORMS-RRHH</v>
      </c>
      <c r="C950" t="str">
        <v>ALTAMIRANO, GUSTAVO</v>
      </c>
      <c r="D950">
        <v>-2156572.7561241328</v>
      </c>
      <c r="E950" t="str">
        <v>NFU</v>
      </c>
      <c r="F950">
        <v>1</v>
      </c>
      <c r="G950">
        <v>2156572.7561241328</v>
      </c>
      <c r="H950" t="str">
        <v>#RRHH</v>
      </c>
      <c r="I950" t="str">
        <v>PERSONAL</v>
      </c>
      <c r="J950" t="str">
        <v>Opex</v>
      </c>
      <c r="K950" t="str">
        <v>Variable</v>
      </c>
      <c r="L950" t="str">
        <v>Directo</v>
      </c>
      <c r="M950">
        <v>0</v>
      </c>
      <c r="N950" t="str">
        <v>CC20</v>
      </c>
      <c r="O950" t="e">
        <v>#NUM!</v>
      </c>
      <c r="P950">
        <v>2</v>
      </c>
      <c r="Q950" t="str">
        <v>DISPOSICION FINAL DE R. SOLIDOS, NFU</v>
      </c>
      <c r="R950">
        <v>1</v>
      </c>
      <c r="S950">
        <v>-2156572.7561241328</v>
      </c>
      <c r="T950">
        <v>1</v>
      </c>
      <c r="U950" t="str">
        <v>APERTURADO POR EMPRESA</v>
      </c>
      <c r="V950" t="str">
        <v>NFU</v>
      </c>
    </row>
    <row r="951" spans="1:22" x14ac:dyDescent="0.25">
      <c r="A951" vm="4">
        <v>45931</v>
      </c>
      <c r="B951" t="str">
        <v>WORMS-RRHH</v>
      </c>
      <c r="C951" t="str">
        <v>MARTINEZ, FRANCO ALBERTO</v>
      </c>
      <c r="D951">
        <v>-1290098.839976751</v>
      </c>
      <c r="E951" t="str">
        <v>CAT</v>
      </c>
      <c r="F951">
        <v>1</v>
      </c>
      <c r="G951">
        <v>1290098.839976751</v>
      </c>
      <c r="H951" t="str">
        <v>#RRHH</v>
      </c>
      <c r="I951" t="str">
        <v>PERSONAL</v>
      </c>
      <c r="J951" t="str">
        <v>Opex</v>
      </c>
      <c r="K951" t="str">
        <v>Variable</v>
      </c>
      <c r="L951" t="str">
        <v>Directo</v>
      </c>
      <c r="M951">
        <v>0</v>
      </c>
      <c r="N951" t="str">
        <v>CC7</v>
      </c>
      <c r="O951" t="e">
        <v>#NUM!</v>
      </c>
      <c r="P951">
        <v>2</v>
      </c>
      <c r="Q951" t="str">
        <v>NFU</v>
      </c>
      <c r="R951">
        <v>1</v>
      </c>
      <c r="S951">
        <v>-1290098.839976751</v>
      </c>
      <c r="T951">
        <v>1</v>
      </c>
      <c r="U951" t="str">
        <v>APERTURADO POR EMPRESA</v>
      </c>
      <c r="V951" t="str">
        <v>NFU</v>
      </c>
    </row>
    <row r="952" spans="1:22" x14ac:dyDescent="0.25">
      <c r="A952" vm="4">
        <v>45931</v>
      </c>
      <c r="B952" t="str">
        <v>WORMS-RRHH</v>
      </c>
      <c r="C952" t="str">
        <v>PARDEL, MAURO</v>
      </c>
      <c r="D952">
        <v>-2430242.5159109333</v>
      </c>
      <c r="E952" t="str">
        <v>PORTERIA</v>
      </c>
      <c r="F952">
        <v>1</v>
      </c>
      <c r="G952">
        <v>2430242.5159109333</v>
      </c>
      <c r="H952" t="str">
        <v>#RRHH</v>
      </c>
      <c r="I952" t="str">
        <v>PERSONAL</v>
      </c>
      <c r="J952" t="str">
        <v>Opex</v>
      </c>
      <c r="K952" t="str">
        <v>Fijo</v>
      </c>
      <c r="L952" t="str">
        <v>Indirecto</v>
      </c>
      <c r="M952">
        <v>0</v>
      </c>
      <c r="N952" t="str">
        <v>CC22</v>
      </c>
      <c r="O952" t="e">
        <v>#NUM!</v>
      </c>
      <c r="P952">
        <v>7</v>
      </c>
      <c r="Q952" t="str">
        <v>BACHAS, COMPOST Y FERTILIZANTES, DISPOSICION FINAL DE R. LIQUIDOS, DISPOSICION FINAL DE R. SOLIDOS, EXPORTACION, NFU, REACTORES</v>
      </c>
      <c r="R952">
        <v>1</v>
      </c>
      <c r="S952">
        <v>-2430242.5159109333</v>
      </c>
      <c r="T952">
        <v>1</v>
      </c>
      <c r="U952" t="str">
        <v>APERTURADO POR EMPRESA</v>
      </c>
      <c r="V952" t="str">
        <v>BACHAS</v>
      </c>
    </row>
    <row r="953" spans="1:22" x14ac:dyDescent="0.25">
      <c r="A953" vm="4">
        <v>45931</v>
      </c>
      <c r="B953" t="str">
        <v>WORMS-RRHH</v>
      </c>
      <c r="C953" t="str">
        <v>PARDEL, MAURO</v>
      </c>
      <c r="D953">
        <v>-2430242.5159109333</v>
      </c>
      <c r="E953" t="str">
        <v>PORTERIA</v>
      </c>
      <c r="F953">
        <v>1</v>
      </c>
      <c r="G953">
        <v>2430242.5159109333</v>
      </c>
      <c r="H953" t="str">
        <v>#RRHH</v>
      </c>
      <c r="I953" t="str">
        <v>PERSONAL</v>
      </c>
      <c r="J953" t="str">
        <v>Opex</v>
      </c>
      <c r="K953" t="str">
        <v>Fijo</v>
      </c>
      <c r="L953" t="str">
        <v>Indirecto</v>
      </c>
      <c r="M953">
        <v>0</v>
      </c>
      <c r="N953" t="str">
        <v>CC22</v>
      </c>
      <c r="O953" t="e">
        <v>#NUM!</v>
      </c>
      <c r="P953">
        <v>7</v>
      </c>
      <c r="Q953" t="str">
        <v>BACHAS, COMPOST Y FERTILIZANTES, DISPOSICION FINAL DE R. LIQUIDOS, DISPOSICION FINAL DE R. SOLIDOS, EXPORTACION, NFU, REACTORES</v>
      </c>
      <c r="R953">
        <v>1</v>
      </c>
      <c r="S953">
        <v>-2430242.5159109333</v>
      </c>
      <c r="T953">
        <v>1</v>
      </c>
      <c r="U953" t="str">
        <v>APERTURADO POR EMPRESA</v>
      </c>
      <c r="V953" t="str">
        <v>COMPOST Y FERTILIZANTES</v>
      </c>
    </row>
    <row r="954" spans="1:22" x14ac:dyDescent="0.25">
      <c r="A954" vm="4">
        <v>45931</v>
      </c>
      <c r="B954" t="str">
        <v>WORMS-RRHH</v>
      </c>
      <c r="C954" t="str">
        <v>PARDEL, MAURO</v>
      </c>
      <c r="D954">
        <v>-2430242.5159109333</v>
      </c>
      <c r="E954" t="str">
        <v>PORTERIA</v>
      </c>
      <c r="F954">
        <v>1</v>
      </c>
      <c r="G954">
        <v>2430242.5159109333</v>
      </c>
      <c r="H954" t="str">
        <v>#RRHH</v>
      </c>
      <c r="I954" t="str">
        <v>PERSONAL</v>
      </c>
      <c r="J954" t="str">
        <v>Opex</v>
      </c>
      <c r="K954" t="str">
        <v>Fijo</v>
      </c>
      <c r="L954" t="str">
        <v>Indirecto</v>
      </c>
      <c r="M954">
        <v>0</v>
      </c>
      <c r="N954" t="str">
        <v>CC22</v>
      </c>
      <c r="O954" t="e">
        <v>#NUM!</v>
      </c>
      <c r="P954">
        <v>7</v>
      </c>
      <c r="Q954" t="str">
        <v>BACHAS, COMPOST Y FERTILIZANTES, DISPOSICION FINAL DE R. LIQUIDOS, DISPOSICION FINAL DE R. SOLIDOS, EXPORTACION, NFU, REACTORES</v>
      </c>
      <c r="R954">
        <v>1</v>
      </c>
      <c r="S954">
        <v>-2430242.5159109333</v>
      </c>
      <c r="T954">
        <v>1</v>
      </c>
      <c r="U954" t="str">
        <v>APERTURADO POR EMPRESA</v>
      </c>
      <c r="V954" t="str">
        <v>DISPOSICION FINAL DE R. LIQUIDOS</v>
      </c>
    </row>
    <row r="955" spans="1:22" x14ac:dyDescent="0.25">
      <c r="A955" vm="4">
        <v>45931</v>
      </c>
      <c r="B955" t="str">
        <v>WORMS-RRHH</v>
      </c>
      <c r="C955" t="str">
        <v>PARDEL, MAURO</v>
      </c>
      <c r="D955">
        <v>-2430242.5159109333</v>
      </c>
      <c r="E955" t="str">
        <v>PORTERIA</v>
      </c>
      <c r="F955">
        <v>1</v>
      </c>
      <c r="G955">
        <v>2430242.5159109333</v>
      </c>
      <c r="H955" t="str">
        <v>#RRHH</v>
      </c>
      <c r="I955" t="str">
        <v>PERSONAL</v>
      </c>
      <c r="J955" t="str">
        <v>Opex</v>
      </c>
      <c r="K955" t="str">
        <v>Fijo</v>
      </c>
      <c r="L955" t="str">
        <v>Indirecto</v>
      </c>
      <c r="M955">
        <v>0</v>
      </c>
      <c r="N955" t="str">
        <v>CC22</v>
      </c>
      <c r="O955" t="e">
        <v>#NUM!</v>
      </c>
      <c r="P955">
        <v>7</v>
      </c>
      <c r="Q955" t="str">
        <v>BACHAS, COMPOST Y FERTILIZANTES, DISPOSICION FINAL DE R. LIQUIDOS, DISPOSICION FINAL DE R. SOLIDOS, EXPORTACION, NFU, REACTORES</v>
      </c>
      <c r="R955">
        <v>1</v>
      </c>
      <c r="S955">
        <v>-2430242.5159109333</v>
      </c>
      <c r="T955">
        <v>1</v>
      </c>
      <c r="U955" t="str">
        <v>APERTURADO POR EMPRESA</v>
      </c>
      <c r="V955" t="str">
        <v>DISPOSICION FINAL DE R. SOLIDOS</v>
      </c>
    </row>
    <row r="956" spans="1:22" x14ac:dyDescent="0.25">
      <c r="A956" vm="4">
        <v>45931</v>
      </c>
      <c r="B956" t="str">
        <v>WORMS-RRHH</v>
      </c>
      <c r="C956" t="str">
        <v>PARDEL, MAURO</v>
      </c>
      <c r="D956">
        <v>-2430242.5159109333</v>
      </c>
      <c r="E956" t="str">
        <v>PORTERIA</v>
      </c>
      <c r="F956">
        <v>1</v>
      </c>
      <c r="G956">
        <v>2430242.5159109333</v>
      </c>
      <c r="H956" t="str">
        <v>#RRHH</v>
      </c>
      <c r="I956" t="str">
        <v>PERSONAL</v>
      </c>
      <c r="J956" t="str">
        <v>Opex</v>
      </c>
      <c r="K956" t="str">
        <v>Fijo</v>
      </c>
      <c r="L956" t="str">
        <v>Indirecto</v>
      </c>
      <c r="M956">
        <v>0</v>
      </c>
      <c r="N956" t="str">
        <v>CC22</v>
      </c>
      <c r="O956" t="e">
        <v>#NUM!</v>
      </c>
      <c r="P956">
        <v>7</v>
      </c>
      <c r="Q956" t="str">
        <v>BACHAS, COMPOST Y FERTILIZANTES, DISPOSICION FINAL DE R. LIQUIDOS, DISPOSICION FINAL DE R. SOLIDOS, EXPORTACION, NFU, REACTORES</v>
      </c>
      <c r="R956">
        <v>1</v>
      </c>
      <c r="S956">
        <v>-2430242.5159109333</v>
      </c>
      <c r="T956">
        <v>1</v>
      </c>
      <c r="U956" t="str">
        <v>APERTURADO POR EMPRESA</v>
      </c>
      <c r="V956" t="str">
        <v>EXPORTACION</v>
      </c>
    </row>
    <row r="957" spans="1:22" x14ac:dyDescent="0.25">
      <c r="A957" vm="4">
        <v>45931</v>
      </c>
      <c r="B957" t="str">
        <v>WORMS-RRHH</v>
      </c>
      <c r="C957" t="str">
        <v>PARDEL, MAURO</v>
      </c>
      <c r="D957">
        <v>-2430242.5159109333</v>
      </c>
      <c r="E957" t="str">
        <v>PORTERIA</v>
      </c>
      <c r="F957">
        <v>1</v>
      </c>
      <c r="G957">
        <v>2430242.5159109333</v>
      </c>
      <c r="H957" t="str">
        <v>#RRHH</v>
      </c>
      <c r="I957" t="str">
        <v>PERSONAL</v>
      </c>
      <c r="J957" t="str">
        <v>Opex</v>
      </c>
      <c r="K957" t="str">
        <v>Fijo</v>
      </c>
      <c r="L957" t="str">
        <v>Indirecto</v>
      </c>
      <c r="M957">
        <v>0</v>
      </c>
      <c r="N957" t="str">
        <v>CC22</v>
      </c>
      <c r="O957" t="e">
        <v>#NUM!</v>
      </c>
      <c r="P957">
        <v>7</v>
      </c>
      <c r="Q957" t="str">
        <v>BACHAS, COMPOST Y FERTILIZANTES, DISPOSICION FINAL DE R. LIQUIDOS, DISPOSICION FINAL DE R. SOLIDOS, EXPORTACION, NFU, REACTORES</v>
      </c>
      <c r="R957">
        <v>1</v>
      </c>
      <c r="S957">
        <v>-2430242.5159109333</v>
      </c>
      <c r="T957">
        <v>1</v>
      </c>
      <c r="U957" t="str">
        <v>APERTURADO POR EMPRESA</v>
      </c>
      <c r="V957" t="str">
        <v>NFU</v>
      </c>
    </row>
    <row r="958" spans="1:22" x14ac:dyDescent="0.25">
      <c r="A958" vm="4">
        <v>45931</v>
      </c>
      <c r="B958" t="str">
        <v>WORMS-RRHH</v>
      </c>
      <c r="C958" t="str">
        <v>PARDEL, MAURO</v>
      </c>
      <c r="D958">
        <v>-2430242.5159109333</v>
      </c>
      <c r="E958" t="str">
        <v>PORTERIA</v>
      </c>
      <c r="F958">
        <v>1</v>
      </c>
      <c r="G958">
        <v>2430242.5159109333</v>
      </c>
      <c r="H958" t="str">
        <v>#RRHH</v>
      </c>
      <c r="I958" t="str">
        <v>PERSONAL</v>
      </c>
      <c r="J958" t="str">
        <v>Opex</v>
      </c>
      <c r="K958" t="str">
        <v>Fijo</v>
      </c>
      <c r="L958" t="str">
        <v>Indirecto</v>
      </c>
      <c r="M958">
        <v>0</v>
      </c>
      <c r="N958" t="str">
        <v>CC22</v>
      </c>
      <c r="O958" t="e">
        <v>#NUM!</v>
      </c>
      <c r="P958">
        <v>7</v>
      </c>
      <c r="Q958" t="str">
        <v>BACHAS, COMPOST Y FERTILIZANTES, DISPOSICION FINAL DE R. LIQUIDOS, DISPOSICION FINAL DE R. SOLIDOS, EXPORTACION, NFU, REACTORES</v>
      </c>
      <c r="R958">
        <v>1</v>
      </c>
      <c r="S958">
        <v>-2430242.5159109333</v>
      </c>
      <c r="T958">
        <v>1</v>
      </c>
      <c r="U958" t="str">
        <v>APERTURADO POR EMPRESA</v>
      </c>
      <c r="V958" t="str">
        <v>REACTORES</v>
      </c>
    </row>
    <row r="959" spans="1:22" x14ac:dyDescent="0.25">
      <c r="A959" vm="4">
        <v>45931</v>
      </c>
      <c r="B959" t="str">
        <v>WORMS-RRHH</v>
      </c>
      <c r="C959" t="str">
        <v>MONTENEGRO, GUSTAVO</v>
      </c>
      <c r="D959">
        <v>-2174118.9305605334</v>
      </c>
      <c r="E959" t="str">
        <v>INTENDENCIA</v>
      </c>
      <c r="F959">
        <v>1</v>
      </c>
      <c r="G959">
        <v>2174118.9305605334</v>
      </c>
      <c r="H959" t="str">
        <v>#RRHH</v>
      </c>
      <c r="I959" t="str">
        <v>PERSONAL</v>
      </c>
      <c r="J959" t="str">
        <v>Opex</v>
      </c>
      <c r="K959" t="str">
        <v>Fijo</v>
      </c>
      <c r="L959" t="str">
        <v>Indirecto</v>
      </c>
      <c r="M959">
        <v>0</v>
      </c>
      <c r="N959" t="str">
        <v>CC27</v>
      </c>
      <c r="O959" t="e">
        <v>#NUM!</v>
      </c>
      <c r="P959">
        <v>10</v>
      </c>
      <c r="Q959" t="str">
        <v>BACHAS, CEREAL Y POLVILLO, COMPOST Y FERTILIZANTES, DISPOSICION FINAL DE R. LIQUIDOS, DISPOSICION FINAL DE R. SOLIDOS, EXPORTACION, NFU, PILETAS, REACTORES, TIERRAS FILTRANTES</v>
      </c>
      <c r="R959">
        <v>1</v>
      </c>
      <c r="S959">
        <v>-2174118.9305605334</v>
      </c>
      <c r="T959">
        <v>1</v>
      </c>
      <c r="U959" t="str">
        <v>APERTURADO POR EMPRESA</v>
      </c>
      <c r="V959" t="str">
        <v>BACHAS</v>
      </c>
    </row>
    <row r="960" spans="1:22" x14ac:dyDescent="0.25">
      <c r="A960" vm="4">
        <v>45931</v>
      </c>
      <c r="B960" t="str">
        <v>WORMS-RRHH</v>
      </c>
      <c r="C960" t="str">
        <v>MONTENEGRO, GUSTAVO</v>
      </c>
      <c r="D960">
        <v>-2174118.9305605334</v>
      </c>
      <c r="E960" t="str">
        <v>INTENDENCIA</v>
      </c>
      <c r="F960">
        <v>1</v>
      </c>
      <c r="G960">
        <v>2174118.9305605334</v>
      </c>
      <c r="H960" t="str">
        <v>#RRHH</v>
      </c>
      <c r="I960" t="str">
        <v>PERSONAL</v>
      </c>
      <c r="J960" t="str">
        <v>Opex</v>
      </c>
      <c r="K960" t="str">
        <v>Fijo</v>
      </c>
      <c r="L960" t="str">
        <v>Indirecto</v>
      </c>
      <c r="M960">
        <v>0</v>
      </c>
      <c r="N960" t="str">
        <v>CC27</v>
      </c>
      <c r="O960" t="e">
        <v>#NUM!</v>
      </c>
      <c r="P960">
        <v>10</v>
      </c>
      <c r="Q960" t="str">
        <v>BACHAS, CEREAL Y POLVILLO, COMPOST Y FERTILIZANTES, DISPOSICION FINAL DE R. LIQUIDOS, DISPOSICION FINAL DE R. SOLIDOS, EXPORTACION, NFU, PILETAS, REACTORES, TIERRAS FILTRANTES</v>
      </c>
      <c r="R960">
        <v>1</v>
      </c>
      <c r="S960">
        <v>-2174118.9305605334</v>
      </c>
      <c r="T960">
        <v>1</v>
      </c>
      <c r="U960" t="str">
        <v>APERTURADO POR EMPRESA</v>
      </c>
      <c r="V960" t="str">
        <v>CEREAL Y POLVILLO</v>
      </c>
    </row>
    <row r="961" spans="1:22" x14ac:dyDescent="0.25">
      <c r="A961" vm="4">
        <v>45931</v>
      </c>
      <c r="B961" t="str">
        <v>WORMS-RRHH</v>
      </c>
      <c r="C961" t="str">
        <v>MONTENEGRO, GUSTAVO</v>
      </c>
      <c r="D961">
        <v>-2174118.9305605334</v>
      </c>
      <c r="E961" t="str">
        <v>INTENDENCIA</v>
      </c>
      <c r="F961">
        <v>1</v>
      </c>
      <c r="G961">
        <v>2174118.9305605334</v>
      </c>
      <c r="H961" t="str">
        <v>#RRHH</v>
      </c>
      <c r="I961" t="str">
        <v>PERSONAL</v>
      </c>
      <c r="J961" t="str">
        <v>Opex</v>
      </c>
      <c r="K961" t="str">
        <v>Fijo</v>
      </c>
      <c r="L961" t="str">
        <v>Indirecto</v>
      </c>
      <c r="M961">
        <v>0</v>
      </c>
      <c r="N961" t="str">
        <v>CC27</v>
      </c>
      <c r="O961" t="e">
        <v>#NUM!</v>
      </c>
      <c r="P961">
        <v>10</v>
      </c>
      <c r="Q961" t="str">
        <v>BACHAS, CEREAL Y POLVILLO, COMPOST Y FERTILIZANTES, DISPOSICION FINAL DE R. LIQUIDOS, DISPOSICION FINAL DE R. SOLIDOS, EXPORTACION, NFU, PILETAS, REACTORES, TIERRAS FILTRANTES</v>
      </c>
      <c r="R961">
        <v>1</v>
      </c>
      <c r="S961">
        <v>-2174118.9305605334</v>
      </c>
      <c r="T961">
        <v>1</v>
      </c>
      <c r="U961" t="str">
        <v>APERTURADO POR EMPRESA</v>
      </c>
      <c r="V961" t="str">
        <v>COMPOST Y FERTILIZANTES</v>
      </c>
    </row>
    <row r="962" spans="1:22" x14ac:dyDescent="0.25">
      <c r="A962" vm="4">
        <v>45931</v>
      </c>
      <c r="B962" t="str">
        <v>WORMS-RRHH</v>
      </c>
      <c r="C962" t="str">
        <v>MONTENEGRO, GUSTAVO</v>
      </c>
      <c r="D962">
        <v>-2174118.9305605334</v>
      </c>
      <c r="E962" t="str">
        <v>INTENDENCIA</v>
      </c>
      <c r="F962">
        <v>1</v>
      </c>
      <c r="G962">
        <v>2174118.9305605334</v>
      </c>
      <c r="H962" t="str">
        <v>#RRHH</v>
      </c>
      <c r="I962" t="str">
        <v>PERSONAL</v>
      </c>
      <c r="J962" t="str">
        <v>Opex</v>
      </c>
      <c r="K962" t="str">
        <v>Fijo</v>
      </c>
      <c r="L962" t="str">
        <v>Indirecto</v>
      </c>
      <c r="M962">
        <v>0</v>
      </c>
      <c r="N962" t="str">
        <v>CC27</v>
      </c>
      <c r="O962" t="e">
        <v>#NUM!</v>
      </c>
      <c r="P962">
        <v>10</v>
      </c>
      <c r="Q962" t="str">
        <v>BACHAS, CEREAL Y POLVILLO, COMPOST Y FERTILIZANTES, DISPOSICION FINAL DE R. LIQUIDOS, DISPOSICION FINAL DE R. SOLIDOS, EXPORTACION, NFU, PILETAS, REACTORES, TIERRAS FILTRANTES</v>
      </c>
      <c r="R962">
        <v>1</v>
      </c>
      <c r="S962">
        <v>-2174118.9305605334</v>
      </c>
      <c r="T962">
        <v>1</v>
      </c>
      <c r="U962" t="str">
        <v>APERTURADO POR EMPRESA</v>
      </c>
      <c r="V962" t="str">
        <v>DISPOSICION FINAL DE R. LIQUIDOS</v>
      </c>
    </row>
    <row r="963" spans="1:22" x14ac:dyDescent="0.25">
      <c r="A963" vm="4">
        <v>45931</v>
      </c>
      <c r="B963" t="str">
        <v>WORMS-RRHH</v>
      </c>
      <c r="C963" t="str">
        <v>MONTENEGRO, GUSTAVO</v>
      </c>
      <c r="D963">
        <v>-2174118.9305605334</v>
      </c>
      <c r="E963" t="str">
        <v>INTENDENCIA</v>
      </c>
      <c r="F963">
        <v>1</v>
      </c>
      <c r="G963">
        <v>2174118.9305605334</v>
      </c>
      <c r="H963" t="str">
        <v>#RRHH</v>
      </c>
      <c r="I963" t="str">
        <v>PERSONAL</v>
      </c>
      <c r="J963" t="str">
        <v>Opex</v>
      </c>
      <c r="K963" t="str">
        <v>Fijo</v>
      </c>
      <c r="L963" t="str">
        <v>Indirecto</v>
      </c>
      <c r="M963">
        <v>0</v>
      </c>
      <c r="N963" t="str">
        <v>CC27</v>
      </c>
      <c r="O963" t="e">
        <v>#NUM!</v>
      </c>
      <c r="P963">
        <v>10</v>
      </c>
      <c r="Q963" t="str">
        <v>BACHAS, CEREAL Y POLVILLO, COMPOST Y FERTILIZANTES, DISPOSICION FINAL DE R. LIQUIDOS, DISPOSICION FINAL DE R. SOLIDOS, EXPORTACION, NFU, PILETAS, REACTORES, TIERRAS FILTRANTES</v>
      </c>
      <c r="R963">
        <v>1</v>
      </c>
      <c r="S963">
        <v>-2174118.9305605334</v>
      </c>
      <c r="T963">
        <v>1</v>
      </c>
      <c r="U963" t="str">
        <v>APERTURADO POR EMPRESA</v>
      </c>
      <c r="V963" t="str">
        <v>DISPOSICION FINAL DE R. SOLIDOS</v>
      </c>
    </row>
    <row r="964" spans="1:22" x14ac:dyDescent="0.25">
      <c r="A964" vm="4">
        <v>45931</v>
      </c>
      <c r="B964" t="str">
        <v>WORMS-RRHH</v>
      </c>
      <c r="C964" t="str">
        <v>MONTENEGRO, GUSTAVO</v>
      </c>
      <c r="D964">
        <v>-2174118.9305605334</v>
      </c>
      <c r="E964" t="str">
        <v>INTENDENCIA</v>
      </c>
      <c r="F964">
        <v>1</v>
      </c>
      <c r="G964">
        <v>2174118.9305605334</v>
      </c>
      <c r="H964" t="str">
        <v>#RRHH</v>
      </c>
      <c r="I964" t="str">
        <v>PERSONAL</v>
      </c>
      <c r="J964" t="str">
        <v>Opex</v>
      </c>
      <c r="K964" t="str">
        <v>Fijo</v>
      </c>
      <c r="L964" t="str">
        <v>Indirecto</v>
      </c>
      <c r="M964">
        <v>0</v>
      </c>
      <c r="N964" t="str">
        <v>CC27</v>
      </c>
      <c r="O964" t="e">
        <v>#NUM!</v>
      </c>
      <c r="P964">
        <v>10</v>
      </c>
      <c r="Q964" t="str">
        <v>BACHAS, CEREAL Y POLVILLO, COMPOST Y FERTILIZANTES, DISPOSICION FINAL DE R. LIQUIDOS, DISPOSICION FINAL DE R. SOLIDOS, EXPORTACION, NFU, PILETAS, REACTORES, TIERRAS FILTRANTES</v>
      </c>
      <c r="R964">
        <v>1</v>
      </c>
      <c r="S964">
        <v>-2174118.9305605334</v>
      </c>
      <c r="T964">
        <v>1</v>
      </c>
      <c r="U964" t="str">
        <v>APERTURADO POR EMPRESA</v>
      </c>
      <c r="V964" t="str">
        <v>EXPORTACION</v>
      </c>
    </row>
    <row r="965" spans="1:22" x14ac:dyDescent="0.25">
      <c r="A965" vm="4">
        <v>45931</v>
      </c>
      <c r="B965" t="str">
        <v>WORMS-RRHH</v>
      </c>
      <c r="C965" t="str">
        <v>MONTENEGRO, GUSTAVO</v>
      </c>
      <c r="D965">
        <v>-2174118.9305605334</v>
      </c>
      <c r="E965" t="str">
        <v>INTENDENCIA</v>
      </c>
      <c r="F965">
        <v>1</v>
      </c>
      <c r="G965">
        <v>2174118.9305605334</v>
      </c>
      <c r="H965" t="str">
        <v>#RRHH</v>
      </c>
      <c r="I965" t="str">
        <v>PERSONAL</v>
      </c>
      <c r="J965" t="str">
        <v>Opex</v>
      </c>
      <c r="K965" t="str">
        <v>Fijo</v>
      </c>
      <c r="L965" t="str">
        <v>Indirecto</v>
      </c>
      <c r="M965">
        <v>0</v>
      </c>
      <c r="N965" t="str">
        <v>CC27</v>
      </c>
      <c r="O965" t="e">
        <v>#NUM!</v>
      </c>
      <c r="P965">
        <v>10</v>
      </c>
      <c r="Q965" t="str">
        <v>BACHAS, CEREAL Y POLVILLO, COMPOST Y FERTILIZANTES, DISPOSICION FINAL DE R. LIQUIDOS, DISPOSICION FINAL DE R. SOLIDOS, EXPORTACION, NFU, PILETAS, REACTORES, TIERRAS FILTRANTES</v>
      </c>
      <c r="R965">
        <v>1</v>
      </c>
      <c r="S965">
        <v>-2174118.9305605334</v>
      </c>
      <c r="T965">
        <v>1</v>
      </c>
      <c r="U965" t="str">
        <v>APERTURADO POR EMPRESA</v>
      </c>
      <c r="V965" t="str">
        <v>NFU</v>
      </c>
    </row>
    <row r="966" spans="1:22" x14ac:dyDescent="0.25">
      <c r="A966" vm="4">
        <v>45931</v>
      </c>
      <c r="B966" t="str">
        <v>WORMS-RRHH</v>
      </c>
      <c r="C966" t="str">
        <v>MONTENEGRO, GUSTAVO</v>
      </c>
      <c r="D966">
        <v>-2174118.9305605334</v>
      </c>
      <c r="E966" t="str">
        <v>INTENDENCIA</v>
      </c>
      <c r="F966">
        <v>1</v>
      </c>
      <c r="G966">
        <v>2174118.9305605334</v>
      </c>
      <c r="H966" t="str">
        <v>#RRHH</v>
      </c>
      <c r="I966" t="str">
        <v>PERSONAL</v>
      </c>
      <c r="J966" t="str">
        <v>Opex</v>
      </c>
      <c r="K966" t="str">
        <v>Fijo</v>
      </c>
      <c r="L966" t="str">
        <v>Indirecto</v>
      </c>
      <c r="M966">
        <v>0</v>
      </c>
      <c r="N966" t="str">
        <v>CC27</v>
      </c>
      <c r="O966" t="e">
        <v>#NUM!</v>
      </c>
      <c r="P966">
        <v>10</v>
      </c>
      <c r="Q966" t="str">
        <v>BACHAS, CEREAL Y POLVILLO, COMPOST Y FERTILIZANTES, DISPOSICION FINAL DE R. LIQUIDOS, DISPOSICION FINAL DE R. SOLIDOS, EXPORTACION, NFU, PILETAS, REACTORES, TIERRAS FILTRANTES</v>
      </c>
      <c r="R966">
        <v>1</v>
      </c>
      <c r="S966">
        <v>-2174118.9305605334</v>
      </c>
      <c r="T966">
        <v>1</v>
      </c>
      <c r="U966" t="str">
        <v>APERTURADO POR EMPRESA</v>
      </c>
      <c r="V966" t="str">
        <v>PILETAS</v>
      </c>
    </row>
    <row r="967" spans="1:22" x14ac:dyDescent="0.25">
      <c r="A967" vm="4">
        <v>45931</v>
      </c>
      <c r="B967" t="str">
        <v>WORMS-RRHH</v>
      </c>
      <c r="C967" t="str">
        <v>MONTENEGRO, GUSTAVO</v>
      </c>
      <c r="D967">
        <v>-2174118.9305605334</v>
      </c>
      <c r="E967" t="str">
        <v>INTENDENCIA</v>
      </c>
      <c r="F967">
        <v>1</v>
      </c>
      <c r="G967">
        <v>2174118.9305605334</v>
      </c>
      <c r="H967" t="str">
        <v>#RRHH</v>
      </c>
      <c r="I967" t="str">
        <v>PERSONAL</v>
      </c>
      <c r="J967" t="str">
        <v>Opex</v>
      </c>
      <c r="K967" t="str">
        <v>Fijo</v>
      </c>
      <c r="L967" t="str">
        <v>Indirecto</v>
      </c>
      <c r="M967">
        <v>0</v>
      </c>
      <c r="N967" t="str">
        <v>CC27</v>
      </c>
      <c r="O967" t="e">
        <v>#NUM!</v>
      </c>
      <c r="P967">
        <v>10</v>
      </c>
      <c r="Q967" t="str">
        <v>BACHAS, CEREAL Y POLVILLO, COMPOST Y FERTILIZANTES, DISPOSICION FINAL DE R. LIQUIDOS, DISPOSICION FINAL DE R. SOLIDOS, EXPORTACION, NFU, PILETAS, REACTORES, TIERRAS FILTRANTES</v>
      </c>
      <c r="R967">
        <v>1</v>
      </c>
      <c r="S967">
        <v>-2174118.9305605334</v>
      </c>
      <c r="T967">
        <v>1</v>
      </c>
      <c r="U967" t="str">
        <v>APERTURADO POR EMPRESA</v>
      </c>
      <c r="V967" t="str">
        <v>REACTORES</v>
      </c>
    </row>
    <row r="968" spans="1:22" x14ac:dyDescent="0.25">
      <c r="A968" vm="4">
        <v>45931</v>
      </c>
      <c r="B968" t="str">
        <v>WORMS-RRHH</v>
      </c>
      <c r="C968" t="str">
        <v>MONTENEGRO, GUSTAVO</v>
      </c>
      <c r="D968">
        <v>-2174118.9305605334</v>
      </c>
      <c r="E968" t="str">
        <v>INTENDENCIA</v>
      </c>
      <c r="F968">
        <v>1</v>
      </c>
      <c r="G968">
        <v>2174118.9305605334</v>
      </c>
      <c r="H968" t="str">
        <v>#RRHH</v>
      </c>
      <c r="I968" t="str">
        <v>PERSONAL</v>
      </c>
      <c r="J968" t="str">
        <v>Opex</v>
      </c>
      <c r="K968" t="str">
        <v>Fijo</v>
      </c>
      <c r="L968" t="str">
        <v>Indirecto</v>
      </c>
      <c r="M968">
        <v>0</v>
      </c>
      <c r="N968" t="str">
        <v>CC27</v>
      </c>
      <c r="O968" t="e">
        <v>#NUM!</v>
      </c>
      <c r="P968">
        <v>10</v>
      </c>
      <c r="Q968" t="str">
        <v>BACHAS, CEREAL Y POLVILLO, COMPOST Y FERTILIZANTES, DISPOSICION FINAL DE R. LIQUIDOS, DISPOSICION FINAL DE R. SOLIDOS, EXPORTACION, NFU, PILETAS, REACTORES, TIERRAS FILTRANTES</v>
      </c>
      <c r="R968">
        <v>1</v>
      </c>
      <c r="S968">
        <v>-2174118.9305605334</v>
      </c>
      <c r="T968">
        <v>1</v>
      </c>
      <c r="U968" t="str">
        <v>APERTURADO POR EMPRESA</v>
      </c>
      <c r="V968" t="str">
        <v>TIERRAS FILTRANTES</v>
      </c>
    </row>
    <row r="969" spans="1:22" x14ac:dyDescent="0.25">
      <c r="A969" vm="4">
        <v>45931</v>
      </c>
      <c r="B969" t="str">
        <v>WORMS-RRHH</v>
      </c>
      <c r="C969" t="str">
        <v>CEBALLEZ, MARIA EUGENIA</v>
      </c>
      <c r="D969">
        <v>-5514943.2730053328</v>
      </c>
      <c r="E969" t="str">
        <v>PRODUCCION</v>
      </c>
      <c r="F969">
        <v>1</v>
      </c>
      <c r="G969">
        <v>5514943.2730053328</v>
      </c>
      <c r="H969" t="str">
        <v>#RRHH</v>
      </c>
      <c r="I969" t="str">
        <v>PERSONAL</v>
      </c>
      <c r="J969" t="str">
        <v>Opex</v>
      </c>
      <c r="K969" t="str">
        <v>Fijo</v>
      </c>
      <c r="L969" t="str">
        <v>Indirecto</v>
      </c>
      <c r="M969">
        <v>0</v>
      </c>
      <c r="N969" t="str">
        <v>CC28</v>
      </c>
      <c r="O969" t="e">
        <v>#NUM!</v>
      </c>
      <c r="P969">
        <v>10</v>
      </c>
      <c r="Q969" t="str">
        <v>BACHAS, CEREAL Y POLVILLO, COMPOST Y FERTILIZANTES, DISPOSICION FINAL DE R. LIQUIDOS, DISPOSICION FINAL DE R. SOLIDOS, EXPORTACION, NFU, PILETAS, REACTORES, TIERRAS FILTRANTES</v>
      </c>
      <c r="R969">
        <v>1</v>
      </c>
      <c r="S969">
        <v>-5514943.2730053328</v>
      </c>
      <c r="T969">
        <v>1</v>
      </c>
      <c r="U969" t="str">
        <v>APERTURADO POR EMPRESA</v>
      </c>
      <c r="V969" t="str">
        <v>BACHAS</v>
      </c>
    </row>
    <row r="970" spans="1:22" x14ac:dyDescent="0.25">
      <c r="A970" vm="4">
        <v>45931</v>
      </c>
      <c r="B970" t="str">
        <v>WORMS-RRHH</v>
      </c>
      <c r="C970" t="str">
        <v>CEBALLEZ, MARIA EUGENIA</v>
      </c>
      <c r="D970">
        <v>-5514943.2730053328</v>
      </c>
      <c r="E970" t="str">
        <v>PRODUCCION</v>
      </c>
      <c r="F970">
        <v>1</v>
      </c>
      <c r="G970">
        <v>5514943.2730053328</v>
      </c>
      <c r="H970" t="str">
        <v>#RRHH</v>
      </c>
      <c r="I970" t="str">
        <v>PERSONAL</v>
      </c>
      <c r="J970" t="str">
        <v>Opex</v>
      </c>
      <c r="K970" t="str">
        <v>Fijo</v>
      </c>
      <c r="L970" t="str">
        <v>Indirecto</v>
      </c>
      <c r="M970">
        <v>0</v>
      </c>
      <c r="N970" t="str">
        <v>CC28</v>
      </c>
      <c r="O970" t="e">
        <v>#NUM!</v>
      </c>
      <c r="P970">
        <v>10</v>
      </c>
      <c r="Q970" t="str">
        <v>BACHAS, CEREAL Y POLVILLO, COMPOST Y FERTILIZANTES, DISPOSICION FINAL DE R. LIQUIDOS, DISPOSICION FINAL DE R. SOLIDOS, EXPORTACION, NFU, PILETAS, REACTORES, TIERRAS FILTRANTES</v>
      </c>
      <c r="R970">
        <v>1</v>
      </c>
      <c r="S970">
        <v>-5514943.2730053328</v>
      </c>
      <c r="T970">
        <v>1</v>
      </c>
      <c r="U970" t="str">
        <v>APERTURADO POR EMPRESA</v>
      </c>
      <c r="V970" t="str">
        <v>CEREAL Y POLVILLO</v>
      </c>
    </row>
    <row r="971" spans="1:22" x14ac:dyDescent="0.25">
      <c r="A971" vm="4">
        <v>45931</v>
      </c>
      <c r="B971" t="str">
        <v>WORMS-RRHH</v>
      </c>
      <c r="C971" t="str">
        <v>CEBALLEZ, MARIA EUGENIA</v>
      </c>
      <c r="D971">
        <v>-5514943.2730053328</v>
      </c>
      <c r="E971" t="str">
        <v>PRODUCCION</v>
      </c>
      <c r="F971">
        <v>1</v>
      </c>
      <c r="G971">
        <v>5514943.2730053328</v>
      </c>
      <c r="H971" t="str">
        <v>#RRHH</v>
      </c>
      <c r="I971" t="str">
        <v>PERSONAL</v>
      </c>
      <c r="J971" t="str">
        <v>Opex</v>
      </c>
      <c r="K971" t="str">
        <v>Fijo</v>
      </c>
      <c r="L971" t="str">
        <v>Indirecto</v>
      </c>
      <c r="M971">
        <v>0</v>
      </c>
      <c r="N971" t="str">
        <v>CC28</v>
      </c>
      <c r="O971" t="e">
        <v>#NUM!</v>
      </c>
      <c r="P971">
        <v>10</v>
      </c>
      <c r="Q971" t="str">
        <v>BACHAS, CEREAL Y POLVILLO, COMPOST Y FERTILIZANTES, DISPOSICION FINAL DE R. LIQUIDOS, DISPOSICION FINAL DE R. SOLIDOS, EXPORTACION, NFU, PILETAS, REACTORES, TIERRAS FILTRANTES</v>
      </c>
      <c r="R971">
        <v>1</v>
      </c>
      <c r="S971">
        <v>-5514943.2730053328</v>
      </c>
      <c r="T971">
        <v>1</v>
      </c>
      <c r="U971" t="str">
        <v>APERTURADO POR EMPRESA</v>
      </c>
      <c r="V971" t="str">
        <v>COMPOST Y FERTILIZANTES</v>
      </c>
    </row>
    <row r="972" spans="1:22" x14ac:dyDescent="0.25">
      <c r="A972" vm="4">
        <v>45931</v>
      </c>
      <c r="B972" t="str">
        <v>WORMS-RRHH</v>
      </c>
      <c r="C972" t="str">
        <v>CEBALLEZ, MARIA EUGENIA</v>
      </c>
      <c r="D972">
        <v>-5514943.2730053328</v>
      </c>
      <c r="E972" t="str">
        <v>PRODUCCION</v>
      </c>
      <c r="F972">
        <v>1</v>
      </c>
      <c r="G972">
        <v>5514943.2730053328</v>
      </c>
      <c r="H972" t="str">
        <v>#RRHH</v>
      </c>
      <c r="I972" t="str">
        <v>PERSONAL</v>
      </c>
      <c r="J972" t="str">
        <v>Opex</v>
      </c>
      <c r="K972" t="str">
        <v>Fijo</v>
      </c>
      <c r="L972" t="str">
        <v>Indirecto</v>
      </c>
      <c r="M972">
        <v>0</v>
      </c>
      <c r="N972" t="str">
        <v>CC28</v>
      </c>
      <c r="O972" t="e">
        <v>#NUM!</v>
      </c>
      <c r="P972">
        <v>10</v>
      </c>
      <c r="Q972" t="str">
        <v>BACHAS, CEREAL Y POLVILLO, COMPOST Y FERTILIZANTES, DISPOSICION FINAL DE R. LIQUIDOS, DISPOSICION FINAL DE R. SOLIDOS, EXPORTACION, NFU, PILETAS, REACTORES, TIERRAS FILTRANTES</v>
      </c>
      <c r="R972">
        <v>1</v>
      </c>
      <c r="S972">
        <v>-5514943.2730053328</v>
      </c>
      <c r="T972">
        <v>1</v>
      </c>
      <c r="U972" t="str">
        <v>APERTURADO POR EMPRESA</v>
      </c>
      <c r="V972" t="str">
        <v>DISPOSICION FINAL DE R. LIQUIDOS</v>
      </c>
    </row>
    <row r="973" spans="1:22" x14ac:dyDescent="0.25">
      <c r="A973" vm="4">
        <v>45931</v>
      </c>
      <c r="B973" t="str">
        <v>WORMS-RRHH</v>
      </c>
      <c r="C973" t="str">
        <v>CEBALLEZ, MARIA EUGENIA</v>
      </c>
      <c r="D973">
        <v>-5514943.2730053328</v>
      </c>
      <c r="E973" t="str">
        <v>PRODUCCION</v>
      </c>
      <c r="F973">
        <v>1</v>
      </c>
      <c r="G973">
        <v>5514943.2730053328</v>
      </c>
      <c r="H973" t="str">
        <v>#RRHH</v>
      </c>
      <c r="I973" t="str">
        <v>PERSONAL</v>
      </c>
      <c r="J973" t="str">
        <v>Opex</v>
      </c>
      <c r="K973" t="str">
        <v>Fijo</v>
      </c>
      <c r="L973" t="str">
        <v>Indirecto</v>
      </c>
      <c r="M973">
        <v>0</v>
      </c>
      <c r="N973" t="str">
        <v>CC28</v>
      </c>
      <c r="O973" t="e">
        <v>#NUM!</v>
      </c>
      <c r="P973">
        <v>10</v>
      </c>
      <c r="Q973" t="str">
        <v>BACHAS, CEREAL Y POLVILLO, COMPOST Y FERTILIZANTES, DISPOSICION FINAL DE R. LIQUIDOS, DISPOSICION FINAL DE R. SOLIDOS, EXPORTACION, NFU, PILETAS, REACTORES, TIERRAS FILTRANTES</v>
      </c>
      <c r="R973">
        <v>1</v>
      </c>
      <c r="S973">
        <v>-5514943.2730053328</v>
      </c>
      <c r="T973">
        <v>1</v>
      </c>
      <c r="U973" t="str">
        <v>APERTURADO POR EMPRESA</v>
      </c>
      <c r="V973" t="str">
        <v>DISPOSICION FINAL DE R. SOLIDOS</v>
      </c>
    </row>
    <row r="974" spans="1:22" x14ac:dyDescent="0.25">
      <c r="A974" vm="4">
        <v>45931</v>
      </c>
      <c r="B974" t="str">
        <v>WORMS-RRHH</v>
      </c>
      <c r="C974" t="str">
        <v>CEBALLEZ, MARIA EUGENIA</v>
      </c>
      <c r="D974">
        <v>-5514943.2730053328</v>
      </c>
      <c r="E974" t="str">
        <v>PRODUCCION</v>
      </c>
      <c r="F974">
        <v>1</v>
      </c>
      <c r="G974">
        <v>5514943.2730053328</v>
      </c>
      <c r="H974" t="str">
        <v>#RRHH</v>
      </c>
      <c r="I974" t="str">
        <v>PERSONAL</v>
      </c>
      <c r="J974" t="str">
        <v>Opex</v>
      </c>
      <c r="K974" t="str">
        <v>Fijo</v>
      </c>
      <c r="L974" t="str">
        <v>Indirecto</v>
      </c>
      <c r="M974">
        <v>0</v>
      </c>
      <c r="N974" t="str">
        <v>CC28</v>
      </c>
      <c r="O974" t="e">
        <v>#NUM!</v>
      </c>
      <c r="P974">
        <v>10</v>
      </c>
      <c r="Q974" t="str">
        <v>BACHAS, CEREAL Y POLVILLO, COMPOST Y FERTILIZANTES, DISPOSICION FINAL DE R. LIQUIDOS, DISPOSICION FINAL DE R. SOLIDOS, EXPORTACION, NFU, PILETAS, REACTORES, TIERRAS FILTRANTES</v>
      </c>
      <c r="R974">
        <v>1</v>
      </c>
      <c r="S974">
        <v>-5514943.2730053328</v>
      </c>
      <c r="T974">
        <v>1</v>
      </c>
      <c r="U974" t="str">
        <v>APERTURADO POR EMPRESA</v>
      </c>
      <c r="V974" t="str">
        <v>EXPORTACION</v>
      </c>
    </row>
    <row r="975" spans="1:22" x14ac:dyDescent="0.25">
      <c r="A975" vm="4">
        <v>45931</v>
      </c>
      <c r="B975" t="str">
        <v>WORMS-RRHH</v>
      </c>
      <c r="C975" t="str">
        <v>CEBALLEZ, MARIA EUGENIA</v>
      </c>
      <c r="D975">
        <v>-5514943.2730053328</v>
      </c>
      <c r="E975" t="str">
        <v>PRODUCCION</v>
      </c>
      <c r="F975">
        <v>1</v>
      </c>
      <c r="G975">
        <v>5514943.2730053328</v>
      </c>
      <c r="H975" t="str">
        <v>#RRHH</v>
      </c>
      <c r="I975" t="str">
        <v>PERSONAL</v>
      </c>
      <c r="J975" t="str">
        <v>Opex</v>
      </c>
      <c r="K975" t="str">
        <v>Fijo</v>
      </c>
      <c r="L975" t="str">
        <v>Indirecto</v>
      </c>
      <c r="M975">
        <v>0</v>
      </c>
      <c r="N975" t="str">
        <v>CC28</v>
      </c>
      <c r="O975" t="e">
        <v>#NUM!</v>
      </c>
      <c r="P975">
        <v>10</v>
      </c>
      <c r="Q975" t="str">
        <v>BACHAS, CEREAL Y POLVILLO, COMPOST Y FERTILIZANTES, DISPOSICION FINAL DE R. LIQUIDOS, DISPOSICION FINAL DE R. SOLIDOS, EXPORTACION, NFU, PILETAS, REACTORES, TIERRAS FILTRANTES</v>
      </c>
      <c r="R975">
        <v>1</v>
      </c>
      <c r="S975">
        <v>-5514943.2730053328</v>
      </c>
      <c r="T975">
        <v>1</v>
      </c>
      <c r="U975" t="str">
        <v>APERTURADO POR EMPRESA</v>
      </c>
      <c r="V975" t="str">
        <v>NFU</v>
      </c>
    </row>
    <row r="976" spans="1:22" x14ac:dyDescent="0.25">
      <c r="A976" vm="4">
        <v>45931</v>
      </c>
      <c r="B976" t="str">
        <v>WORMS-RRHH</v>
      </c>
      <c r="C976" t="str">
        <v>CEBALLEZ, MARIA EUGENIA</v>
      </c>
      <c r="D976">
        <v>-5514943.2730053328</v>
      </c>
      <c r="E976" t="str">
        <v>PRODUCCION</v>
      </c>
      <c r="F976">
        <v>1</v>
      </c>
      <c r="G976">
        <v>5514943.2730053328</v>
      </c>
      <c r="H976" t="str">
        <v>#RRHH</v>
      </c>
      <c r="I976" t="str">
        <v>PERSONAL</v>
      </c>
      <c r="J976" t="str">
        <v>Opex</v>
      </c>
      <c r="K976" t="str">
        <v>Fijo</v>
      </c>
      <c r="L976" t="str">
        <v>Indirecto</v>
      </c>
      <c r="M976">
        <v>0</v>
      </c>
      <c r="N976" t="str">
        <v>CC28</v>
      </c>
      <c r="O976" t="e">
        <v>#NUM!</v>
      </c>
      <c r="P976">
        <v>10</v>
      </c>
      <c r="Q976" t="str">
        <v>BACHAS, CEREAL Y POLVILLO, COMPOST Y FERTILIZANTES, DISPOSICION FINAL DE R. LIQUIDOS, DISPOSICION FINAL DE R. SOLIDOS, EXPORTACION, NFU, PILETAS, REACTORES, TIERRAS FILTRANTES</v>
      </c>
      <c r="R976">
        <v>1</v>
      </c>
      <c r="S976">
        <v>-5514943.2730053328</v>
      </c>
      <c r="T976">
        <v>1</v>
      </c>
      <c r="U976" t="str">
        <v>APERTURADO POR EMPRESA</v>
      </c>
      <c r="V976" t="str">
        <v>PILETAS</v>
      </c>
    </row>
    <row r="977" spans="1:22" x14ac:dyDescent="0.25">
      <c r="A977" vm="4">
        <v>45931</v>
      </c>
      <c r="B977" t="str">
        <v>WORMS-RRHH</v>
      </c>
      <c r="C977" t="str">
        <v>CEBALLEZ, MARIA EUGENIA</v>
      </c>
      <c r="D977">
        <v>-5514943.2730053328</v>
      </c>
      <c r="E977" t="str">
        <v>PRODUCCION</v>
      </c>
      <c r="F977">
        <v>1</v>
      </c>
      <c r="G977">
        <v>5514943.2730053328</v>
      </c>
      <c r="H977" t="str">
        <v>#RRHH</v>
      </c>
      <c r="I977" t="str">
        <v>PERSONAL</v>
      </c>
      <c r="J977" t="str">
        <v>Opex</v>
      </c>
      <c r="K977" t="str">
        <v>Fijo</v>
      </c>
      <c r="L977" t="str">
        <v>Indirecto</v>
      </c>
      <c r="M977">
        <v>0</v>
      </c>
      <c r="N977" t="str">
        <v>CC28</v>
      </c>
      <c r="O977" t="e">
        <v>#NUM!</v>
      </c>
      <c r="P977">
        <v>10</v>
      </c>
      <c r="Q977" t="str">
        <v>BACHAS, CEREAL Y POLVILLO, COMPOST Y FERTILIZANTES, DISPOSICION FINAL DE R. LIQUIDOS, DISPOSICION FINAL DE R. SOLIDOS, EXPORTACION, NFU, PILETAS, REACTORES, TIERRAS FILTRANTES</v>
      </c>
      <c r="R977">
        <v>1</v>
      </c>
      <c r="S977">
        <v>-5514943.2730053328</v>
      </c>
      <c r="T977">
        <v>1</v>
      </c>
      <c r="U977" t="str">
        <v>APERTURADO POR EMPRESA</v>
      </c>
      <c r="V977" t="str">
        <v>REACTORES</v>
      </c>
    </row>
    <row r="978" spans="1:22" x14ac:dyDescent="0.25">
      <c r="A978" vm="4">
        <v>45931</v>
      </c>
      <c r="B978" t="str">
        <v>WORMS-RRHH</v>
      </c>
      <c r="C978" t="str">
        <v>CEBALLEZ, MARIA EUGENIA</v>
      </c>
      <c r="D978">
        <v>-5514943.2730053328</v>
      </c>
      <c r="E978" t="str">
        <v>PRODUCCION</v>
      </c>
      <c r="F978">
        <v>1</v>
      </c>
      <c r="G978">
        <v>5514943.2730053328</v>
      </c>
      <c r="H978" t="str">
        <v>#RRHH</v>
      </c>
      <c r="I978" t="str">
        <v>PERSONAL</v>
      </c>
      <c r="J978" t="str">
        <v>Opex</v>
      </c>
      <c r="K978" t="str">
        <v>Fijo</v>
      </c>
      <c r="L978" t="str">
        <v>Indirecto</v>
      </c>
      <c r="M978">
        <v>0</v>
      </c>
      <c r="N978" t="str">
        <v>CC28</v>
      </c>
      <c r="O978" t="e">
        <v>#NUM!</v>
      </c>
      <c r="P978">
        <v>10</v>
      </c>
      <c r="Q978" t="str">
        <v>BACHAS, CEREAL Y POLVILLO, COMPOST Y FERTILIZANTES, DISPOSICION FINAL DE R. LIQUIDOS, DISPOSICION FINAL DE R. SOLIDOS, EXPORTACION, NFU, PILETAS, REACTORES, TIERRAS FILTRANTES</v>
      </c>
      <c r="R978">
        <v>1</v>
      </c>
      <c r="S978">
        <v>-5514943.2730053328</v>
      </c>
      <c r="T978">
        <v>1</v>
      </c>
      <c r="U978" t="str">
        <v>APERTURADO POR EMPRESA</v>
      </c>
      <c r="V978" t="str">
        <v>TIERRAS FILTRANTES</v>
      </c>
    </row>
    <row r="979" spans="1:22" x14ac:dyDescent="0.25">
      <c r="A979" vm="4">
        <v>45931</v>
      </c>
      <c r="B979" t="str">
        <v>WORMS-RRHH</v>
      </c>
      <c r="C979" t="str">
        <v>LOPEZ CAMARGO BERLITZ, BEATRIZ</v>
      </c>
      <c r="D979">
        <v>-2756590.4348489335</v>
      </c>
      <c r="E979" t="str">
        <v>LABORATORIO</v>
      </c>
      <c r="F979">
        <v>1</v>
      </c>
      <c r="G979">
        <v>2756590.4348489335</v>
      </c>
      <c r="H979" t="str">
        <v>#RRHH</v>
      </c>
      <c r="I979" t="str">
        <v>PERSONAL</v>
      </c>
      <c r="J979" t="str">
        <v>Opex</v>
      </c>
      <c r="K979" t="str">
        <v>Fijo</v>
      </c>
      <c r="L979" t="str">
        <v>Indirecto</v>
      </c>
      <c r="M979">
        <v>0</v>
      </c>
      <c r="N979" t="str">
        <v>CC17</v>
      </c>
      <c r="O979" t="e">
        <v>#NUM!</v>
      </c>
      <c r="P979">
        <v>6</v>
      </c>
      <c r="Q979" t="str">
        <v>BACHAS, DISPOSICION FINAL DE R. LIQUIDOS, EXPORTACION, NFU, PILETAS, REACTORES</v>
      </c>
      <c r="R979">
        <v>1</v>
      </c>
      <c r="S979">
        <v>-2756590.4348489335</v>
      </c>
      <c r="T979">
        <v>1</v>
      </c>
      <c r="U979" t="str">
        <v>APERTURADO POR EMPRESA</v>
      </c>
      <c r="V979" t="str">
        <v>BACHAS</v>
      </c>
    </row>
    <row r="980" spans="1:22" x14ac:dyDescent="0.25">
      <c r="A980" vm="4">
        <v>45931</v>
      </c>
      <c r="B980" t="str">
        <v>WORMS-RRHH</v>
      </c>
      <c r="C980" t="str">
        <v>LOPEZ CAMARGO BERLITZ, BEATRIZ</v>
      </c>
      <c r="D980">
        <v>-2756590.4348489335</v>
      </c>
      <c r="E980" t="str">
        <v>LABORATORIO</v>
      </c>
      <c r="F980">
        <v>1</v>
      </c>
      <c r="G980">
        <v>2756590.4348489335</v>
      </c>
      <c r="H980" t="str">
        <v>#RRHH</v>
      </c>
      <c r="I980" t="str">
        <v>PERSONAL</v>
      </c>
      <c r="J980" t="str">
        <v>Opex</v>
      </c>
      <c r="K980" t="str">
        <v>Fijo</v>
      </c>
      <c r="L980" t="str">
        <v>Indirecto</v>
      </c>
      <c r="M980">
        <v>0</v>
      </c>
      <c r="N980" t="str">
        <v>CC17</v>
      </c>
      <c r="O980" t="e">
        <v>#NUM!</v>
      </c>
      <c r="P980">
        <v>6</v>
      </c>
      <c r="Q980" t="str">
        <v>BACHAS, DISPOSICION FINAL DE R. LIQUIDOS, EXPORTACION, NFU, PILETAS, REACTORES</v>
      </c>
      <c r="R980">
        <v>1</v>
      </c>
      <c r="S980">
        <v>-2756590.4348489335</v>
      </c>
      <c r="T980">
        <v>1</v>
      </c>
      <c r="U980" t="str">
        <v>APERTURADO POR EMPRESA</v>
      </c>
      <c r="V980" t="str">
        <v>DISPOSICION FINAL DE R. LIQUIDOS</v>
      </c>
    </row>
    <row r="981" spans="1:22" x14ac:dyDescent="0.25">
      <c r="A981" vm="4">
        <v>45931</v>
      </c>
      <c r="B981" t="str">
        <v>WORMS-RRHH</v>
      </c>
      <c r="C981" t="str">
        <v>LOPEZ CAMARGO BERLITZ, BEATRIZ</v>
      </c>
      <c r="D981">
        <v>-2756590.4348489335</v>
      </c>
      <c r="E981" t="str">
        <v>LABORATORIO</v>
      </c>
      <c r="F981">
        <v>1</v>
      </c>
      <c r="G981">
        <v>2756590.4348489335</v>
      </c>
      <c r="H981" t="str">
        <v>#RRHH</v>
      </c>
      <c r="I981" t="str">
        <v>PERSONAL</v>
      </c>
      <c r="J981" t="str">
        <v>Opex</v>
      </c>
      <c r="K981" t="str">
        <v>Fijo</v>
      </c>
      <c r="L981" t="str">
        <v>Indirecto</v>
      </c>
      <c r="M981">
        <v>0</v>
      </c>
      <c r="N981" t="str">
        <v>CC17</v>
      </c>
      <c r="O981" t="e">
        <v>#NUM!</v>
      </c>
      <c r="P981">
        <v>6</v>
      </c>
      <c r="Q981" t="str">
        <v>BACHAS, DISPOSICION FINAL DE R. LIQUIDOS, EXPORTACION, NFU, PILETAS, REACTORES</v>
      </c>
      <c r="R981">
        <v>1</v>
      </c>
      <c r="S981">
        <v>-2756590.4348489335</v>
      </c>
      <c r="T981">
        <v>1</v>
      </c>
      <c r="U981" t="str">
        <v>APERTURADO POR EMPRESA</v>
      </c>
      <c r="V981" t="str">
        <v>EXPORTACION</v>
      </c>
    </row>
    <row r="982" spans="1:22" x14ac:dyDescent="0.25">
      <c r="A982" vm="4">
        <v>45931</v>
      </c>
      <c r="B982" t="str">
        <v>WORMS-RRHH</v>
      </c>
      <c r="C982" t="str">
        <v>LOPEZ CAMARGO BERLITZ, BEATRIZ</v>
      </c>
      <c r="D982">
        <v>-2756590.4348489335</v>
      </c>
      <c r="E982" t="str">
        <v>LABORATORIO</v>
      </c>
      <c r="F982">
        <v>1</v>
      </c>
      <c r="G982">
        <v>2756590.4348489335</v>
      </c>
      <c r="H982" t="str">
        <v>#RRHH</v>
      </c>
      <c r="I982" t="str">
        <v>PERSONAL</v>
      </c>
      <c r="J982" t="str">
        <v>Opex</v>
      </c>
      <c r="K982" t="str">
        <v>Fijo</v>
      </c>
      <c r="L982" t="str">
        <v>Indirecto</v>
      </c>
      <c r="M982">
        <v>0</v>
      </c>
      <c r="N982" t="str">
        <v>CC17</v>
      </c>
      <c r="O982" t="e">
        <v>#NUM!</v>
      </c>
      <c r="P982">
        <v>6</v>
      </c>
      <c r="Q982" t="str">
        <v>BACHAS, DISPOSICION FINAL DE R. LIQUIDOS, EXPORTACION, NFU, PILETAS, REACTORES</v>
      </c>
      <c r="R982">
        <v>1</v>
      </c>
      <c r="S982">
        <v>-2756590.4348489335</v>
      </c>
      <c r="T982">
        <v>1</v>
      </c>
      <c r="U982" t="str">
        <v>APERTURADO POR EMPRESA</v>
      </c>
      <c r="V982" t="str">
        <v>NFU</v>
      </c>
    </row>
    <row r="983" spans="1:22" x14ac:dyDescent="0.25">
      <c r="A983" vm="4">
        <v>45931</v>
      </c>
      <c r="B983" t="str">
        <v>WORMS-RRHH</v>
      </c>
      <c r="C983" t="str">
        <v>LOPEZ CAMARGO BERLITZ, BEATRIZ</v>
      </c>
      <c r="D983">
        <v>-2756590.4348489335</v>
      </c>
      <c r="E983" t="str">
        <v>LABORATORIO</v>
      </c>
      <c r="F983">
        <v>1</v>
      </c>
      <c r="G983">
        <v>2756590.4348489335</v>
      </c>
      <c r="H983" t="str">
        <v>#RRHH</v>
      </c>
      <c r="I983" t="str">
        <v>PERSONAL</v>
      </c>
      <c r="J983" t="str">
        <v>Opex</v>
      </c>
      <c r="K983" t="str">
        <v>Fijo</v>
      </c>
      <c r="L983" t="str">
        <v>Indirecto</v>
      </c>
      <c r="M983">
        <v>0</v>
      </c>
      <c r="N983" t="str">
        <v>CC17</v>
      </c>
      <c r="O983" t="e">
        <v>#NUM!</v>
      </c>
      <c r="P983">
        <v>6</v>
      </c>
      <c r="Q983" t="str">
        <v>BACHAS, DISPOSICION FINAL DE R. LIQUIDOS, EXPORTACION, NFU, PILETAS, REACTORES</v>
      </c>
      <c r="R983">
        <v>1</v>
      </c>
      <c r="S983">
        <v>-2756590.4348489335</v>
      </c>
      <c r="T983">
        <v>1</v>
      </c>
      <c r="U983" t="str">
        <v>APERTURADO POR EMPRESA</v>
      </c>
      <c r="V983" t="str">
        <v>PILETAS</v>
      </c>
    </row>
    <row r="984" spans="1:22" x14ac:dyDescent="0.25">
      <c r="A984" vm="4">
        <v>45931</v>
      </c>
      <c r="B984" t="str">
        <v>WORMS-RRHH</v>
      </c>
      <c r="C984" t="str">
        <v>LOPEZ CAMARGO BERLITZ, BEATRIZ</v>
      </c>
      <c r="D984">
        <v>-2756590.4348489335</v>
      </c>
      <c r="E984" t="str">
        <v>LABORATORIO</v>
      </c>
      <c r="F984">
        <v>1</v>
      </c>
      <c r="G984">
        <v>2756590.4348489335</v>
      </c>
      <c r="H984" t="str">
        <v>#RRHH</v>
      </c>
      <c r="I984" t="str">
        <v>PERSONAL</v>
      </c>
      <c r="J984" t="str">
        <v>Opex</v>
      </c>
      <c r="K984" t="str">
        <v>Fijo</v>
      </c>
      <c r="L984" t="str">
        <v>Indirecto</v>
      </c>
      <c r="M984">
        <v>0</v>
      </c>
      <c r="N984" t="str">
        <v>CC17</v>
      </c>
      <c r="O984" t="e">
        <v>#NUM!</v>
      </c>
      <c r="P984">
        <v>6</v>
      </c>
      <c r="Q984" t="str">
        <v>BACHAS, DISPOSICION FINAL DE R. LIQUIDOS, EXPORTACION, NFU, PILETAS, REACTORES</v>
      </c>
      <c r="R984">
        <v>1</v>
      </c>
      <c r="S984">
        <v>-2756590.4348489335</v>
      </c>
      <c r="T984">
        <v>1</v>
      </c>
      <c r="U984" t="str">
        <v>APERTURADO POR EMPRESA</v>
      </c>
      <c r="V984" t="str">
        <v>REACTORES</v>
      </c>
    </row>
    <row r="985" spans="1:22" x14ac:dyDescent="0.25">
      <c r="A985" vm="4">
        <v>45931</v>
      </c>
      <c r="B985" t="str">
        <v>WORMS-RRHH</v>
      </c>
      <c r="C985" t="str">
        <v>HONORES ANDRES</v>
      </c>
      <c r="D985">
        <v>-3337135.4359697332</v>
      </c>
      <c r="E985" t="str">
        <v>REACTOR</v>
      </c>
      <c r="F985">
        <v>1</v>
      </c>
      <c r="G985">
        <v>3337135.4359697332</v>
      </c>
      <c r="H985" t="str">
        <v>#RRHH</v>
      </c>
      <c r="I985" t="str">
        <v>PERSONAL</v>
      </c>
      <c r="J985" t="str">
        <v>Opex</v>
      </c>
      <c r="K985" t="str">
        <v>Fijo</v>
      </c>
      <c r="L985" t="str">
        <v>Indirecto</v>
      </c>
      <c r="M985">
        <v>0</v>
      </c>
      <c r="N985" t="str">
        <v>CC29</v>
      </c>
      <c r="O985" t="e">
        <v>#NUM!</v>
      </c>
      <c r="P985">
        <v>11</v>
      </c>
      <c r="Q985" t="str">
        <v>BACHAS, CEREAL Y POLVILLO, COMPOST Y FERTILIZANTES, DISPOSICION FINAL DE R. LIQUIDOS, DISPOSICION FINAL DE R. SOLIDOS, EXPORTACION, NFU, PILETAS, REACTORES, TIERRAS FILTRANTES</v>
      </c>
      <c r="R985">
        <v>1</v>
      </c>
      <c r="S985">
        <v>-3337135.4359697332</v>
      </c>
      <c r="T985">
        <v>1</v>
      </c>
      <c r="U985" t="str">
        <v>APERTURADO POR EMPRESA</v>
      </c>
      <c r="V985" t="str">
        <v>BACHAS</v>
      </c>
    </row>
    <row r="986" spans="1:22" x14ac:dyDescent="0.25">
      <c r="A986" vm="4">
        <v>45931</v>
      </c>
      <c r="B986" t="str">
        <v>WORMS-RRHH</v>
      </c>
      <c r="C986" t="str">
        <v>HONORES ANDRES</v>
      </c>
      <c r="D986">
        <v>-3337135.4359697332</v>
      </c>
      <c r="E986" t="str">
        <v>REACTOR</v>
      </c>
      <c r="F986">
        <v>1</v>
      </c>
      <c r="G986">
        <v>3337135.4359697332</v>
      </c>
      <c r="H986" t="str">
        <v>#RRHH</v>
      </c>
      <c r="I986" t="str">
        <v>PERSONAL</v>
      </c>
      <c r="J986" t="str">
        <v>Opex</v>
      </c>
      <c r="K986" t="str">
        <v>Fijo</v>
      </c>
      <c r="L986" t="str">
        <v>Indirecto</v>
      </c>
      <c r="M986">
        <v>0</v>
      </c>
      <c r="N986" t="str">
        <v>CC29</v>
      </c>
      <c r="O986" t="e">
        <v>#NUM!</v>
      </c>
      <c r="P986">
        <v>11</v>
      </c>
      <c r="Q986" t="str">
        <v>BACHAS, CEREAL Y POLVILLO, COMPOST Y FERTILIZANTES, DISPOSICION FINAL DE R. LIQUIDOS, DISPOSICION FINAL DE R. SOLIDOS, EXPORTACION, NFU, PILETAS, REACTORES, TIERRAS FILTRANTES</v>
      </c>
      <c r="R986">
        <v>1</v>
      </c>
      <c r="S986">
        <v>-3337135.4359697332</v>
      </c>
      <c r="T986">
        <v>1</v>
      </c>
      <c r="U986" t="str">
        <v>APERTURADO POR EMPRESA</v>
      </c>
      <c r="V986" t="str">
        <v>CEREAL Y POLVILLO</v>
      </c>
    </row>
    <row r="987" spans="1:22" x14ac:dyDescent="0.25">
      <c r="A987" vm="4">
        <v>45931</v>
      </c>
      <c r="B987" t="str">
        <v>WORMS-RRHH</v>
      </c>
      <c r="C987" t="str">
        <v>HONORES ANDRES</v>
      </c>
      <c r="D987">
        <v>-3337135.4359697332</v>
      </c>
      <c r="E987" t="str">
        <v>REACTOR</v>
      </c>
      <c r="F987">
        <v>1</v>
      </c>
      <c r="G987">
        <v>3337135.4359697332</v>
      </c>
      <c r="H987" t="str">
        <v>#RRHH</v>
      </c>
      <c r="I987" t="str">
        <v>PERSONAL</v>
      </c>
      <c r="J987" t="str">
        <v>Opex</v>
      </c>
      <c r="K987" t="str">
        <v>Fijo</v>
      </c>
      <c r="L987" t="str">
        <v>Indirecto</v>
      </c>
      <c r="M987">
        <v>0</v>
      </c>
      <c r="N987" t="str">
        <v>CC29</v>
      </c>
      <c r="O987" t="e">
        <v>#NUM!</v>
      </c>
      <c r="P987">
        <v>11</v>
      </c>
      <c r="Q987" t="str">
        <v>BACHAS, CEREAL Y POLVILLO, COMPOST Y FERTILIZANTES, DISPOSICION FINAL DE R. LIQUIDOS, DISPOSICION FINAL DE R. SOLIDOS, EXPORTACION, NFU, PILETAS, REACTORES, TIERRAS FILTRANTES</v>
      </c>
      <c r="R987">
        <v>1</v>
      </c>
      <c r="S987">
        <v>-3337135.4359697332</v>
      </c>
      <c r="T987">
        <v>1</v>
      </c>
      <c r="U987" t="str">
        <v>APERTURADO POR EMPRESA</v>
      </c>
      <c r="V987" t="str">
        <v>COMPOST Y FERTILIZANTES</v>
      </c>
    </row>
    <row r="988" spans="1:22" x14ac:dyDescent="0.25">
      <c r="A988" vm="4">
        <v>45931</v>
      </c>
      <c r="B988" t="str">
        <v>WORMS-RRHH</v>
      </c>
      <c r="C988" t="str">
        <v>HONORES ANDRES</v>
      </c>
      <c r="D988">
        <v>-3337135.4359697332</v>
      </c>
      <c r="E988" t="str">
        <v>REACTOR</v>
      </c>
      <c r="F988">
        <v>1</v>
      </c>
      <c r="G988">
        <v>3337135.4359697332</v>
      </c>
      <c r="H988" t="str">
        <v>#RRHH</v>
      </c>
      <c r="I988" t="str">
        <v>PERSONAL</v>
      </c>
      <c r="J988" t="str">
        <v>Opex</v>
      </c>
      <c r="K988" t="str">
        <v>Fijo</v>
      </c>
      <c r="L988" t="str">
        <v>Indirecto</v>
      </c>
      <c r="M988">
        <v>0</v>
      </c>
      <c r="N988" t="str">
        <v>CC29</v>
      </c>
      <c r="O988" t="e">
        <v>#NUM!</v>
      </c>
      <c r="P988">
        <v>11</v>
      </c>
      <c r="Q988" t="str">
        <v>BACHAS, CEREAL Y POLVILLO, COMPOST Y FERTILIZANTES, DISPOSICION FINAL DE R. LIQUIDOS, DISPOSICION FINAL DE R. SOLIDOS, EXPORTACION, NFU, PILETAS, REACTORES, TIERRAS FILTRANTES</v>
      </c>
      <c r="R988">
        <v>1</v>
      </c>
      <c r="S988">
        <v>-3337135.4359697332</v>
      </c>
      <c r="T988">
        <v>1</v>
      </c>
      <c r="U988" t="str">
        <v>APERTURADO POR EMPRESA</v>
      </c>
      <c r="V988" t="str">
        <v>DISPOSICION FINAL DE R. LIQUIDOS</v>
      </c>
    </row>
    <row r="989" spans="1:22" x14ac:dyDescent="0.25">
      <c r="A989" vm="4">
        <v>45931</v>
      </c>
      <c r="B989" t="str">
        <v>WORMS-RRHH</v>
      </c>
      <c r="C989" t="str">
        <v>HONORES ANDRES</v>
      </c>
      <c r="D989">
        <v>-3337135.4359697332</v>
      </c>
      <c r="E989" t="str">
        <v>REACTOR</v>
      </c>
      <c r="F989">
        <v>1</v>
      </c>
      <c r="G989">
        <v>3337135.4359697332</v>
      </c>
      <c r="H989" t="str">
        <v>#RRHH</v>
      </c>
      <c r="I989" t="str">
        <v>PERSONAL</v>
      </c>
      <c r="J989" t="str">
        <v>Opex</v>
      </c>
      <c r="K989" t="str">
        <v>Fijo</v>
      </c>
      <c r="L989" t="str">
        <v>Indirecto</v>
      </c>
      <c r="M989">
        <v>0</v>
      </c>
      <c r="N989" t="str">
        <v>CC29</v>
      </c>
      <c r="O989" t="e">
        <v>#NUM!</v>
      </c>
      <c r="P989">
        <v>11</v>
      </c>
      <c r="Q989" t="str">
        <v>BACHAS, CEREAL Y POLVILLO, COMPOST Y FERTILIZANTES, DISPOSICION FINAL DE R. LIQUIDOS, DISPOSICION FINAL DE R. SOLIDOS, EXPORTACION, NFU, PILETAS, REACTORES, TIERRAS FILTRANTES</v>
      </c>
      <c r="R989">
        <v>1</v>
      </c>
      <c r="S989">
        <v>-3337135.4359697332</v>
      </c>
      <c r="T989">
        <v>1</v>
      </c>
      <c r="U989" t="str">
        <v>APERTURADO POR EMPRESA</v>
      </c>
      <c r="V989" t="str">
        <v>DISPOSICION FINAL DE R. SOLIDOS</v>
      </c>
    </row>
    <row r="990" spans="1:22" x14ac:dyDescent="0.25">
      <c r="A990" vm="4">
        <v>45931</v>
      </c>
      <c r="B990" t="str">
        <v>WORMS-RRHH</v>
      </c>
      <c r="C990" t="str">
        <v>HONORES ANDRES</v>
      </c>
      <c r="D990">
        <v>-3337135.4359697332</v>
      </c>
      <c r="E990" t="str">
        <v>REACTOR</v>
      </c>
      <c r="F990">
        <v>1</v>
      </c>
      <c r="G990">
        <v>3337135.4359697332</v>
      </c>
      <c r="H990" t="str">
        <v>#RRHH</v>
      </c>
      <c r="I990" t="str">
        <v>PERSONAL</v>
      </c>
      <c r="J990" t="str">
        <v>Opex</v>
      </c>
      <c r="K990" t="str">
        <v>Fijo</v>
      </c>
      <c r="L990" t="str">
        <v>Indirecto</v>
      </c>
      <c r="M990">
        <v>0</v>
      </c>
      <c r="N990" t="str">
        <v>CC29</v>
      </c>
      <c r="O990" t="e">
        <v>#NUM!</v>
      </c>
      <c r="P990">
        <v>11</v>
      </c>
      <c r="Q990" t="str">
        <v>BACHAS, CEREAL Y POLVILLO, COMPOST Y FERTILIZANTES, DISPOSICION FINAL DE R. LIQUIDOS, DISPOSICION FINAL DE R. SOLIDOS, EXPORTACION, NFU, PILETAS, REACTORES, TIERRAS FILTRANTES</v>
      </c>
      <c r="R990">
        <v>1</v>
      </c>
      <c r="S990">
        <v>-3337135.4359697332</v>
      </c>
      <c r="T990">
        <v>1</v>
      </c>
      <c r="U990" t="str">
        <v>APERTURADO POR EMPRESA</v>
      </c>
      <c r="V990" t="str">
        <v>EXPORTACION</v>
      </c>
    </row>
    <row r="991" spans="1:22" x14ac:dyDescent="0.25">
      <c r="A991" vm="4">
        <v>45931</v>
      </c>
      <c r="B991" t="str">
        <v>WORMS-RRHH</v>
      </c>
      <c r="C991" t="str">
        <v>HONORES ANDRES</v>
      </c>
      <c r="D991">
        <v>-3337135.4359697332</v>
      </c>
      <c r="E991" t="str">
        <v>REACTOR</v>
      </c>
      <c r="F991">
        <v>1</v>
      </c>
      <c r="G991">
        <v>3337135.4359697332</v>
      </c>
      <c r="H991" t="str">
        <v>#RRHH</v>
      </c>
      <c r="I991" t="str">
        <v>PERSONAL</v>
      </c>
      <c r="J991" t="str">
        <v>Opex</v>
      </c>
      <c r="K991" t="str">
        <v>Fijo</v>
      </c>
      <c r="L991" t="str">
        <v>Indirecto</v>
      </c>
      <c r="M991">
        <v>0</v>
      </c>
      <c r="N991" t="str">
        <v>CC29</v>
      </c>
      <c r="O991" t="e">
        <v>#NUM!</v>
      </c>
      <c r="P991">
        <v>11</v>
      </c>
      <c r="Q991" t="str">
        <v>BACHAS, CEREAL Y POLVILLO, COMPOST Y FERTILIZANTES, DISPOSICION FINAL DE R. LIQUIDOS, DISPOSICION FINAL DE R. SOLIDOS, EXPORTACION, NFU, PILETAS, REACTORES, TIERRAS FILTRANTES</v>
      </c>
      <c r="R991">
        <v>1</v>
      </c>
      <c r="S991">
        <v>-3337135.4359697332</v>
      </c>
      <c r="T991">
        <v>1</v>
      </c>
      <c r="U991" t="str">
        <v>APERTURADO POR EMPRESA</v>
      </c>
      <c r="V991" t="str">
        <v>NFU</v>
      </c>
    </row>
    <row r="992" spans="1:22" x14ac:dyDescent="0.25">
      <c r="A992" vm="4">
        <v>45931</v>
      </c>
      <c r="B992" t="str">
        <v>WORMS-RRHH</v>
      </c>
      <c r="C992" t="str">
        <v>HONORES ANDRES</v>
      </c>
      <c r="D992">
        <v>-3337135.4359697332</v>
      </c>
      <c r="E992" t="str">
        <v>REACTOR</v>
      </c>
      <c r="F992">
        <v>1</v>
      </c>
      <c r="G992">
        <v>3337135.4359697332</v>
      </c>
      <c r="H992" t="str">
        <v>#RRHH</v>
      </c>
      <c r="I992" t="str">
        <v>PERSONAL</v>
      </c>
      <c r="J992" t="str">
        <v>Opex</v>
      </c>
      <c r="K992" t="str">
        <v>Fijo</v>
      </c>
      <c r="L992" t="str">
        <v>Indirecto</v>
      </c>
      <c r="M992">
        <v>0</v>
      </c>
      <c r="N992" t="str">
        <v>CC29</v>
      </c>
      <c r="O992" t="e">
        <v>#NUM!</v>
      </c>
      <c r="P992">
        <v>11</v>
      </c>
      <c r="Q992" t="str">
        <v>BACHAS, CEREAL Y POLVILLO, COMPOST Y FERTILIZANTES, DISPOSICION FINAL DE R. LIQUIDOS, DISPOSICION FINAL DE R. SOLIDOS, EXPORTACION, NFU, PILETAS, REACTORES, TIERRAS FILTRANTES</v>
      </c>
      <c r="R992">
        <v>1</v>
      </c>
      <c r="S992">
        <v>-3337135.4359697332</v>
      </c>
      <c r="T992">
        <v>1</v>
      </c>
      <c r="U992" t="str">
        <v>APERTURADO POR EMPRESA</v>
      </c>
      <c r="V992" t="str">
        <v>PILETAS</v>
      </c>
    </row>
    <row r="993" spans="1:22" x14ac:dyDescent="0.25">
      <c r="A993" vm="4">
        <v>45931</v>
      </c>
      <c r="B993" t="str">
        <v>WORMS-RRHH</v>
      </c>
      <c r="C993" t="str">
        <v>HONORES ANDRES</v>
      </c>
      <c r="D993">
        <v>-3337135.4359697332</v>
      </c>
      <c r="E993" t="str">
        <v>REACTOR</v>
      </c>
      <c r="F993">
        <v>1</v>
      </c>
      <c r="G993">
        <v>3337135.4359697332</v>
      </c>
      <c r="H993" t="str">
        <v>#RRHH</v>
      </c>
      <c r="I993" t="str">
        <v>PERSONAL</v>
      </c>
      <c r="J993" t="str">
        <v>Opex</v>
      </c>
      <c r="K993" t="str">
        <v>Fijo</v>
      </c>
      <c r="L993" t="str">
        <v>Indirecto</v>
      </c>
      <c r="M993">
        <v>0</v>
      </c>
      <c r="N993" t="str">
        <v>CC29</v>
      </c>
      <c r="O993" t="e">
        <v>#NUM!</v>
      </c>
      <c r="P993">
        <v>11</v>
      </c>
      <c r="Q993" t="str">
        <v>BACHAS, CEREAL Y POLVILLO, COMPOST Y FERTILIZANTES, DISPOSICION FINAL DE R. LIQUIDOS, DISPOSICION FINAL DE R. SOLIDOS, EXPORTACION, NFU, PILETAS, REACTORES, TIERRAS FILTRANTES</v>
      </c>
      <c r="R993">
        <v>1</v>
      </c>
      <c r="S993">
        <v>-3337135.4359697332</v>
      </c>
      <c r="T993">
        <v>1</v>
      </c>
      <c r="U993" t="str">
        <v>APERTURADO POR EMPRESA</v>
      </c>
      <c r="V993" t="str">
        <v>REACTORES</v>
      </c>
    </row>
    <row r="994" spans="1:22" x14ac:dyDescent="0.25">
      <c r="A994" vm="4">
        <v>45931</v>
      </c>
      <c r="B994" t="str">
        <v>WORMS-RRHH</v>
      </c>
      <c r="C994" t="str">
        <v>HONORES ANDRES</v>
      </c>
      <c r="D994">
        <v>-3337135.4359697332</v>
      </c>
      <c r="E994" t="str">
        <v>REACTOR</v>
      </c>
      <c r="F994">
        <v>1</v>
      </c>
      <c r="G994">
        <v>3337135.4359697332</v>
      </c>
      <c r="H994" t="str">
        <v>#RRHH</v>
      </c>
      <c r="I994" t="str">
        <v>PERSONAL</v>
      </c>
      <c r="J994" t="str">
        <v>Opex</v>
      </c>
      <c r="K994" t="str">
        <v>Fijo</v>
      </c>
      <c r="L994" t="str">
        <v>Indirecto</v>
      </c>
      <c r="M994">
        <v>0</v>
      </c>
      <c r="N994" t="str">
        <v>CC29</v>
      </c>
      <c r="O994" t="e">
        <v>#NUM!</v>
      </c>
      <c r="P994">
        <v>11</v>
      </c>
      <c r="Q994" t="str">
        <v>BACHAS, CEREAL Y POLVILLO, COMPOST Y FERTILIZANTES, DISPOSICION FINAL DE R. LIQUIDOS, DISPOSICION FINAL DE R. SOLIDOS, EXPORTACION, NFU, PILETAS, REACTORES, TIERRAS FILTRANTES</v>
      </c>
      <c r="R994">
        <v>1</v>
      </c>
      <c r="S994">
        <v>-3337135.4359697332</v>
      </c>
      <c r="T994">
        <v>1</v>
      </c>
      <c r="U994" t="str">
        <v>APERTURADO POR EMPRESA</v>
      </c>
      <c r="V994" t="str">
        <v>TIERRAS FILTRANTES</v>
      </c>
    </row>
    <row r="995" spans="1:22" x14ac:dyDescent="0.25">
      <c r="A995" vm="4">
        <v>45931</v>
      </c>
      <c r="B995" t="str">
        <v>WORMS-RRHH</v>
      </c>
      <c r="C995" t="str">
        <v>RODRIGUEZ DE RAMOS, JOSE IGNACIO</v>
      </c>
      <c r="D995">
        <v>-1280975.9741063511</v>
      </c>
      <c r="E995" t="str">
        <v>CAT</v>
      </c>
      <c r="F995">
        <v>1</v>
      </c>
      <c r="G995">
        <v>1280975.9741063511</v>
      </c>
      <c r="H995" t="str">
        <v>#RRHH</v>
      </c>
      <c r="I995" t="str">
        <v>PERSONAL</v>
      </c>
      <c r="J995" t="str">
        <v>Opex</v>
      </c>
      <c r="K995" t="str">
        <v>Variable</v>
      </c>
      <c r="L995" t="str">
        <v>Directo</v>
      </c>
      <c r="M995">
        <v>0</v>
      </c>
      <c r="N995" t="str">
        <v>CC7</v>
      </c>
      <c r="O995" t="e">
        <v>#NUM!</v>
      </c>
      <c r="P995">
        <v>2</v>
      </c>
      <c r="Q995" t="str">
        <v>NFU</v>
      </c>
      <c r="R995">
        <v>1</v>
      </c>
      <c r="S995">
        <v>-1280975.9741063511</v>
      </c>
      <c r="T995">
        <v>1</v>
      </c>
      <c r="U995" t="str">
        <v>APERTURADO POR EMPRESA</v>
      </c>
      <c r="V995" t="str">
        <v>NFU</v>
      </c>
    </row>
    <row r="996" spans="1:22" x14ac:dyDescent="0.25">
      <c r="A996" vm="4">
        <v>45931</v>
      </c>
      <c r="B996" t="str">
        <v>WORMS-RRHH</v>
      </c>
      <c r="C996" t="str">
        <v>FERREIRA BARBOZA SEBASTIA JOEL</v>
      </c>
      <c r="D996">
        <v>-1280975.9741063511</v>
      </c>
      <c r="E996" t="str">
        <v>CAT</v>
      </c>
      <c r="F996">
        <v>1</v>
      </c>
      <c r="G996">
        <v>1280975.9741063511</v>
      </c>
      <c r="H996" t="str">
        <v>#RRHH</v>
      </c>
      <c r="I996" t="str">
        <v>PERSONAL</v>
      </c>
      <c r="J996" t="str">
        <v>Opex</v>
      </c>
      <c r="K996" t="str">
        <v>Variable</v>
      </c>
      <c r="L996" t="str">
        <v>Directo</v>
      </c>
      <c r="M996">
        <v>0</v>
      </c>
      <c r="N996" t="str">
        <v>CC7</v>
      </c>
      <c r="O996" t="e">
        <v>#NUM!</v>
      </c>
      <c r="P996">
        <v>2</v>
      </c>
      <c r="Q996" t="str">
        <v>NFU</v>
      </c>
      <c r="R996">
        <v>1</v>
      </c>
      <c r="S996">
        <v>-1280975.9741063511</v>
      </c>
      <c r="T996">
        <v>1</v>
      </c>
      <c r="U996" t="str">
        <v>APERTURADO POR EMPRESA</v>
      </c>
      <c r="V996" t="str">
        <v>NFU</v>
      </c>
    </row>
    <row r="997" spans="1:22" x14ac:dyDescent="0.25">
      <c r="A997" vm="4">
        <v>45931</v>
      </c>
      <c r="B997" t="str">
        <v>WORMS-RRHH</v>
      </c>
      <c r="C997" t="str">
        <v>MUÑOZ LEANDRO GABRIEL</v>
      </c>
      <c r="D997">
        <v>-2564967.1469677333</v>
      </c>
      <c r="E997" t="str">
        <v>DISPOSICION FINAL DE R. LIQUIDOS</v>
      </c>
      <c r="F997">
        <v>1</v>
      </c>
      <c r="G997">
        <v>2564967.1469677333</v>
      </c>
      <c r="H997" t="str">
        <v>#RRHH</v>
      </c>
      <c r="I997" t="str">
        <v>PERSONAL</v>
      </c>
      <c r="J997" t="str">
        <v>Opex</v>
      </c>
      <c r="K997" t="str">
        <v>Variable</v>
      </c>
      <c r="L997" t="str">
        <v>Directo</v>
      </c>
      <c r="M997">
        <v>0</v>
      </c>
      <c r="N997" t="str">
        <v>CC25</v>
      </c>
      <c r="O997" t="e">
        <v>#NUM!</v>
      </c>
      <c r="P997">
        <v>2</v>
      </c>
      <c r="Q997" t="str">
        <v>DISPOSICION FINAL DE R. LIQUIDOS, EXPORTACION</v>
      </c>
      <c r="R997">
        <v>1</v>
      </c>
      <c r="S997">
        <v>-2564967.1469677333</v>
      </c>
      <c r="T997">
        <v>1</v>
      </c>
      <c r="U997" t="str">
        <v>APERTURADO POR EMPRESA</v>
      </c>
      <c r="V997" t="str">
        <v>DISPOSICION FINAL DE R. LIQUIDOS</v>
      </c>
    </row>
    <row r="998" spans="1:22" x14ac:dyDescent="0.25">
      <c r="A998" vm="4">
        <v>45931</v>
      </c>
      <c r="B998" t="str">
        <v>WORMS-RRHH</v>
      </c>
      <c r="C998" t="str">
        <v>MUÑOZ LEANDRO GABRIEL</v>
      </c>
      <c r="D998">
        <v>-2564967.1469677333</v>
      </c>
      <c r="E998" t="str">
        <v>DISPOSICION FINAL DE R. LIQUIDOS</v>
      </c>
      <c r="F998">
        <v>1</v>
      </c>
      <c r="G998">
        <v>2564967.1469677333</v>
      </c>
      <c r="H998" t="str">
        <v>#RRHH</v>
      </c>
      <c r="I998" t="str">
        <v>PERSONAL</v>
      </c>
      <c r="J998" t="str">
        <v>Opex</v>
      </c>
      <c r="K998" t="str">
        <v>Variable</v>
      </c>
      <c r="L998" t="str">
        <v>Directo</v>
      </c>
      <c r="M998">
        <v>0</v>
      </c>
      <c r="N998" t="str">
        <v>CC25</v>
      </c>
      <c r="O998" t="e">
        <v>#NUM!</v>
      </c>
      <c r="P998">
        <v>2</v>
      </c>
      <c r="Q998" t="str">
        <v>DISPOSICION FINAL DE R. LIQUIDOS, EXPORTACION</v>
      </c>
      <c r="R998">
        <v>1</v>
      </c>
      <c r="S998">
        <v>-2564967.1469677333</v>
      </c>
      <c r="T998">
        <v>1</v>
      </c>
      <c r="U998" t="str">
        <v>APERTURADO POR EMPRESA</v>
      </c>
      <c r="V998" t="str">
        <v>EXPORTACION</v>
      </c>
    </row>
    <row r="999" spans="1:22" x14ac:dyDescent="0.25">
      <c r="A999" vm="4">
        <v>45931</v>
      </c>
      <c r="B999" t="str">
        <v>WORMS-RRHH</v>
      </c>
      <c r="C999" t="str">
        <v>ACOSTA JORGE SEBASTIAN</v>
      </c>
      <c r="D999">
        <v>-1815751.6776129329</v>
      </c>
      <c r="E999" t="str">
        <v>BACHAS</v>
      </c>
      <c r="F999">
        <v>1</v>
      </c>
      <c r="G999">
        <v>1815751.6776129329</v>
      </c>
      <c r="H999" t="str">
        <v>#RRHH</v>
      </c>
      <c r="I999" t="str">
        <v>PERSONAL</v>
      </c>
      <c r="J999" t="str">
        <v>Opex</v>
      </c>
      <c r="K999" t="str">
        <v>Variable</v>
      </c>
      <c r="L999" t="str">
        <v>Directo</v>
      </c>
      <c r="M999">
        <v>0</v>
      </c>
      <c r="N999" t="str">
        <v>CC6</v>
      </c>
      <c r="O999" t="e">
        <v>#NUM!</v>
      </c>
      <c r="P999">
        <v>1</v>
      </c>
      <c r="Q999" t="str">
        <v>BACHAS</v>
      </c>
      <c r="R999">
        <v>1</v>
      </c>
      <c r="S999">
        <v>-1815751.6776129329</v>
      </c>
      <c r="T999">
        <v>1</v>
      </c>
      <c r="U999" t="str">
        <v>APERTURADO POR EMPRESA</v>
      </c>
      <c r="V999" t="str">
        <v>BACHAS</v>
      </c>
    </row>
    <row r="1000" spans="1:22" x14ac:dyDescent="0.25">
      <c r="A1000" vm="4">
        <v>45931</v>
      </c>
      <c r="B1000" t="str">
        <v>WORMS-RRHH</v>
      </c>
      <c r="C1000" t="str">
        <v>BUSTAMANTE ULISES BENIGNO</v>
      </c>
      <c r="D1000">
        <v>-2675526.8108401331</v>
      </c>
      <c r="E1000" t="str">
        <v>PILETAS</v>
      </c>
      <c r="F1000">
        <v>1</v>
      </c>
      <c r="G1000">
        <v>2675526.8108401331</v>
      </c>
      <c r="H1000" t="str">
        <v>#RRHH</v>
      </c>
      <c r="I1000" t="str">
        <v>PERSONAL</v>
      </c>
      <c r="J1000" t="str">
        <v>Opex</v>
      </c>
      <c r="K1000" t="str">
        <v>Variable</v>
      </c>
      <c r="L1000" t="str">
        <v>Directo</v>
      </c>
      <c r="M1000">
        <v>0</v>
      </c>
      <c r="N1000" t="str">
        <v>CC21</v>
      </c>
      <c r="O1000" t="e">
        <v>#NUM!</v>
      </c>
      <c r="P1000">
        <v>2</v>
      </c>
      <c r="Q1000" t="str">
        <v>BACHAS, PILETAS</v>
      </c>
      <c r="R1000">
        <v>1</v>
      </c>
      <c r="S1000">
        <v>-2675526.8108401331</v>
      </c>
      <c r="T1000">
        <v>1</v>
      </c>
      <c r="U1000" t="str">
        <v>APERTURADO POR EMPRESA</v>
      </c>
      <c r="V1000" t="str">
        <v>BACHAS</v>
      </c>
    </row>
    <row r="1001" spans="1:22" x14ac:dyDescent="0.25">
      <c r="A1001" vm="4">
        <v>45931</v>
      </c>
      <c r="B1001" t="str">
        <v>WORMS-RRHH</v>
      </c>
      <c r="C1001" t="str">
        <v>BUSTAMANTE ULISES BENIGNO</v>
      </c>
      <c r="D1001">
        <v>-2675526.8108401331</v>
      </c>
      <c r="E1001" t="str">
        <v>PILETAS</v>
      </c>
      <c r="F1001">
        <v>1</v>
      </c>
      <c r="G1001">
        <v>2675526.8108401331</v>
      </c>
      <c r="H1001" t="str">
        <v>#RRHH</v>
      </c>
      <c r="I1001" t="str">
        <v>PERSONAL</v>
      </c>
      <c r="J1001" t="str">
        <v>Opex</v>
      </c>
      <c r="K1001" t="str">
        <v>Variable</v>
      </c>
      <c r="L1001" t="str">
        <v>Directo</v>
      </c>
      <c r="M1001">
        <v>0</v>
      </c>
      <c r="N1001" t="str">
        <v>CC21</v>
      </c>
      <c r="O1001" t="e">
        <v>#NUM!</v>
      </c>
      <c r="P1001">
        <v>2</v>
      </c>
      <c r="Q1001" t="str">
        <v>BACHAS, PILETAS</v>
      </c>
      <c r="R1001">
        <v>1</v>
      </c>
      <c r="S1001">
        <v>-2675526.8108401331</v>
      </c>
      <c r="T1001">
        <v>1</v>
      </c>
      <c r="U1001" t="str">
        <v>APERTURADO POR EMPRESA</v>
      </c>
      <c r="V1001" t="str">
        <v>PILETAS</v>
      </c>
    </row>
    <row r="1002" spans="1:22" x14ac:dyDescent="0.25">
      <c r="A1002" vm="4">
        <v>45931</v>
      </c>
      <c r="B1002" t="str">
        <v>WORMS-RRHH</v>
      </c>
      <c r="C1002" t="str">
        <v>NUÑEZ ALAN OSVALDO</v>
      </c>
      <c r="D1002">
        <v>-2459523.2659477331</v>
      </c>
      <c r="E1002" t="str">
        <v>PILETAS</v>
      </c>
      <c r="F1002">
        <v>1</v>
      </c>
      <c r="G1002">
        <v>2459523.2659477331</v>
      </c>
      <c r="H1002" t="str">
        <v>#RRHH</v>
      </c>
      <c r="I1002" t="str">
        <v>PERSONAL</v>
      </c>
      <c r="J1002" t="str">
        <v>Opex</v>
      </c>
      <c r="K1002" t="str">
        <v>Variable</v>
      </c>
      <c r="L1002" t="str">
        <v>Directo</v>
      </c>
      <c r="M1002">
        <v>0</v>
      </c>
      <c r="N1002" t="str">
        <v>CC21</v>
      </c>
      <c r="O1002" t="e">
        <v>#NUM!</v>
      </c>
      <c r="P1002">
        <v>2</v>
      </c>
      <c r="Q1002" t="str">
        <v>BACHAS, PILETAS</v>
      </c>
      <c r="R1002">
        <v>1</v>
      </c>
      <c r="S1002">
        <v>-2459523.2659477331</v>
      </c>
      <c r="T1002">
        <v>1</v>
      </c>
      <c r="U1002" t="str">
        <v>APERTURADO POR EMPRESA</v>
      </c>
      <c r="V1002" t="str">
        <v>BACHAS</v>
      </c>
    </row>
    <row r="1003" spans="1:22" x14ac:dyDescent="0.25">
      <c r="A1003" vm="4">
        <v>45931</v>
      </c>
      <c r="B1003" t="str">
        <v>WORMS-RRHH</v>
      </c>
      <c r="C1003" t="str">
        <v>NUÑEZ ALAN OSVALDO</v>
      </c>
      <c r="D1003">
        <v>-2459523.2659477331</v>
      </c>
      <c r="E1003" t="str">
        <v>PILETAS</v>
      </c>
      <c r="F1003">
        <v>1</v>
      </c>
      <c r="G1003">
        <v>2459523.2659477331</v>
      </c>
      <c r="H1003" t="str">
        <v>#RRHH</v>
      </c>
      <c r="I1003" t="str">
        <v>PERSONAL</v>
      </c>
      <c r="J1003" t="str">
        <v>Opex</v>
      </c>
      <c r="K1003" t="str">
        <v>Variable</v>
      </c>
      <c r="L1003" t="str">
        <v>Directo</v>
      </c>
      <c r="M1003">
        <v>0</v>
      </c>
      <c r="N1003" t="str">
        <v>CC21</v>
      </c>
      <c r="O1003" t="e">
        <v>#NUM!</v>
      </c>
      <c r="P1003">
        <v>2</v>
      </c>
      <c r="Q1003" t="str">
        <v>BACHAS, PILETAS</v>
      </c>
      <c r="R1003">
        <v>1</v>
      </c>
      <c r="S1003">
        <v>-2459523.2659477331</v>
      </c>
      <c r="T1003">
        <v>1</v>
      </c>
      <c r="U1003" t="str">
        <v>APERTURADO POR EMPRESA</v>
      </c>
      <c r="V1003" t="str">
        <v>PILETAS</v>
      </c>
    </row>
    <row r="1004" spans="1:22" x14ac:dyDescent="0.25">
      <c r="A1004" vm="4">
        <v>45931</v>
      </c>
      <c r="B1004" t="str">
        <v>WORMS-RRHH</v>
      </c>
      <c r="C1004" t="str">
        <v>BRAVO FRANCISCO NICOLAS</v>
      </c>
      <c r="D1004">
        <v>-2063198.7846709336</v>
      </c>
      <c r="E1004" t="str">
        <v>DISPOSICION FINAL DE R. LIQUIDOS</v>
      </c>
      <c r="F1004">
        <v>1</v>
      </c>
      <c r="G1004">
        <v>2063198.7846709336</v>
      </c>
      <c r="H1004" t="str">
        <v>#RRHH</v>
      </c>
      <c r="I1004" t="str">
        <v>PERSONAL</v>
      </c>
      <c r="J1004" t="str">
        <v>Opex</v>
      </c>
      <c r="K1004" t="str">
        <v>Variable</v>
      </c>
      <c r="L1004" t="str">
        <v>Directo</v>
      </c>
      <c r="M1004">
        <v>0</v>
      </c>
      <c r="N1004" t="str">
        <v>CC25</v>
      </c>
      <c r="O1004" t="e">
        <v>#NUM!</v>
      </c>
      <c r="P1004">
        <v>2</v>
      </c>
      <c r="Q1004" t="str">
        <v>DISPOSICION FINAL DE R. LIQUIDOS, EXPORTACION</v>
      </c>
      <c r="R1004">
        <v>1</v>
      </c>
      <c r="S1004">
        <v>-2063198.7846709336</v>
      </c>
      <c r="T1004">
        <v>1</v>
      </c>
      <c r="U1004" t="str">
        <v>APERTURADO POR EMPRESA</v>
      </c>
      <c r="V1004" t="str">
        <v>DISPOSICION FINAL DE R. LIQUIDOS</v>
      </c>
    </row>
    <row r="1005" spans="1:22" x14ac:dyDescent="0.25">
      <c r="A1005" vm="4">
        <v>45931</v>
      </c>
      <c r="B1005" t="str">
        <v>WORMS-RRHH</v>
      </c>
      <c r="C1005" t="str">
        <v>BRAVO FRANCISCO NICOLAS</v>
      </c>
      <c r="D1005">
        <v>-2063198.7846709336</v>
      </c>
      <c r="E1005" t="str">
        <v>DISPOSICION FINAL DE R. LIQUIDOS</v>
      </c>
      <c r="F1005">
        <v>1</v>
      </c>
      <c r="G1005">
        <v>2063198.7846709336</v>
      </c>
      <c r="H1005" t="str">
        <v>#RRHH</v>
      </c>
      <c r="I1005" t="str">
        <v>PERSONAL</v>
      </c>
      <c r="J1005" t="str">
        <v>Opex</v>
      </c>
      <c r="K1005" t="str">
        <v>Variable</v>
      </c>
      <c r="L1005" t="str">
        <v>Directo</v>
      </c>
      <c r="M1005">
        <v>0</v>
      </c>
      <c r="N1005" t="str">
        <v>CC25</v>
      </c>
      <c r="O1005" t="e">
        <v>#NUM!</v>
      </c>
      <c r="P1005">
        <v>2</v>
      </c>
      <c r="Q1005" t="str">
        <v>DISPOSICION FINAL DE R. LIQUIDOS, EXPORTACION</v>
      </c>
      <c r="R1005">
        <v>1</v>
      </c>
      <c r="S1005">
        <v>-2063198.7846709336</v>
      </c>
      <c r="T1005">
        <v>1</v>
      </c>
      <c r="U1005" t="str">
        <v>APERTURADO POR EMPRESA</v>
      </c>
      <c r="V1005" t="str">
        <v>EXPORTACION</v>
      </c>
    </row>
    <row r="1006" spans="1:22" x14ac:dyDescent="0.25">
      <c r="A1006" vm="4">
        <v>45931</v>
      </c>
      <c r="B1006" t="str">
        <v>WORMS-RRHH</v>
      </c>
      <c r="C1006" t="str">
        <v>ALVAREZ IVAN DARIO</v>
      </c>
      <c r="D1006">
        <v>-1885753.7429637327</v>
      </c>
      <c r="E1006" t="str">
        <v>ADMINISTRACION</v>
      </c>
      <c r="F1006">
        <v>1</v>
      </c>
      <c r="G1006">
        <v>1885753.7429637327</v>
      </c>
      <c r="H1006" t="str">
        <v>#RRHH</v>
      </c>
      <c r="I1006" t="str">
        <v>PERSONAL</v>
      </c>
      <c r="J1006" t="str">
        <v>Opex</v>
      </c>
      <c r="K1006" t="str">
        <v>Fijo</v>
      </c>
      <c r="L1006" t="str">
        <v>Indirecto</v>
      </c>
      <c r="M1006">
        <v>0</v>
      </c>
      <c r="N1006" t="str">
        <v>CC15</v>
      </c>
      <c r="O1006" t="e">
        <v>#NUM!</v>
      </c>
      <c r="P1006">
        <v>10</v>
      </c>
      <c r="Q1006" t="str">
        <v>BACHAS, CEREAL Y POLVILLO, COMPOST Y FERTILIZANTES, DISPOSICION FINAL DE R. LIQUIDOS, DISPOSICION FINAL DE R. SOLIDOS, EXPORTACION, NFU, PILETAS, REACTORES, TIERRAS FILTRANTES</v>
      </c>
      <c r="R1006">
        <v>1</v>
      </c>
      <c r="S1006">
        <v>-1885753.7429637327</v>
      </c>
      <c r="T1006">
        <v>1</v>
      </c>
      <c r="U1006" t="str">
        <v>APERTURADO POR EMPRESA</v>
      </c>
      <c r="V1006" t="str">
        <v>BACHAS</v>
      </c>
    </row>
    <row r="1007" spans="1:22" x14ac:dyDescent="0.25">
      <c r="A1007" vm="4">
        <v>45931</v>
      </c>
      <c r="B1007" t="str">
        <v>WORMS-RRHH</v>
      </c>
      <c r="C1007" t="str">
        <v>ALVAREZ IVAN DARIO</v>
      </c>
      <c r="D1007">
        <v>-1885753.7429637327</v>
      </c>
      <c r="E1007" t="str">
        <v>ADMINISTRACION</v>
      </c>
      <c r="F1007">
        <v>1</v>
      </c>
      <c r="G1007">
        <v>1885753.7429637327</v>
      </c>
      <c r="H1007" t="str">
        <v>#RRHH</v>
      </c>
      <c r="I1007" t="str">
        <v>PERSONAL</v>
      </c>
      <c r="J1007" t="str">
        <v>Opex</v>
      </c>
      <c r="K1007" t="str">
        <v>Fijo</v>
      </c>
      <c r="L1007" t="str">
        <v>Indirecto</v>
      </c>
      <c r="M1007">
        <v>0</v>
      </c>
      <c r="N1007" t="str">
        <v>CC15</v>
      </c>
      <c r="O1007" t="e">
        <v>#NUM!</v>
      </c>
      <c r="P1007">
        <v>10</v>
      </c>
      <c r="Q1007" t="str">
        <v>BACHAS, CEREAL Y POLVILLO, COMPOST Y FERTILIZANTES, DISPOSICION FINAL DE R. LIQUIDOS, DISPOSICION FINAL DE R. SOLIDOS, EXPORTACION, NFU, PILETAS, REACTORES, TIERRAS FILTRANTES</v>
      </c>
      <c r="R1007">
        <v>1</v>
      </c>
      <c r="S1007">
        <v>-1885753.7429637327</v>
      </c>
      <c r="T1007">
        <v>1</v>
      </c>
      <c r="U1007" t="str">
        <v>APERTURADO POR EMPRESA</v>
      </c>
      <c r="V1007" t="str">
        <v>CEREAL Y POLVILLO</v>
      </c>
    </row>
    <row r="1008" spans="1:22" x14ac:dyDescent="0.25">
      <c r="A1008" vm="4">
        <v>45931</v>
      </c>
      <c r="B1008" t="str">
        <v>WORMS-RRHH</v>
      </c>
      <c r="C1008" t="str">
        <v>ALVAREZ IVAN DARIO</v>
      </c>
      <c r="D1008">
        <v>-1885753.7429637327</v>
      </c>
      <c r="E1008" t="str">
        <v>ADMINISTRACION</v>
      </c>
      <c r="F1008">
        <v>1</v>
      </c>
      <c r="G1008">
        <v>1885753.7429637327</v>
      </c>
      <c r="H1008" t="str">
        <v>#RRHH</v>
      </c>
      <c r="I1008" t="str">
        <v>PERSONAL</v>
      </c>
      <c r="J1008" t="str">
        <v>Opex</v>
      </c>
      <c r="K1008" t="str">
        <v>Fijo</v>
      </c>
      <c r="L1008" t="str">
        <v>Indirecto</v>
      </c>
      <c r="M1008">
        <v>0</v>
      </c>
      <c r="N1008" t="str">
        <v>CC15</v>
      </c>
      <c r="O1008" t="e">
        <v>#NUM!</v>
      </c>
      <c r="P1008">
        <v>10</v>
      </c>
      <c r="Q1008" t="str">
        <v>BACHAS, CEREAL Y POLVILLO, COMPOST Y FERTILIZANTES, DISPOSICION FINAL DE R. LIQUIDOS, DISPOSICION FINAL DE R. SOLIDOS, EXPORTACION, NFU, PILETAS, REACTORES, TIERRAS FILTRANTES</v>
      </c>
      <c r="R1008">
        <v>1</v>
      </c>
      <c r="S1008">
        <v>-1885753.7429637327</v>
      </c>
      <c r="T1008">
        <v>1</v>
      </c>
      <c r="U1008" t="str">
        <v>APERTURADO POR EMPRESA</v>
      </c>
      <c r="V1008" t="str">
        <v>COMPOST Y FERTILIZANTES</v>
      </c>
    </row>
    <row r="1009" spans="1:22" x14ac:dyDescent="0.25">
      <c r="A1009" vm="4">
        <v>45931</v>
      </c>
      <c r="B1009" t="str">
        <v>WORMS-RRHH</v>
      </c>
      <c r="C1009" t="str">
        <v>ALVAREZ IVAN DARIO</v>
      </c>
      <c r="D1009">
        <v>-1885753.7429637327</v>
      </c>
      <c r="E1009" t="str">
        <v>ADMINISTRACION</v>
      </c>
      <c r="F1009">
        <v>1</v>
      </c>
      <c r="G1009">
        <v>1885753.7429637327</v>
      </c>
      <c r="H1009" t="str">
        <v>#RRHH</v>
      </c>
      <c r="I1009" t="str">
        <v>PERSONAL</v>
      </c>
      <c r="J1009" t="str">
        <v>Opex</v>
      </c>
      <c r="K1009" t="str">
        <v>Fijo</v>
      </c>
      <c r="L1009" t="str">
        <v>Indirecto</v>
      </c>
      <c r="M1009">
        <v>0</v>
      </c>
      <c r="N1009" t="str">
        <v>CC15</v>
      </c>
      <c r="O1009" t="e">
        <v>#NUM!</v>
      </c>
      <c r="P1009">
        <v>10</v>
      </c>
      <c r="Q1009" t="str">
        <v>BACHAS, CEREAL Y POLVILLO, COMPOST Y FERTILIZANTES, DISPOSICION FINAL DE R. LIQUIDOS, DISPOSICION FINAL DE R. SOLIDOS, EXPORTACION, NFU, PILETAS, REACTORES, TIERRAS FILTRANTES</v>
      </c>
      <c r="R1009">
        <v>1</v>
      </c>
      <c r="S1009">
        <v>-1885753.7429637327</v>
      </c>
      <c r="T1009">
        <v>1</v>
      </c>
      <c r="U1009" t="str">
        <v>APERTURADO POR EMPRESA</v>
      </c>
      <c r="V1009" t="str">
        <v>DISPOSICION FINAL DE R. LIQUIDOS</v>
      </c>
    </row>
    <row r="1010" spans="1:22" x14ac:dyDescent="0.25">
      <c r="A1010" vm="4">
        <v>45931</v>
      </c>
      <c r="B1010" t="str">
        <v>WORMS-RRHH</v>
      </c>
      <c r="C1010" t="str">
        <v>ALVAREZ IVAN DARIO</v>
      </c>
      <c r="D1010">
        <v>-1885753.7429637327</v>
      </c>
      <c r="E1010" t="str">
        <v>ADMINISTRACION</v>
      </c>
      <c r="F1010">
        <v>1</v>
      </c>
      <c r="G1010">
        <v>1885753.7429637327</v>
      </c>
      <c r="H1010" t="str">
        <v>#RRHH</v>
      </c>
      <c r="I1010" t="str">
        <v>PERSONAL</v>
      </c>
      <c r="J1010" t="str">
        <v>Opex</v>
      </c>
      <c r="K1010" t="str">
        <v>Fijo</v>
      </c>
      <c r="L1010" t="str">
        <v>Indirecto</v>
      </c>
      <c r="M1010">
        <v>0</v>
      </c>
      <c r="N1010" t="str">
        <v>CC15</v>
      </c>
      <c r="O1010" t="e">
        <v>#NUM!</v>
      </c>
      <c r="P1010">
        <v>10</v>
      </c>
      <c r="Q1010" t="str">
        <v>BACHAS, CEREAL Y POLVILLO, COMPOST Y FERTILIZANTES, DISPOSICION FINAL DE R. LIQUIDOS, DISPOSICION FINAL DE R. SOLIDOS, EXPORTACION, NFU, PILETAS, REACTORES, TIERRAS FILTRANTES</v>
      </c>
      <c r="R1010">
        <v>1</v>
      </c>
      <c r="S1010">
        <v>-1885753.7429637327</v>
      </c>
      <c r="T1010">
        <v>1</v>
      </c>
      <c r="U1010" t="str">
        <v>APERTURADO POR EMPRESA</v>
      </c>
      <c r="V1010" t="str">
        <v>DISPOSICION FINAL DE R. SOLIDOS</v>
      </c>
    </row>
    <row r="1011" spans="1:22" x14ac:dyDescent="0.25">
      <c r="A1011" vm="4">
        <v>45931</v>
      </c>
      <c r="B1011" t="str">
        <v>WORMS-RRHH</v>
      </c>
      <c r="C1011" t="str">
        <v>ALVAREZ IVAN DARIO</v>
      </c>
      <c r="D1011">
        <v>-1885753.7429637327</v>
      </c>
      <c r="E1011" t="str">
        <v>ADMINISTRACION</v>
      </c>
      <c r="F1011">
        <v>1</v>
      </c>
      <c r="G1011">
        <v>1885753.7429637327</v>
      </c>
      <c r="H1011" t="str">
        <v>#RRHH</v>
      </c>
      <c r="I1011" t="str">
        <v>PERSONAL</v>
      </c>
      <c r="J1011" t="str">
        <v>Opex</v>
      </c>
      <c r="K1011" t="str">
        <v>Fijo</v>
      </c>
      <c r="L1011" t="str">
        <v>Indirecto</v>
      </c>
      <c r="M1011">
        <v>0</v>
      </c>
      <c r="N1011" t="str">
        <v>CC15</v>
      </c>
      <c r="O1011" t="e">
        <v>#NUM!</v>
      </c>
      <c r="P1011">
        <v>10</v>
      </c>
      <c r="Q1011" t="str">
        <v>BACHAS, CEREAL Y POLVILLO, COMPOST Y FERTILIZANTES, DISPOSICION FINAL DE R. LIQUIDOS, DISPOSICION FINAL DE R. SOLIDOS, EXPORTACION, NFU, PILETAS, REACTORES, TIERRAS FILTRANTES</v>
      </c>
      <c r="R1011">
        <v>1</v>
      </c>
      <c r="S1011">
        <v>-1885753.7429637327</v>
      </c>
      <c r="T1011">
        <v>1</v>
      </c>
      <c r="U1011" t="str">
        <v>APERTURADO POR EMPRESA</v>
      </c>
      <c r="V1011" t="str">
        <v>EXPORTACION</v>
      </c>
    </row>
    <row r="1012" spans="1:22" x14ac:dyDescent="0.25">
      <c r="A1012" vm="4">
        <v>45931</v>
      </c>
      <c r="B1012" t="str">
        <v>WORMS-RRHH</v>
      </c>
      <c r="C1012" t="str">
        <v>ALVAREZ IVAN DARIO</v>
      </c>
      <c r="D1012">
        <v>-1885753.7429637327</v>
      </c>
      <c r="E1012" t="str">
        <v>ADMINISTRACION</v>
      </c>
      <c r="F1012">
        <v>1</v>
      </c>
      <c r="G1012">
        <v>1885753.7429637327</v>
      </c>
      <c r="H1012" t="str">
        <v>#RRHH</v>
      </c>
      <c r="I1012" t="str">
        <v>PERSONAL</v>
      </c>
      <c r="J1012" t="str">
        <v>Opex</v>
      </c>
      <c r="K1012" t="str">
        <v>Fijo</v>
      </c>
      <c r="L1012" t="str">
        <v>Indirecto</v>
      </c>
      <c r="M1012">
        <v>0</v>
      </c>
      <c r="N1012" t="str">
        <v>CC15</v>
      </c>
      <c r="O1012" t="e">
        <v>#NUM!</v>
      </c>
      <c r="P1012">
        <v>10</v>
      </c>
      <c r="Q1012" t="str">
        <v>BACHAS, CEREAL Y POLVILLO, COMPOST Y FERTILIZANTES, DISPOSICION FINAL DE R. LIQUIDOS, DISPOSICION FINAL DE R. SOLIDOS, EXPORTACION, NFU, PILETAS, REACTORES, TIERRAS FILTRANTES</v>
      </c>
      <c r="R1012">
        <v>1</v>
      </c>
      <c r="S1012">
        <v>-1885753.7429637327</v>
      </c>
      <c r="T1012">
        <v>1</v>
      </c>
      <c r="U1012" t="str">
        <v>APERTURADO POR EMPRESA</v>
      </c>
      <c r="V1012" t="str">
        <v>NFU</v>
      </c>
    </row>
    <row r="1013" spans="1:22" x14ac:dyDescent="0.25">
      <c r="A1013" vm="4">
        <v>45931</v>
      </c>
      <c r="B1013" t="str">
        <v>WORMS-RRHH</v>
      </c>
      <c r="C1013" t="str">
        <v>ALVAREZ IVAN DARIO</v>
      </c>
      <c r="D1013">
        <v>-1885753.7429637327</v>
      </c>
      <c r="E1013" t="str">
        <v>ADMINISTRACION</v>
      </c>
      <c r="F1013">
        <v>1</v>
      </c>
      <c r="G1013">
        <v>1885753.7429637327</v>
      </c>
      <c r="H1013" t="str">
        <v>#RRHH</v>
      </c>
      <c r="I1013" t="str">
        <v>PERSONAL</v>
      </c>
      <c r="J1013" t="str">
        <v>Opex</v>
      </c>
      <c r="K1013" t="str">
        <v>Fijo</v>
      </c>
      <c r="L1013" t="str">
        <v>Indirecto</v>
      </c>
      <c r="M1013">
        <v>0</v>
      </c>
      <c r="N1013" t="str">
        <v>CC15</v>
      </c>
      <c r="O1013" t="e">
        <v>#NUM!</v>
      </c>
      <c r="P1013">
        <v>10</v>
      </c>
      <c r="Q1013" t="str">
        <v>BACHAS, CEREAL Y POLVILLO, COMPOST Y FERTILIZANTES, DISPOSICION FINAL DE R. LIQUIDOS, DISPOSICION FINAL DE R. SOLIDOS, EXPORTACION, NFU, PILETAS, REACTORES, TIERRAS FILTRANTES</v>
      </c>
      <c r="R1013">
        <v>1</v>
      </c>
      <c r="S1013">
        <v>-1885753.7429637327</v>
      </c>
      <c r="T1013">
        <v>1</v>
      </c>
      <c r="U1013" t="str">
        <v>APERTURADO POR EMPRESA</v>
      </c>
      <c r="V1013" t="str">
        <v>PILETAS</v>
      </c>
    </row>
    <row r="1014" spans="1:22" x14ac:dyDescent="0.25">
      <c r="A1014" vm="4">
        <v>45931</v>
      </c>
      <c r="B1014" t="str">
        <v>WORMS-RRHH</v>
      </c>
      <c r="C1014" t="str">
        <v>ALVAREZ IVAN DARIO</v>
      </c>
      <c r="D1014">
        <v>-1885753.7429637327</v>
      </c>
      <c r="E1014" t="str">
        <v>ADMINISTRACION</v>
      </c>
      <c r="F1014">
        <v>1</v>
      </c>
      <c r="G1014">
        <v>1885753.7429637327</v>
      </c>
      <c r="H1014" t="str">
        <v>#RRHH</v>
      </c>
      <c r="I1014" t="str">
        <v>PERSONAL</v>
      </c>
      <c r="J1014" t="str">
        <v>Opex</v>
      </c>
      <c r="K1014" t="str">
        <v>Fijo</v>
      </c>
      <c r="L1014" t="str">
        <v>Indirecto</v>
      </c>
      <c r="M1014">
        <v>0</v>
      </c>
      <c r="N1014" t="str">
        <v>CC15</v>
      </c>
      <c r="O1014" t="e">
        <v>#NUM!</v>
      </c>
      <c r="P1014">
        <v>10</v>
      </c>
      <c r="Q1014" t="str">
        <v>BACHAS, CEREAL Y POLVILLO, COMPOST Y FERTILIZANTES, DISPOSICION FINAL DE R. LIQUIDOS, DISPOSICION FINAL DE R. SOLIDOS, EXPORTACION, NFU, PILETAS, REACTORES, TIERRAS FILTRANTES</v>
      </c>
      <c r="R1014">
        <v>1</v>
      </c>
      <c r="S1014">
        <v>-1885753.7429637327</v>
      </c>
      <c r="T1014">
        <v>1</v>
      </c>
      <c r="U1014" t="str">
        <v>APERTURADO POR EMPRESA</v>
      </c>
      <c r="V1014" t="str">
        <v>REACTORES</v>
      </c>
    </row>
    <row r="1015" spans="1:22" x14ac:dyDescent="0.25">
      <c r="A1015" vm="4">
        <v>45931</v>
      </c>
      <c r="B1015" t="str">
        <v>WORMS-RRHH</v>
      </c>
      <c r="C1015" t="str">
        <v>ALVAREZ IVAN DARIO</v>
      </c>
      <c r="D1015">
        <v>-1885753.7429637327</v>
      </c>
      <c r="E1015" t="str">
        <v>ADMINISTRACION</v>
      </c>
      <c r="F1015">
        <v>1</v>
      </c>
      <c r="G1015">
        <v>1885753.7429637327</v>
      </c>
      <c r="H1015" t="str">
        <v>#RRHH</v>
      </c>
      <c r="I1015" t="str">
        <v>PERSONAL</v>
      </c>
      <c r="J1015" t="str">
        <v>Opex</v>
      </c>
      <c r="K1015" t="str">
        <v>Fijo</v>
      </c>
      <c r="L1015" t="str">
        <v>Indirecto</v>
      </c>
      <c r="M1015">
        <v>0</v>
      </c>
      <c r="N1015" t="str">
        <v>CC15</v>
      </c>
      <c r="O1015" t="e">
        <v>#NUM!</v>
      </c>
      <c r="P1015">
        <v>10</v>
      </c>
      <c r="Q1015" t="str">
        <v>BACHAS, CEREAL Y POLVILLO, COMPOST Y FERTILIZANTES, DISPOSICION FINAL DE R. LIQUIDOS, DISPOSICION FINAL DE R. SOLIDOS, EXPORTACION, NFU, PILETAS, REACTORES, TIERRAS FILTRANTES</v>
      </c>
      <c r="R1015">
        <v>1</v>
      </c>
      <c r="S1015">
        <v>-1885753.7429637327</v>
      </c>
      <c r="T1015">
        <v>1</v>
      </c>
      <c r="U1015" t="str">
        <v>APERTURADO POR EMPRESA</v>
      </c>
      <c r="V1015" t="str">
        <v>TIERRAS FILTRANTES</v>
      </c>
    </row>
    <row r="1016" spans="1:22" x14ac:dyDescent="0.25">
      <c r="A1016" vm="4">
        <v>45931</v>
      </c>
      <c r="B1016" t="str">
        <v>WORMS-RRHH</v>
      </c>
      <c r="C1016" t="str">
        <v>BUSTAMANTE, GUSTAVO GASTON</v>
      </c>
      <c r="D1016">
        <v>-1670975.802514933</v>
      </c>
      <c r="E1016" t="str">
        <v>INTENDENCIA</v>
      </c>
      <c r="F1016">
        <v>1</v>
      </c>
      <c r="G1016">
        <v>1670975.802514933</v>
      </c>
      <c r="H1016" t="str">
        <v>#RRHH</v>
      </c>
      <c r="I1016" t="str">
        <v>PERSONAL</v>
      </c>
      <c r="J1016" t="str">
        <v>Opex</v>
      </c>
      <c r="K1016" t="str">
        <v>Fijo</v>
      </c>
      <c r="L1016" t="str">
        <v>Indirecto</v>
      </c>
      <c r="M1016">
        <v>0</v>
      </c>
      <c r="N1016" t="str">
        <v>CC27</v>
      </c>
      <c r="O1016" t="e">
        <v>#NUM!</v>
      </c>
      <c r="P1016">
        <v>10</v>
      </c>
      <c r="Q1016" t="str">
        <v>BACHAS, CEREAL Y POLVILLO, COMPOST Y FERTILIZANTES, DISPOSICION FINAL DE R. LIQUIDOS, DISPOSICION FINAL DE R. SOLIDOS, EXPORTACION, NFU, PILETAS, REACTORES, TIERRAS FILTRANTES</v>
      </c>
      <c r="R1016">
        <v>1</v>
      </c>
      <c r="S1016">
        <v>-1670975.802514933</v>
      </c>
      <c r="T1016">
        <v>1</v>
      </c>
      <c r="U1016" t="str">
        <v>APERTURADO POR EMPRESA</v>
      </c>
      <c r="V1016" t="str">
        <v>BACHAS</v>
      </c>
    </row>
    <row r="1017" spans="1:22" x14ac:dyDescent="0.25">
      <c r="A1017" vm="4">
        <v>45931</v>
      </c>
      <c r="B1017" t="str">
        <v>WORMS-RRHH</v>
      </c>
      <c r="C1017" t="str">
        <v>BUSTAMANTE, GUSTAVO GASTON</v>
      </c>
      <c r="D1017">
        <v>-1670975.802514933</v>
      </c>
      <c r="E1017" t="str">
        <v>INTENDENCIA</v>
      </c>
      <c r="F1017">
        <v>1</v>
      </c>
      <c r="G1017">
        <v>1670975.802514933</v>
      </c>
      <c r="H1017" t="str">
        <v>#RRHH</v>
      </c>
      <c r="I1017" t="str">
        <v>PERSONAL</v>
      </c>
      <c r="J1017" t="str">
        <v>Opex</v>
      </c>
      <c r="K1017" t="str">
        <v>Fijo</v>
      </c>
      <c r="L1017" t="str">
        <v>Indirecto</v>
      </c>
      <c r="M1017">
        <v>0</v>
      </c>
      <c r="N1017" t="str">
        <v>CC27</v>
      </c>
      <c r="O1017" t="e">
        <v>#NUM!</v>
      </c>
      <c r="P1017">
        <v>10</v>
      </c>
      <c r="Q1017" t="str">
        <v>BACHAS, CEREAL Y POLVILLO, COMPOST Y FERTILIZANTES, DISPOSICION FINAL DE R. LIQUIDOS, DISPOSICION FINAL DE R. SOLIDOS, EXPORTACION, NFU, PILETAS, REACTORES, TIERRAS FILTRANTES</v>
      </c>
      <c r="R1017">
        <v>1</v>
      </c>
      <c r="S1017">
        <v>-1670975.802514933</v>
      </c>
      <c r="T1017">
        <v>1</v>
      </c>
      <c r="U1017" t="str">
        <v>APERTURADO POR EMPRESA</v>
      </c>
      <c r="V1017" t="str">
        <v>CEREAL Y POLVILLO</v>
      </c>
    </row>
    <row r="1018" spans="1:22" x14ac:dyDescent="0.25">
      <c r="A1018" vm="4">
        <v>45931</v>
      </c>
      <c r="B1018" t="str">
        <v>WORMS-RRHH</v>
      </c>
      <c r="C1018" t="str">
        <v>BUSTAMANTE, GUSTAVO GASTON</v>
      </c>
      <c r="D1018">
        <v>-1670975.802514933</v>
      </c>
      <c r="E1018" t="str">
        <v>INTENDENCIA</v>
      </c>
      <c r="F1018">
        <v>1</v>
      </c>
      <c r="G1018">
        <v>1670975.802514933</v>
      </c>
      <c r="H1018" t="str">
        <v>#RRHH</v>
      </c>
      <c r="I1018" t="str">
        <v>PERSONAL</v>
      </c>
      <c r="J1018" t="str">
        <v>Opex</v>
      </c>
      <c r="K1018" t="str">
        <v>Fijo</v>
      </c>
      <c r="L1018" t="str">
        <v>Indirecto</v>
      </c>
      <c r="M1018">
        <v>0</v>
      </c>
      <c r="N1018" t="str">
        <v>CC27</v>
      </c>
      <c r="O1018" t="e">
        <v>#NUM!</v>
      </c>
      <c r="P1018">
        <v>10</v>
      </c>
      <c r="Q1018" t="str">
        <v>BACHAS, CEREAL Y POLVILLO, COMPOST Y FERTILIZANTES, DISPOSICION FINAL DE R. LIQUIDOS, DISPOSICION FINAL DE R. SOLIDOS, EXPORTACION, NFU, PILETAS, REACTORES, TIERRAS FILTRANTES</v>
      </c>
      <c r="R1018">
        <v>1</v>
      </c>
      <c r="S1018">
        <v>-1670975.802514933</v>
      </c>
      <c r="T1018">
        <v>1</v>
      </c>
      <c r="U1018" t="str">
        <v>APERTURADO POR EMPRESA</v>
      </c>
      <c r="V1018" t="str">
        <v>COMPOST Y FERTILIZANTES</v>
      </c>
    </row>
    <row r="1019" spans="1:22" x14ac:dyDescent="0.25">
      <c r="A1019" vm="4">
        <v>45931</v>
      </c>
      <c r="B1019" t="str">
        <v>WORMS-RRHH</v>
      </c>
      <c r="C1019" t="str">
        <v>BUSTAMANTE, GUSTAVO GASTON</v>
      </c>
      <c r="D1019">
        <v>-1670975.802514933</v>
      </c>
      <c r="E1019" t="str">
        <v>INTENDENCIA</v>
      </c>
      <c r="F1019">
        <v>1</v>
      </c>
      <c r="G1019">
        <v>1670975.802514933</v>
      </c>
      <c r="H1019" t="str">
        <v>#RRHH</v>
      </c>
      <c r="I1019" t="str">
        <v>PERSONAL</v>
      </c>
      <c r="J1019" t="str">
        <v>Opex</v>
      </c>
      <c r="K1019" t="str">
        <v>Fijo</v>
      </c>
      <c r="L1019" t="str">
        <v>Indirecto</v>
      </c>
      <c r="M1019">
        <v>0</v>
      </c>
      <c r="N1019" t="str">
        <v>CC27</v>
      </c>
      <c r="O1019" t="e">
        <v>#NUM!</v>
      </c>
      <c r="P1019">
        <v>10</v>
      </c>
      <c r="Q1019" t="str">
        <v>BACHAS, CEREAL Y POLVILLO, COMPOST Y FERTILIZANTES, DISPOSICION FINAL DE R. LIQUIDOS, DISPOSICION FINAL DE R. SOLIDOS, EXPORTACION, NFU, PILETAS, REACTORES, TIERRAS FILTRANTES</v>
      </c>
      <c r="R1019">
        <v>1</v>
      </c>
      <c r="S1019">
        <v>-1670975.802514933</v>
      </c>
      <c r="T1019">
        <v>1</v>
      </c>
      <c r="U1019" t="str">
        <v>APERTURADO POR EMPRESA</v>
      </c>
      <c r="V1019" t="str">
        <v>DISPOSICION FINAL DE R. LIQUIDOS</v>
      </c>
    </row>
    <row r="1020" spans="1:22" x14ac:dyDescent="0.25">
      <c r="A1020" vm="4">
        <v>45931</v>
      </c>
      <c r="B1020" t="str">
        <v>WORMS-RRHH</v>
      </c>
      <c r="C1020" t="str">
        <v>BUSTAMANTE, GUSTAVO GASTON</v>
      </c>
      <c r="D1020">
        <v>-1670975.802514933</v>
      </c>
      <c r="E1020" t="str">
        <v>INTENDENCIA</v>
      </c>
      <c r="F1020">
        <v>1</v>
      </c>
      <c r="G1020">
        <v>1670975.802514933</v>
      </c>
      <c r="H1020" t="str">
        <v>#RRHH</v>
      </c>
      <c r="I1020" t="str">
        <v>PERSONAL</v>
      </c>
      <c r="J1020" t="str">
        <v>Opex</v>
      </c>
      <c r="K1020" t="str">
        <v>Fijo</v>
      </c>
      <c r="L1020" t="str">
        <v>Indirecto</v>
      </c>
      <c r="M1020">
        <v>0</v>
      </c>
      <c r="N1020" t="str">
        <v>CC27</v>
      </c>
      <c r="O1020" t="e">
        <v>#NUM!</v>
      </c>
      <c r="P1020">
        <v>10</v>
      </c>
      <c r="Q1020" t="str">
        <v>BACHAS, CEREAL Y POLVILLO, COMPOST Y FERTILIZANTES, DISPOSICION FINAL DE R. LIQUIDOS, DISPOSICION FINAL DE R. SOLIDOS, EXPORTACION, NFU, PILETAS, REACTORES, TIERRAS FILTRANTES</v>
      </c>
      <c r="R1020">
        <v>1</v>
      </c>
      <c r="S1020">
        <v>-1670975.802514933</v>
      </c>
      <c r="T1020">
        <v>1</v>
      </c>
      <c r="U1020" t="str">
        <v>APERTURADO POR EMPRESA</v>
      </c>
      <c r="V1020" t="str">
        <v>DISPOSICION FINAL DE R. SOLIDOS</v>
      </c>
    </row>
    <row r="1021" spans="1:22" x14ac:dyDescent="0.25">
      <c r="A1021" vm="4">
        <v>45931</v>
      </c>
      <c r="B1021" t="str">
        <v>WORMS-RRHH</v>
      </c>
      <c r="C1021" t="str">
        <v>BUSTAMANTE, GUSTAVO GASTON</v>
      </c>
      <c r="D1021">
        <v>-1670975.802514933</v>
      </c>
      <c r="E1021" t="str">
        <v>INTENDENCIA</v>
      </c>
      <c r="F1021">
        <v>1</v>
      </c>
      <c r="G1021">
        <v>1670975.802514933</v>
      </c>
      <c r="H1021" t="str">
        <v>#RRHH</v>
      </c>
      <c r="I1021" t="str">
        <v>PERSONAL</v>
      </c>
      <c r="J1021" t="str">
        <v>Opex</v>
      </c>
      <c r="K1021" t="str">
        <v>Fijo</v>
      </c>
      <c r="L1021" t="str">
        <v>Indirecto</v>
      </c>
      <c r="M1021">
        <v>0</v>
      </c>
      <c r="N1021" t="str">
        <v>CC27</v>
      </c>
      <c r="O1021" t="e">
        <v>#NUM!</v>
      </c>
      <c r="P1021">
        <v>10</v>
      </c>
      <c r="Q1021" t="str">
        <v>BACHAS, CEREAL Y POLVILLO, COMPOST Y FERTILIZANTES, DISPOSICION FINAL DE R. LIQUIDOS, DISPOSICION FINAL DE R. SOLIDOS, EXPORTACION, NFU, PILETAS, REACTORES, TIERRAS FILTRANTES</v>
      </c>
      <c r="R1021">
        <v>1</v>
      </c>
      <c r="S1021">
        <v>-1670975.802514933</v>
      </c>
      <c r="T1021">
        <v>1</v>
      </c>
      <c r="U1021" t="str">
        <v>APERTURADO POR EMPRESA</v>
      </c>
      <c r="V1021" t="str">
        <v>EXPORTACION</v>
      </c>
    </row>
    <row r="1022" spans="1:22" x14ac:dyDescent="0.25">
      <c r="A1022" vm="4">
        <v>45931</v>
      </c>
      <c r="B1022" t="str">
        <v>WORMS-RRHH</v>
      </c>
      <c r="C1022" t="str">
        <v>BUSTAMANTE, GUSTAVO GASTON</v>
      </c>
      <c r="D1022">
        <v>-1670975.802514933</v>
      </c>
      <c r="E1022" t="str">
        <v>INTENDENCIA</v>
      </c>
      <c r="F1022">
        <v>1</v>
      </c>
      <c r="G1022">
        <v>1670975.802514933</v>
      </c>
      <c r="H1022" t="str">
        <v>#RRHH</v>
      </c>
      <c r="I1022" t="str">
        <v>PERSONAL</v>
      </c>
      <c r="J1022" t="str">
        <v>Opex</v>
      </c>
      <c r="K1022" t="str">
        <v>Fijo</v>
      </c>
      <c r="L1022" t="str">
        <v>Indirecto</v>
      </c>
      <c r="M1022">
        <v>0</v>
      </c>
      <c r="N1022" t="str">
        <v>CC27</v>
      </c>
      <c r="O1022" t="e">
        <v>#NUM!</v>
      </c>
      <c r="P1022">
        <v>10</v>
      </c>
      <c r="Q1022" t="str">
        <v>BACHAS, CEREAL Y POLVILLO, COMPOST Y FERTILIZANTES, DISPOSICION FINAL DE R. LIQUIDOS, DISPOSICION FINAL DE R. SOLIDOS, EXPORTACION, NFU, PILETAS, REACTORES, TIERRAS FILTRANTES</v>
      </c>
      <c r="R1022">
        <v>1</v>
      </c>
      <c r="S1022">
        <v>-1670975.802514933</v>
      </c>
      <c r="T1022">
        <v>1</v>
      </c>
      <c r="U1022" t="str">
        <v>APERTURADO POR EMPRESA</v>
      </c>
      <c r="V1022" t="str">
        <v>NFU</v>
      </c>
    </row>
    <row r="1023" spans="1:22" x14ac:dyDescent="0.25">
      <c r="A1023" vm="4">
        <v>45931</v>
      </c>
      <c r="B1023" t="str">
        <v>WORMS-RRHH</v>
      </c>
      <c r="C1023" t="str">
        <v>BUSTAMANTE, GUSTAVO GASTON</v>
      </c>
      <c r="D1023">
        <v>-1670975.802514933</v>
      </c>
      <c r="E1023" t="str">
        <v>INTENDENCIA</v>
      </c>
      <c r="F1023">
        <v>1</v>
      </c>
      <c r="G1023">
        <v>1670975.802514933</v>
      </c>
      <c r="H1023" t="str">
        <v>#RRHH</v>
      </c>
      <c r="I1023" t="str">
        <v>PERSONAL</v>
      </c>
      <c r="J1023" t="str">
        <v>Opex</v>
      </c>
      <c r="K1023" t="str">
        <v>Fijo</v>
      </c>
      <c r="L1023" t="str">
        <v>Indirecto</v>
      </c>
      <c r="M1023">
        <v>0</v>
      </c>
      <c r="N1023" t="str">
        <v>CC27</v>
      </c>
      <c r="O1023" t="e">
        <v>#NUM!</v>
      </c>
      <c r="P1023">
        <v>10</v>
      </c>
      <c r="Q1023" t="str">
        <v>BACHAS, CEREAL Y POLVILLO, COMPOST Y FERTILIZANTES, DISPOSICION FINAL DE R. LIQUIDOS, DISPOSICION FINAL DE R. SOLIDOS, EXPORTACION, NFU, PILETAS, REACTORES, TIERRAS FILTRANTES</v>
      </c>
      <c r="R1023">
        <v>1</v>
      </c>
      <c r="S1023">
        <v>-1670975.802514933</v>
      </c>
      <c r="T1023">
        <v>1</v>
      </c>
      <c r="U1023" t="str">
        <v>APERTURADO POR EMPRESA</v>
      </c>
      <c r="V1023" t="str">
        <v>PILETAS</v>
      </c>
    </row>
    <row r="1024" spans="1:22" x14ac:dyDescent="0.25">
      <c r="A1024" vm="4">
        <v>45931</v>
      </c>
      <c r="B1024" t="str">
        <v>WORMS-RRHH</v>
      </c>
      <c r="C1024" t="str">
        <v>BUSTAMANTE, GUSTAVO GASTON</v>
      </c>
      <c r="D1024">
        <v>-1670975.802514933</v>
      </c>
      <c r="E1024" t="str">
        <v>INTENDENCIA</v>
      </c>
      <c r="F1024">
        <v>1</v>
      </c>
      <c r="G1024">
        <v>1670975.802514933</v>
      </c>
      <c r="H1024" t="str">
        <v>#RRHH</v>
      </c>
      <c r="I1024" t="str">
        <v>PERSONAL</v>
      </c>
      <c r="J1024" t="str">
        <v>Opex</v>
      </c>
      <c r="K1024" t="str">
        <v>Fijo</v>
      </c>
      <c r="L1024" t="str">
        <v>Indirecto</v>
      </c>
      <c r="M1024">
        <v>0</v>
      </c>
      <c r="N1024" t="str">
        <v>CC27</v>
      </c>
      <c r="O1024" t="e">
        <v>#NUM!</v>
      </c>
      <c r="P1024">
        <v>10</v>
      </c>
      <c r="Q1024" t="str">
        <v>BACHAS, CEREAL Y POLVILLO, COMPOST Y FERTILIZANTES, DISPOSICION FINAL DE R. LIQUIDOS, DISPOSICION FINAL DE R. SOLIDOS, EXPORTACION, NFU, PILETAS, REACTORES, TIERRAS FILTRANTES</v>
      </c>
      <c r="R1024">
        <v>1</v>
      </c>
      <c r="S1024">
        <v>-1670975.802514933</v>
      </c>
      <c r="T1024">
        <v>1</v>
      </c>
      <c r="U1024" t="str">
        <v>APERTURADO POR EMPRESA</v>
      </c>
      <c r="V1024" t="str">
        <v>REACTORES</v>
      </c>
    </row>
    <row r="1025" spans="1:22" x14ac:dyDescent="0.25">
      <c r="A1025" vm="4">
        <v>45931</v>
      </c>
      <c r="B1025" t="str">
        <v>WORMS-RRHH</v>
      </c>
      <c r="C1025" t="str">
        <v>BUSTAMANTE, GUSTAVO GASTON</v>
      </c>
      <c r="D1025">
        <v>-1670975.802514933</v>
      </c>
      <c r="E1025" t="str">
        <v>INTENDENCIA</v>
      </c>
      <c r="F1025">
        <v>1</v>
      </c>
      <c r="G1025">
        <v>1670975.802514933</v>
      </c>
      <c r="H1025" t="str">
        <v>#RRHH</v>
      </c>
      <c r="I1025" t="str">
        <v>PERSONAL</v>
      </c>
      <c r="J1025" t="str">
        <v>Opex</v>
      </c>
      <c r="K1025" t="str">
        <v>Fijo</v>
      </c>
      <c r="L1025" t="str">
        <v>Indirecto</v>
      </c>
      <c r="M1025">
        <v>0</v>
      </c>
      <c r="N1025" t="str">
        <v>CC27</v>
      </c>
      <c r="O1025" t="e">
        <v>#NUM!</v>
      </c>
      <c r="P1025">
        <v>10</v>
      </c>
      <c r="Q1025" t="str">
        <v>BACHAS, CEREAL Y POLVILLO, COMPOST Y FERTILIZANTES, DISPOSICION FINAL DE R. LIQUIDOS, DISPOSICION FINAL DE R. SOLIDOS, EXPORTACION, NFU, PILETAS, REACTORES, TIERRAS FILTRANTES</v>
      </c>
      <c r="R1025">
        <v>1</v>
      </c>
      <c r="S1025">
        <v>-1670975.802514933</v>
      </c>
      <c r="T1025">
        <v>1</v>
      </c>
      <c r="U1025" t="str">
        <v>APERTURADO POR EMPRESA</v>
      </c>
      <c r="V1025" t="str">
        <v>TIERRAS FILTRANTES</v>
      </c>
    </row>
    <row r="1026" spans="1:22" x14ac:dyDescent="0.25">
      <c r="A1026" vm="4">
        <v>45931</v>
      </c>
      <c r="B1026" t="str">
        <v>WORMS-RRHH</v>
      </c>
      <c r="C1026" t="str">
        <v>LISARDO, MATIAS IVAN</v>
      </c>
      <c r="D1026">
        <v>-1813000.2009833332</v>
      </c>
      <c r="E1026" t="str">
        <v>REACTOR</v>
      </c>
      <c r="F1026">
        <v>1</v>
      </c>
      <c r="G1026">
        <v>1813000.2009833332</v>
      </c>
      <c r="H1026" t="str">
        <v>#RRHH</v>
      </c>
      <c r="I1026" t="str">
        <v>PERSONAL</v>
      </c>
      <c r="J1026" t="str">
        <v>Opex</v>
      </c>
      <c r="K1026" t="str">
        <v>Fijo</v>
      </c>
      <c r="L1026" t="str">
        <v>Indirecto</v>
      </c>
      <c r="M1026">
        <v>0</v>
      </c>
      <c r="N1026" t="str">
        <v>CC29</v>
      </c>
      <c r="O1026" t="e">
        <v>#NUM!</v>
      </c>
      <c r="P1026">
        <v>11</v>
      </c>
      <c r="Q1026" t="str">
        <v>BACHAS, CEREAL Y POLVILLO, COMPOST Y FERTILIZANTES, DISPOSICION FINAL DE R. LIQUIDOS, DISPOSICION FINAL DE R. SOLIDOS, EXPORTACION, NFU, PILETAS, REACTORES, TIERRAS FILTRANTES</v>
      </c>
      <c r="R1026">
        <v>1</v>
      </c>
      <c r="S1026">
        <v>-1813000.2009833332</v>
      </c>
      <c r="T1026">
        <v>1</v>
      </c>
      <c r="U1026" t="str">
        <v>APERTURADO POR EMPRESA</v>
      </c>
      <c r="V1026" t="str">
        <v>BACHAS</v>
      </c>
    </row>
    <row r="1027" spans="1:22" x14ac:dyDescent="0.25">
      <c r="A1027" vm="4">
        <v>45931</v>
      </c>
      <c r="B1027" t="str">
        <v>WORMS-RRHH</v>
      </c>
      <c r="C1027" t="str">
        <v>LISARDO, MATIAS IVAN</v>
      </c>
      <c r="D1027">
        <v>-1813000.2009833332</v>
      </c>
      <c r="E1027" t="str">
        <v>REACTOR</v>
      </c>
      <c r="F1027">
        <v>1</v>
      </c>
      <c r="G1027">
        <v>1813000.2009833332</v>
      </c>
      <c r="H1027" t="str">
        <v>#RRHH</v>
      </c>
      <c r="I1027" t="str">
        <v>PERSONAL</v>
      </c>
      <c r="J1027" t="str">
        <v>Opex</v>
      </c>
      <c r="K1027" t="str">
        <v>Fijo</v>
      </c>
      <c r="L1027" t="str">
        <v>Indirecto</v>
      </c>
      <c r="M1027">
        <v>0</v>
      </c>
      <c r="N1027" t="str">
        <v>CC29</v>
      </c>
      <c r="O1027" t="e">
        <v>#NUM!</v>
      </c>
      <c r="P1027">
        <v>11</v>
      </c>
      <c r="Q1027" t="str">
        <v>BACHAS, CEREAL Y POLVILLO, COMPOST Y FERTILIZANTES, DISPOSICION FINAL DE R. LIQUIDOS, DISPOSICION FINAL DE R. SOLIDOS, EXPORTACION, NFU, PILETAS, REACTORES, TIERRAS FILTRANTES</v>
      </c>
      <c r="R1027">
        <v>1</v>
      </c>
      <c r="S1027">
        <v>-1813000.2009833332</v>
      </c>
      <c r="T1027">
        <v>1</v>
      </c>
      <c r="U1027" t="str">
        <v>APERTURADO POR EMPRESA</v>
      </c>
      <c r="V1027" t="str">
        <v>CEREAL Y POLVILLO</v>
      </c>
    </row>
    <row r="1028" spans="1:22" x14ac:dyDescent="0.25">
      <c r="A1028" vm="4">
        <v>45931</v>
      </c>
      <c r="B1028" t="str">
        <v>WORMS-RRHH</v>
      </c>
      <c r="C1028" t="str">
        <v>LISARDO, MATIAS IVAN</v>
      </c>
      <c r="D1028">
        <v>-1813000.2009833332</v>
      </c>
      <c r="E1028" t="str">
        <v>REACTOR</v>
      </c>
      <c r="F1028">
        <v>1</v>
      </c>
      <c r="G1028">
        <v>1813000.2009833332</v>
      </c>
      <c r="H1028" t="str">
        <v>#RRHH</v>
      </c>
      <c r="I1028" t="str">
        <v>PERSONAL</v>
      </c>
      <c r="J1028" t="str">
        <v>Opex</v>
      </c>
      <c r="K1028" t="str">
        <v>Fijo</v>
      </c>
      <c r="L1028" t="str">
        <v>Indirecto</v>
      </c>
      <c r="M1028">
        <v>0</v>
      </c>
      <c r="N1028" t="str">
        <v>CC29</v>
      </c>
      <c r="O1028" t="e">
        <v>#NUM!</v>
      </c>
      <c r="P1028">
        <v>11</v>
      </c>
      <c r="Q1028" t="str">
        <v>BACHAS, CEREAL Y POLVILLO, COMPOST Y FERTILIZANTES, DISPOSICION FINAL DE R. LIQUIDOS, DISPOSICION FINAL DE R. SOLIDOS, EXPORTACION, NFU, PILETAS, REACTORES, TIERRAS FILTRANTES</v>
      </c>
      <c r="R1028">
        <v>1</v>
      </c>
      <c r="S1028">
        <v>-1813000.2009833332</v>
      </c>
      <c r="T1028">
        <v>1</v>
      </c>
      <c r="U1028" t="str">
        <v>APERTURADO POR EMPRESA</v>
      </c>
      <c r="V1028" t="str">
        <v>COMPOST Y FERTILIZANTES</v>
      </c>
    </row>
    <row r="1029" spans="1:22" x14ac:dyDescent="0.25">
      <c r="A1029" vm="4">
        <v>45931</v>
      </c>
      <c r="B1029" t="str">
        <v>WORMS-RRHH</v>
      </c>
      <c r="C1029" t="str">
        <v>LISARDO, MATIAS IVAN</v>
      </c>
      <c r="D1029">
        <v>-1813000.2009833332</v>
      </c>
      <c r="E1029" t="str">
        <v>REACTOR</v>
      </c>
      <c r="F1029">
        <v>1</v>
      </c>
      <c r="G1029">
        <v>1813000.2009833332</v>
      </c>
      <c r="H1029" t="str">
        <v>#RRHH</v>
      </c>
      <c r="I1029" t="str">
        <v>PERSONAL</v>
      </c>
      <c r="J1029" t="str">
        <v>Opex</v>
      </c>
      <c r="K1029" t="str">
        <v>Fijo</v>
      </c>
      <c r="L1029" t="str">
        <v>Indirecto</v>
      </c>
      <c r="M1029">
        <v>0</v>
      </c>
      <c r="N1029" t="str">
        <v>CC29</v>
      </c>
      <c r="O1029" t="e">
        <v>#NUM!</v>
      </c>
      <c r="P1029">
        <v>11</v>
      </c>
      <c r="Q1029" t="str">
        <v>BACHAS, CEREAL Y POLVILLO, COMPOST Y FERTILIZANTES, DISPOSICION FINAL DE R. LIQUIDOS, DISPOSICION FINAL DE R. SOLIDOS, EXPORTACION, NFU, PILETAS, REACTORES, TIERRAS FILTRANTES</v>
      </c>
      <c r="R1029">
        <v>1</v>
      </c>
      <c r="S1029">
        <v>-1813000.2009833332</v>
      </c>
      <c r="T1029">
        <v>1</v>
      </c>
      <c r="U1029" t="str">
        <v>APERTURADO POR EMPRESA</v>
      </c>
      <c r="V1029" t="str">
        <v>DISPOSICION FINAL DE R. LIQUIDOS</v>
      </c>
    </row>
    <row r="1030" spans="1:22" x14ac:dyDescent="0.25">
      <c r="A1030" vm="4">
        <v>45931</v>
      </c>
      <c r="B1030" t="str">
        <v>WORMS-RRHH</v>
      </c>
      <c r="C1030" t="str">
        <v>LISARDO, MATIAS IVAN</v>
      </c>
      <c r="D1030">
        <v>-1813000.2009833332</v>
      </c>
      <c r="E1030" t="str">
        <v>REACTOR</v>
      </c>
      <c r="F1030">
        <v>1</v>
      </c>
      <c r="G1030">
        <v>1813000.2009833332</v>
      </c>
      <c r="H1030" t="str">
        <v>#RRHH</v>
      </c>
      <c r="I1030" t="str">
        <v>PERSONAL</v>
      </c>
      <c r="J1030" t="str">
        <v>Opex</v>
      </c>
      <c r="K1030" t="str">
        <v>Fijo</v>
      </c>
      <c r="L1030" t="str">
        <v>Indirecto</v>
      </c>
      <c r="M1030">
        <v>0</v>
      </c>
      <c r="N1030" t="str">
        <v>CC29</v>
      </c>
      <c r="O1030" t="e">
        <v>#NUM!</v>
      </c>
      <c r="P1030">
        <v>11</v>
      </c>
      <c r="Q1030" t="str">
        <v>BACHAS, CEREAL Y POLVILLO, COMPOST Y FERTILIZANTES, DISPOSICION FINAL DE R. LIQUIDOS, DISPOSICION FINAL DE R. SOLIDOS, EXPORTACION, NFU, PILETAS, REACTORES, TIERRAS FILTRANTES</v>
      </c>
      <c r="R1030">
        <v>1</v>
      </c>
      <c r="S1030">
        <v>-1813000.2009833332</v>
      </c>
      <c r="T1030">
        <v>1</v>
      </c>
      <c r="U1030" t="str">
        <v>APERTURADO POR EMPRESA</v>
      </c>
      <c r="V1030" t="str">
        <v>DISPOSICION FINAL DE R. SOLIDOS</v>
      </c>
    </row>
    <row r="1031" spans="1:22" x14ac:dyDescent="0.25">
      <c r="A1031" vm="4">
        <v>45931</v>
      </c>
      <c r="B1031" t="str">
        <v>WORMS-RRHH</v>
      </c>
      <c r="C1031" t="str">
        <v>LISARDO, MATIAS IVAN</v>
      </c>
      <c r="D1031">
        <v>-1813000.2009833332</v>
      </c>
      <c r="E1031" t="str">
        <v>REACTOR</v>
      </c>
      <c r="F1031">
        <v>1</v>
      </c>
      <c r="G1031">
        <v>1813000.2009833332</v>
      </c>
      <c r="H1031" t="str">
        <v>#RRHH</v>
      </c>
      <c r="I1031" t="str">
        <v>PERSONAL</v>
      </c>
      <c r="J1031" t="str">
        <v>Opex</v>
      </c>
      <c r="K1031" t="str">
        <v>Fijo</v>
      </c>
      <c r="L1031" t="str">
        <v>Indirecto</v>
      </c>
      <c r="M1031">
        <v>0</v>
      </c>
      <c r="N1031" t="str">
        <v>CC29</v>
      </c>
      <c r="O1031" t="e">
        <v>#NUM!</v>
      </c>
      <c r="P1031">
        <v>11</v>
      </c>
      <c r="Q1031" t="str">
        <v>BACHAS, CEREAL Y POLVILLO, COMPOST Y FERTILIZANTES, DISPOSICION FINAL DE R. LIQUIDOS, DISPOSICION FINAL DE R. SOLIDOS, EXPORTACION, NFU, PILETAS, REACTORES, TIERRAS FILTRANTES</v>
      </c>
      <c r="R1031">
        <v>1</v>
      </c>
      <c r="S1031">
        <v>-1813000.2009833332</v>
      </c>
      <c r="T1031">
        <v>1</v>
      </c>
      <c r="U1031" t="str">
        <v>APERTURADO POR EMPRESA</v>
      </c>
      <c r="V1031" t="str">
        <v>EXPORTACION</v>
      </c>
    </row>
    <row r="1032" spans="1:22" x14ac:dyDescent="0.25">
      <c r="A1032" vm="4">
        <v>45931</v>
      </c>
      <c r="B1032" t="str">
        <v>WORMS-RRHH</v>
      </c>
      <c r="C1032" t="str">
        <v>LISARDO, MATIAS IVAN</v>
      </c>
      <c r="D1032">
        <v>-1813000.2009833332</v>
      </c>
      <c r="E1032" t="str">
        <v>REACTOR</v>
      </c>
      <c r="F1032">
        <v>1</v>
      </c>
      <c r="G1032">
        <v>1813000.2009833332</v>
      </c>
      <c r="H1032" t="str">
        <v>#RRHH</v>
      </c>
      <c r="I1032" t="str">
        <v>PERSONAL</v>
      </c>
      <c r="J1032" t="str">
        <v>Opex</v>
      </c>
      <c r="K1032" t="str">
        <v>Fijo</v>
      </c>
      <c r="L1032" t="str">
        <v>Indirecto</v>
      </c>
      <c r="M1032">
        <v>0</v>
      </c>
      <c r="N1032" t="str">
        <v>CC29</v>
      </c>
      <c r="O1032" t="e">
        <v>#NUM!</v>
      </c>
      <c r="P1032">
        <v>11</v>
      </c>
      <c r="Q1032" t="str">
        <v>BACHAS, CEREAL Y POLVILLO, COMPOST Y FERTILIZANTES, DISPOSICION FINAL DE R. LIQUIDOS, DISPOSICION FINAL DE R. SOLIDOS, EXPORTACION, NFU, PILETAS, REACTORES, TIERRAS FILTRANTES</v>
      </c>
      <c r="R1032">
        <v>1</v>
      </c>
      <c r="S1032">
        <v>-1813000.2009833332</v>
      </c>
      <c r="T1032">
        <v>1</v>
      </c>
      <c r="U1032" t="str">
        <v>APERTURADO POR EMPRESA</v>
      </c>
      <c r="V1032" t="str">
        <v>NFU</v>
      </c>
    </row>
    <row r="1033" spans="1:22" x14ac:dyDescent="0.25">
      <c r="A1033" vm="4">
        <v>45931</v>
      </c>
      <c r="B1033" t="str">
        <v>WORMS-RRHH</v>
      </c>
      <c r="C1033" t="str">
        <v>LISARDO, MATIAS IVAN</v>
      </c>
      <c r="D1033">
        <v>-1813000.2009833332</v>
      </c>
      <c r="E1033" t="str">
        <v>REACTOR</v>
      </c>
      <c r="F1033">
        <v>1</v>
      </c>
      <c r="G1033">
        <v>1813000.2009833332</v>
      </c>
      <c r="H1033" t="str">
        <v>#RRHH</v>
      </c>
      <c r="I1033" t="str">
        <v>PERSONAL</v>
      </c>
      <c r="J1033" t="str">
        <v>Opex</v>
      </c>
      <c r="K1033" t="str">
        <v>Fijo</v>
      </c>
      <c r="L1033" t="str">
        <v>Indirecto</v>
      </c>
      <c r="M1033">
        <v>0</v>
      </c>
      <c r="N1033" t="str">
        <v>CC29</v>
      </c>
      <c r="O1033" t="e">
        <v>#NUM!</v>
      </c>
      <c r="P1033">
        <v>11</v>
      </c>
      <c r="Q1033" t="str">
        <v>BACHAS, CEREAL Y POLVILLO, COMPOST Y FERTILIZANTES, DISPOSICION FINAL DE R. LIQUIDOS, DISPOSICION FINAL DE R. SOLIDOS, EXPORTACION, NFU, PILETAS, REACTORES, TIERRAS FILTRANTES</v>
      </c>
      <c r="R1033">
        <v>1</v>
      </c>
      <c r="S1033">
        <v>-1813000.2009833332</v>
      </c>
      <c r="T1033">
        <v>1</v>
      </c>
      <c r="U1033" t="str">
        <v>APERTURADO POR EMPRESA</v>
      </c>
      <c r="V1033" t="str">
        <v>PILETAS</v>
      </c>
    </row>
    <row r="1034" spans="1:22" x14ac:dyDescent="0.25">
      <c r="A1034" vm="4">
        <v>45931</v>
      </c>
      <c r="B1034" t="str">
        <v>WORMS-RRHH</v>
      </c>
      <c r="C1034" t="str">
        <v>LISARDO, MATIAS IVAN</v>
      </c>
      <c r="D1034">
        <v>-1813000.2009833332</v>
      </c>
      <c r="E1034" t="str">
        <v>REACTOR</v>
      </c>
      <c r="F1034">
        <v>1</v>
      </c>
      <c r="G1034">
        <v>1813000.2009833332</v>
      </c>
      <c r="H1034" t="str">
        <v>#RRHH</v>
      </c>
      <c r="I1034" t="str">
        <v>PERSONAL</v>
      </c>
      <c r="J1034" t="str">
        <v>Opex</v>
      </c>
      <c r="K1034" t="str">
        <v>Fijo</v>
      </c>
      <c r="L1034" t="str">
        <v>Indirecto</v>
      </c>
      <c r="M1034">
        <v>0</v>
      </c>
      <c r="N1034" t="str">
        <v>CC29</v>
      </c>
      <c r="O1034" t="e">
        <v>#NUM!</v>
      </c>
      <c r="P1034">
        <v>11</v>
      </c>
      <c r="Q1034" t="str">
        <v>BACHAS, CEREAL Y POLVILLO, COMPOST Y FERTILIZANTES, DISPOSICION FINAL DE R. LIQUIDOS, DISPOSICION FINAL DE R. SOLIDOS, EXPORTACION, NFU, PILETAS, REACTORES, TIERRAS FILTRANTES</v>
      </c>
      <c r="R1034">
        <v>1</v>
      </c>
      <c r="S1034">
        <v>-1813000.2009833332</v>
      </c>
      <c r="T1034">
        <v>1</v>
      </c>
      <c r="U1034" t="str">
        <v>APERTURADO POR EMPRESA</v>
      </c>
      <c r="V1034" t="str">
        <v>REACTORES</v>
      </c>
    </row>
    <row r="1035" spans="1:22" x14ac:dyDescent="0.25">
      <c r="A1035" vm="4">
        <v>45931</v>
      </c>
      <c r="B1035" t="str">
        <v>WORMS-RRHH</v>
      </c>
      <c r="C1035" t="str">
        <v>LISARDO, MATIAS IVAN</v>
      </c>
      <c r="D1035">
        <v>-1813000.2009833332</v>
      </c>
      <c r="E1035" t="str">
        <v>REACTOR</v>
      </c>
      <c r="F1035">
        <v>1</v>
      </c>
      <c r="G1035">
        <v>1813000.2009833332</v>
      </c>
      <c r="H1035" t="str">
        <v>#RRHH</v>
      </c>
      <c r="I1035" t="str">
        <v>PERSONAL</v>
      </c>
      <c r="J1035" t="str">
        <v>Opex</v>
      </c>
      <c r="K1035" t="str">
        <v>Fijo</v>
      </c>
      <c r="L1035" t="str">
        <v>Indirecto</v>
      </c>
      <c r="M1035">
        <v>0</v>
      </c>
      <c r="N1035" t="str">
        <v>CC29</v>
      </c>
      <c r="O1035" t="e">
        <v>#NUM!</v>
      </c>
      <c r="P1035">
        <v>11</v>
      </c>
      <c r="Q1035" t="str">
        <v>BACHAS, CEREAL Y POLVILLO, COMPOST Y FERTILIZANTES, DISPOSICION FINAL DE R. LIQUIDOS, DISPOSICION FINAL DE R. SOLIDOS, EXPORTACION, NFU, PILETAS, REACTORES, TIERRAS FILTRANTES</v>
      </c>
      <c r="R1035">
        <v>1</v>
      </c>
      <c r="S1035">
        <v>-1813000.2009833332</v>
      </c>
      <c r="T1035">
        <v>1</v>
      </c>
      <c r="U1035" t="str">
        <v>APERTURADO POR EMPRESA</v>
      </c>
      <c r="V1035" t="str">
        <v>TIERRAS FILTRANTES</v>
      </c>
    </row>
    <row r="1036" spans="1:22" x14ac:dyDescent="0.25">
      <c r="A1036" vm="4">
        <v>45931</v>
      </c>
      <c r="B1036" t="str">
        <v>WORMS-RRHH</v>
      </c>
      <c r="C1036" t="str">
        <v>OLARTE, ANIBAL OSVALDO</v>
      </c>
      <c r="D1036">
        <v>-1920422.5585617332</v>
      </c>
      <c r="E1036" t="str">
        <v>NFU</v>
      </c>
      <c r="F1036">
        <v>1</v>
      </c>
      <c r="G1036">
        <v>1920422.5585617332</v>
      </c>
      <c r="H1036" t="str">
        <v>#RRHH</v>
      </c>
      <c r="I1036" t="str">
        <v>PERSONAL</v>
      </c>
      <c r="J1036" t="str">
        <v>Opex</v>
      </c>
      <c r="K1036" t="str">
        <v>Variable</v>
      </c>
      <c r="L1036" t="str">
        <v>Directo</v>
      </c>
      <c r="M1036">
        <v>0</v>
      </c>
      <c r="N1036" t="str">
        <v>CC20</v>
      </c>
      <c r="O1036" t="e">
        <v>#NUM!</v>
      </c>
      <c r="P1036">
        <v>2</v>
      </c>
      <c r="Q1036" t="str">
        <v>DISPOSICION FINAL DE R. SOLIDOS, NFU</v>
      </c>
      <c r="R1036">
        <v>1</v>
      </c>
      <c r="S1036">
        <v>-1920422.5585617332</v>
      </c>
      <c r="T1036">
        <v>1</v>
      </c>
      <c r="U1036" t="str">
        <v>APERTURADO POR EMPRESA</v>
      </c>
      <c r="V1036" t="str">
        <v>DISPOSICION FINAL DE R. SOLIDOS</v>
      </c>
    </row>
    <row r="1037" spans="1:22" x14ac:dyDescent="0.25">
      <c r="A1037" vm="4">
        <v>45931</v>
      </c>
      <c r="B1037" t="str">
        <v>WORMS-RRHH</v>
      </c>
      <c r="C1037" t="str">
        <v>OLARTE, ANIBAL OSVALDO</v>
      </c>
      <c r="D1037">
        <v>-1920422.5585617332</v>
      </c>
      <c r="E1037" t="str">
        <v>NFU</v>
      </c>
      <c r="F1037">
        <v>1</v>
      </c>
      <c r="G1037">
        <v>1920422.5585617332</v>
      </c>
      <c r="H1037" t="str">
        <v>#RRHH</v>
      </c>
      <c r="I1037" t="str">
        <v>PERSONAL</v>
      </c>
      <c r="J1037" t="str">
        <v>Opex</v>
      </c>
      <c r="K1037" t="str">
        <v>Variable</v>
      </c>
      <c r="L1037" t="str">
        <v>Directo</v>
      </c>
      <c r="M1037">
        <v>0</v>
      </c>
      <c r="N1037" t="str">
        <v>CC20</v>
      </c>
      <c r="O1037" t="e">
        <v>#NUM!</v>
      </c>
      <c r="P1037">
        <v>2</v>
      </c>
      <c r="Q1037" t="str">
        <v>DISPOSICION FINAL DE R. SOLIDOS, NFU</v>
      </c>
      <c r="R1037">
        <v>1</v>
      </c>
      <c r="S1037">
        <v>-1920422.5585617332</v>
      </c>
      <c r="T1037">
        <v>1</v>
      </c>
      <c r="U1037" t="str">
        <v>APERTURADO POR EMPRESA</v>
      </c>
      <c r="V1037" t="str">
        <v>NFU</v>
      </c>
    </row>
    <row r="1038" spans="1:22" x14ac:dyDescent="0.25">
      <c r="A1038" vm="4">
        <v>45931</v>
      </c>
      <c r="B1038" t="str">
        <v>WORMS-RRHH</v>
      </c>
      <c r="C1038" t="str">
        <v>SANTA CRUZ, MANUEL ALBERTO</v>
      </c>
      <c r="D1038">
        <v>-1960157.8975205333</v>
      </c>
      <c r="E1038" t="str">
        <v>NFU</v>
      </c>
      <c r="F1038">
        <v>1</v>
      </c>
      <c r="G1038">
        <v>1960157.8975205333</v>
      </c>
      <c r="H1038" t="str">
        <v>#RRHH</v>
      </c>
      <c r="I1038" t="str">
        <v>PERSONAL</v>
      </c>
      <c r="J1038" t="str">
        <v>Opex</v>
      </c>
      <c r="K1038" t="str">
        <v>Variable</v>
      </c>
      <c r="L1038" t="str">
        <v>Directo</v>
      </c>
      <c r="M1038">
        <v>0</v>
      </c>
      <c r="N1038" t="str">
        <v>CC20</v>
      </c>
      <c r="O1038" t="e">
        <v>#NUM!</v>
      </c>
      <c r="P1038">
        <v>2</v>
      </c>
      <c r="Q1038" t="str">
        <v>DISPOSICION FINAL DE R. SOLIDOS, NFU</v>
      </c>
      <c r="R1038">
        <v>1</v>
      </c>
      <c r="S1038">
        <v>-1960157.8975205333</v>
      </c>
      <c r="T1038">
        <v>1</v>
      </c>
      <c r="U1038" t="str">
        <v>APERTURADO POR EMPRESA</v>
      </c>
      <c r="V1038" t="str">
        <v>DISPOSICION FINAL DE R. SOLIDOS</v>
      </c>
    </row>
    <row r="1039" spans="1:22" x14ac:dyDescent="0.25">
      <c r="A1039" vm="4">
        <v>45931</v>
      </c>
      <c r="B1039" t="str">
        <v>WORMS-RRHH</v>
      </c>
      <c r="C1039" t="str">
        <v>SANTA CRUZ, MANUEL ALBERTO</v>
      </c>
      <c r="D1039">
        <v>-1960157.8975205333</v>
      </c>
      <c r="E1039" t="str">
        <v>NFU</v>
      </c>
      <c r="F1039">
        <v>1</v>
      </c>
      <c r="G1039">
        <v>1960157.8975205333</v>
      </c>
      <c r="H1039" t="str">
        <v>#RRHH</v>
      </c>
      <c r="I1039" t="str">
        <v>PERSONAL</v>
      </c>
      <c r="J1039" t="str">
        <v>Opex</v>
      </c>
      <c r="K1039" t="str">
        <v>Variable</v>
      </c>
      <c r="L1039" t="str">
        <v>Directo</v>
      </c>
      <c r="M1039">
        <v>0</v>
      </c>
      <c r="N1039" t="str">
        <v>CC20</v>
      </c>
      <c r="O1039" t="e">
        <v>#NUM!</v>
      </c>
      <c r="P1039">
        <v>2</v>
      </c>
      <c r="Q1039" t="str">
        <v>DISPOSICION FINAL DE R. SOLIDOS, NFU</v>
      </c>
      <c r="R1039">
        <v>1</v>
      </c>
      <c r="S1039">
        <v>-1960157.8975205333</v>
      </c>
      <c r="T1039">
        <v>1</v>
      </c>
      <c r="U1039" t="str">
        <v>APERTURADO POR EMPRESA</v>
      </c>
      <c r="V1039" t="str">
        <v>NFU</v>
      </c>
    </row>
    <row r="1040" spans="1:22" x14ac:dyDescent="0.25">
      <c r="A1040" vm="4">
        <v>45931</v>
      </c>
      <c r="B1040" t="str">
        <v>WORMS-RRHH</v>
      </c>
      <c r="C1040" t="str">
        <v>CASAFUZ, AXEL ANTONIO</v>
      </c>
      <c r="D1040">
        <v>-1835002.301746133</v>
      </c>
      <c r="E1040" t="str">
        <v>REACTOR</v>
      </c>
      <c r="F1040">
        <v>1</v>
      </c>
      <c r="G1040">
        <v>1835002.301746133</v>
      </c>
      <c r="H1040" t="str">
        <v>#RRHH</v>
      </c>
      <c r="I1040" t="str">
        <v>PERSONAL</v>
      </c>
      <c r="J1040" t="str">
        <v>Opex</v>
      </c>
      <c r="K1040" t="str">
        <v>Fijo</v>
      </c>
      <c r="L1040" t="str">
        <v>Indirecto</v>
      </c>
      <c r="M1040">
        <v>0</v>
      </c>
      <c r="N1040" t="str">
        <v>CC29</v>
      </c>
      <c r="O1040" t="e">
        <v>#NUM!</v>
      </c>
      <c r="P1040">
        <v>11</v>
      </c>
      <c r="Q1040" t="str">
        <v>BACHAS, CEREAL Y POLVILLO, COMPOST Y FERTILIZANTES, DISPOSICION FINAL DE R. LIQUIDOS, DISPOSICION FINAL DE R. SOLIDOS, EXPORTACION, NFU, PILETAS, REACTORES, TIERRAS FILTRANTES</v>
      </c>
      <c r="R1040">
        <v>1</v>
      </c>
      <c r="S1040">
        <v>-1835002.301746133</v>
      </c>
      <c r="T1040">
        <v>1</v>
      </c>
      <c r="U1040" t="str">
        <v>APERTURADO POR EMPRESA</v>
      </c>
      <c r="V1040" t="str">
        <v>BACHAS</v>
      </c>
    </row>
    <row r="1041" spans="1:22" x14ac:dyDescent="0.25">
      <c r="A1041" vm="4">
        <v>45931</v>
      </c>
      <c r="B1041" t="str">
        <v>WORMS-RRHH</v>
      </c>
      <c r="C1041" t="str">
        <v>CASAFUZ, AXEL ANTONIO</v>
      </c>
      <c r="D1041">
        <v>-1835002.301746133</v>
      </c>
      <c r="E1041" t="str">
        <v>REACTOR</v>
      </c>
      <c r="F1041">
        <v>1</v>
      </c>
      <c r="G1041">
        <v>1835002.301746133</v>
      </c>
      <c r="H1041" t="str">
        <v>#RRHH</v>
      </c>
      <c r="I1041" t="str">
        <v>PERSONAL</v>
      </c>
      <c r="J1041" t="str">
        <v>Opex</v>
      </c>
      <c r="K1041" t="str">
        <v>Fijo</v>
      </c>
      <c r="L1041" t="str">
        <v>Indirecto</v>
      </c>
      <c r="M1041">
        <v>0</v>
      </c>
      <c r="N1041" t="str">
        <v>CC29</v>
      </c>
      <c r="O1041" t="e">
        <v>#NUM!</v>
      </c>
      <c r="P1041">
        <v>11</v>
      </c>
      <c r="Q1041" t="str">
        <v>BACHAS, CEREAL Y POLVILLO, COMPOST Y FERTILIZANTES, DISPOSICION FINAL DE R. LIQUIDOS, DISPOSICION FINAL DE R. SOLIDOS, EXPORTACION, NFU, PILETAS, REACTORES, TIERRAS FILTRANTES</v>
      </c>
      <c r="R1041">
        <v>1</v>
      </c>
      <c r="S1041">
        <v>-1835002.301746133</v>
      </c>
      <c r="T1041">
        <v>1</v>
      </c>
      <c r="U1041" t="str">
        <v>APERTURADO POR EMPRESA</v>
      </c>
      <c r="V1041" t="str">
        <v>CEREAL Y POLVILLO</v>
      </c>
    </row>
    <row r="1042" spans="1:22" x14ac:dyDescent="0.25">
      <c r="A1042" vm="4">
        <v>45931</v>
      </c>
      <c r="B1042" t="str">
        <v>WORMS-RRHH</v>
      </c>
      <c r="C1042" t="str">
        <v>CASAFUZ, AXEL ANTONIO</v>
      </c>
      <c r="D1042">
        <v>-1835002.301746133</v>
      </c>
      <c r="E1042" t="str">
        <v>REACTOR</v>
      </c>
      <c r="F1042">
        <v>1</v>
      </c>
      <c r="G1042">
        <v>1835002.301746133</v>
      </c>
      <c r="H1042" t="str">
        <v>#RRHH</v>
      </c>
      <c r="I1042" t="str">
        <v>PERSONAL</v>
      </c>
      <c r="J1042" t="str">
        <v>Opex</v>
      </c>
      <c r="K1042" t="str">
        <v>Fijo</v>
      </c>
      <c r="L1042" t="str">
        <v>Indirecto</v>
      </c>
      <c r="M1042">
        <v>0</v>
      </c>
      <c r="N1042" t="str">
        <v>CC29</v>
      </c>
      <c r="O1042" t="e">
        <v>#NUM!</v>
      </c>
      <c r="P1042">
        <v>11</v>
      </c>
      <c r="Q1042" t="str">
        <v>BACHAS, CEREAL Y POLVILLO, COMPOST Y FERTILIZANTES, DISPOSICION FINAL DE R. LIQUIDOS, DISPOSICION FINAL DE R. SOLIDOS, EXPORTACION, NFU, PILETAS, REACTORES, TIERRAS FILTRANTES</v>
      </c>
      <c r="R1042">
        <v>1</v>
      </c>
      <c r="S1042">
        <v>-1835002.301746133</v>
      </c>
      <c r="T1042">
        <v>1</v>
      </c>
      <c r="U1042" t="str">
        <v>APERTURADO POR EMPRESA</v>
      </c>
      <c r="V1042" t="str">
        <v>COMPOST Y FERTILIZANTES</v>
      </c>
    </row>
    <row r="1043" spans="1:22" x14ac:dyDescent="0.25">
      <c r="A1043" vm="4">
        <v>45931</v>
      </c>
      <c r="B1043" t="str">
        <v>WORMS-RRHH</v>
      </c>
      <c r="C1043" t="str">
        <v>CASAFUZ, AXEL ANTONIO</v>
      </c>
      <c r="D1043">
        <v>-1835002.301746133</v>
      </c>
      <c r="E1043" t="str">
        <v>REACTOR</v>
      </c>
      <c r="F1043">
        <v>1</v>
      </c>
      <c r="G1043">
        <v>1835002.301746133</v>
      </c>
      <c r="H1043" t="str">
        <v>#RRHH</v>
      </c>
      <c r="I1043" t="str">
        <v>PERSONAL</v>
      </c>
      <c r="J1043" t="str">
        <v>Opex</v>
      </c>
      <c r="K1043" t="str">
        <v>Fijo</v>
      </c>
      <c r="L1043" t="str">
        <v>Indirecto</v>
      </c>
      <c r="M1043">
        <v>0</v>
      </c>
      <c r="N1043" t="str">
        <v>CC29</v>
      </c>
      <c r="O1043" t="e">
        <v>#NUM!</v>
      </c>
      <c r="P1043">
        <v>11</v>
      </c>
      <c r="Q1043" t="str">
        <v>BACHAS, CEREAL Y POLVILLO, COMPOST Y FERTILIZANTES, DISPOSICION FINAL DE R. LIQUIDOS, DISPOSICION FINAL DE R. SOLIDOS, EXPORTACION, NFU, PILETAS, REACTORES, TIERRAS FILTRANTES</v>
      </c>
      <c r="R1043">
        <v>1</v>
      </c>
      <c r="S1043">
        <v>-1835002.301746133</v>
      </c>
      <c r="T1043">
        <v>1</v>
      </c>
      <c r="U1043" t="str">
        <v>APERTURADO POR EMPRESA</v>
      </c>
      <c r="V1043" t="str">
        <v>DISPOSICION FINAL DE R. LIQUIDOS</v>
      </c>
    </row>
    <row r="1044" spans="1:22" x14ac:dyDescent="0.25">
      <c r="A1044" vm="4">
        <v>45931</v>
      </c>
      <c r="B1044" t="str">
        <v>WORMS-RRHH</v>
      </c>
      <c r="C1044" t="str">
        <v>CASAFUZ, AXEL ANTONIO</v>
      </c>
      <c r="D1044">
        <v>-1835002.301746133</v>
      </c>
      <c r="E1044" t="str">
        <v>REACTOR</v>
      </c>
      <c r="F1044">
        <v>1</v>
      </c>
      <c r="G1044">
        <v>1835002.301746133</v>
      </c>
      <c r="H1044" t="str">
        <v>#RRHH</v>
      </c>
      <c r="I1044" t="str">
        <v>PERSONAL</v>
      </c>
      <c r="J1044" t="str">
        <v>Opex</v>
      </c>
      <c r="K1044" t="str">
        <v>Fijo</v>
      </c>
      <c r="L1044" t="str">
        <v>Indirecto</v>
      </c>
      <c r="M1044">
        <v>0</v>
      </c>
      <c r="N1044" t="str">
        <v>CC29</v>
      </c>
      <c r="O1044" t="e">
        <v>#NUM!</v>
      </c>
      <c r="P1044">
        <v>11</v>
      </c>
      <c r="Q1044" t="str">
        <v>BACHAS, CEREAL Y POLVILLO, COMPOST Y FERTILIZANTES, DISPOSICION FINAL DE R. LIQUIDOS, DISPOSICION FINAL DE R. SOLIDOS, EXPORTACION, NFU, PILETAS, REACTORES, TIERRAS FILTRANTES</v>
      </c>
      <c r="R1044">
        <v>1</v>
      </c>
      <c r="S1044">
        <v>-1835002.301746133</v>
      </c>
      <c r="T1044">
        <v>1</v>
      </c>
      <c r="U1044" t="str">
        <v>APERTURADO POR EMPRESA</v>
      </c>
      <c r="V1044" t="str">
        <v>DISPOSICION FINAL DE R. SOLIDOS</v>
      </c>
    </row>
    <row r="1045" spans="1:22" x14ac:dyDescent="0.25">
      <c r="A1045" vm="4">
        <v>45931</v>
      </c>
      <c r="B1045" t="str">
        <v>WORMS-RRHH</v>
      </c>
      <c r="C1045" t="str">
        <v>CASAFUZ, AXEL ANTONIO</v>
      </c>
      <c r="D1045">
        <v>-1835002.301746133</v>
      </c>
      <c r="E1045" t="str">
        <v>REACTOR</v>
      </c>
      <c r="F1045">
        <v>1</v>
      </c>
      <c r="G1045">
        <v>1835002.301746133</v>
      </c>
      <c r="H1045" t="str">
        <v>#RRHH</v>
      </c>
      <c r="I1045" t="str">
        <v>PERSONAL</v>
      </c>
      <c r="J1045" t="str">
        <v>Opex</v>
      </c>
      <c r="K1045" t="str">
        <v>Fijo</v>
      </c>
      <c r="L1045" t="str">
        <v>Indirecto</v>
      </c>
      <c r="M1045">
        <v>0</v>
      </c>
      <c r="N1045" t="str">
        <v>CC29</v>
      </c>
      <c r="O1045" t="e">
        <v>#NUM!</v>
      </c>
      <c r="P1045">
        <v>11</v>
      </c>
      <c r="Q1045" t="str">
        <v>BACHAS, CEREAL Y POLVILLO, COMPOST Y FERTILIZANTES, DISPOSICION FINAL DE R. LIQUIDOS, DISPOSICION FINAL DE R. SOLIDOS, EXPORTACION, NFU, PILETAS, REACTORES, TIERRAS FILTRANTES</v>
      </c>
      <c r="R1045">
        <v>1</v>
      </c>
      <c r="S1045">
        <v>-1835002.301746133</v>
      </c>
      <c r="T1045">
        <v>1</v>
      </c>
      <c r="U1045" t="str">
        <v>APERTURADO POR EMPRESA</v>
      </c>
      <c r="V1045" t="str">
        <v>EXPORTACION</v>
      </c>
    </row>
    <row r="1046" spans="1:22" x14ac:dyDescent="0.25">
      <c r="A1046" vm="4">
        <v>45931</v>
      </c>
      <c r="B1046" t="str">
        <v>WORMS-RRHH</v>
      </c>
      <c r="C1046" t="str">
        <v>CASAFUZ, AXEL ANTONIO</v>
      </c>
      <c r="D1046">
        <v>-1835002.301746133</v>
      </c>
      <c r="E1046" t="str">
        <v>REACTOR</v>
      </c>
      <c r="F1046">
        <v>1</v>
      </c>
      <c r="G1046">
        <v>1835002.301746133</v>
      </c>
      <c r="H1046" t="str">
        <v>#RRHH</v>
      </c>
      <c r="I1046" t="str">
        <v>PERSONAL</v>
      </c>
      <c r="J1046" t="str">
        <v>Opex</v>
      </c>
      <c r="K1046" t="str">
        <v>Fijo</v>
      </c>
      <c r="L1046" t="str">
        <v>Indirecto</v>
      </c>
      <c r="M1046">
        <v>0</v>
      </c>
      <c r="N1046" t="str">
        <v>CC29</v>
      </c>
      <c r="O1046" t="e">
        <v>#NUM!</v>
      </c>
      <c r="P1046">
        <v>11</v>
      </c>
      <c r="Q1046" t="str">
        <v>BACHAS, CEREAL Y POLVILLO, COMPOST Y FERTILIZANTES, DISPOSICION FINAL DE R. LIQUIDOS, DISPOSICION FINAL DE R. SOLIDOS, EXPORTACION, NFU, PILETAS, REACTORES, TIERRAS FILTRANTES</v>
      </c>
      <c r="R1046">
        <v>1</v>
      </c>
      <c r="S1046">
        <v>-1835002.301746133</v>
      </c>
      <c r="T1046">
        <v>1</v>
      </c>
      <c r="U1046" t="str">
        <v>APERTURADO POR EMPRESA</v>
      </c>
      <c r="V1046" t="str">
        <v>NFU</v>
      </c>
    </row>
    <row r="1047" spans="1:22" x14ac:dyDescent="0.25">
      <c r="A1047" vm="4">
        <v>45931</v>
      </c>
      <c r="B1047" t="str">
        <v>WORMS-RRHH</v>
      </c>
      <c r="C1047" t="str">
        <v>CASAFUZ, AXEL ANTONIO</v>
      </c>
      <c r="D1047">
        <v>-1835002.301746133</v>
      </c>
      <c r="E1047" t="str">
        <v>REACTOR</v>
      </c>
      <c r="F1047">
        <v>1</v>
      </c>
      <c r="G1047">
        <v>1835002.301746133</v>
      </c>
      <c r="H1047" t="str">
        <v>#RRHH</v>
      </c>
      <c r="I1047" t="str">
        <v>PERSONAL</v>
      </c>
      <c r="J1047" t="str">
        <v>Opex</v>
      </c>
      <c r="K1047" t="str">
        <v>Fijo</v>
      </c>
      <c r="L1047" t="str">
        <v>Indirecto</v>
      </c>
      <c r="M1047">
        <v>0</v>
      </c>
      <c r="N1047" t="str">
        <v>CC29</v>
      </c>
      <c r="O1047" t="e">
        <v>#NUM!</v>
      </c>
      <c r="P1047">
        <v>11</v>
      </c>
      <c r="Q1047" t="str">
        <v>BACHAS, CEREAL Y POLVILLO, COMPOST Y FERTILIZANTES, DISPOSICION FINAL DE R. LIQUIDOS, DISPOSICION FINAL DE R. SOLIDOS, EXPORTACION, NFU, PILETAS, REACTORES, TIERRAS FILTRANTES</v>
      </c>
      <c r="R1047">
        <v>1</v>
      </c>
      <c r="S1047">
        <v>-1835002.301746133</v>
      </c>
      <c r="T1047">
        <v>1</v>
      </c>
      <c r="U1047" t="str">
        <v>APERTURADO POR EMPRESA</v>
      </c>
      <c r="V1047" t="str">
        <v>PILETAS</v>
      </c>
    </row>
    <row r="1048" spans="1:22" x14ac:dyDescent="0.25">
      <c r="A1048" vm="4">
        <v>45931</v>
      </c>
      <c r="B1048" t="str">
        <v>WORMS-RRHH</v>
      </c>
      <c r="C1048" t="str">
        <v>CASAFUZ, AXEL ANTONIO</v>
      </c>
      <c r="D1048">
        <v>-1835002.301746133</v>
      </c>
      <c r="E1048" t="str">
        <v>REACTOR</v>
      </c>
      <c r="F1048">
        <v>1</v>
      </c>
      <c r="G1048">
        <v>1835002.301746133</v>
      </c>
      <c r="H1048" t="str">
        <v>#RRHH</v>
      </c>
      <c r="I1048" t="str">
        <v>PERSONAL</v>
      </c>
      <c r="J1048" t="str">
        <v>Opex</v>
      </c>
      <c r="K1048" t="str">
        <v>Fijo</v>
      </c>
      <c r="L1048" t="str">
        <v>Indirecto</v>
      </c>
      <c r="M1048">
        <v>0</v>
      </c>
      <c r="N1048" t="str">
        <v>CC29</v>
      </c>
      <c r="O1048" t="e">
        <v>#NUM!</v>
      </c>
      <c r="P1048">
        <v>11</v>
      </c>
      <c r="Q1048" t="str">
        <v>BACHAS, CEREAL Y POLVILLO, COMPOST Y FERTILIZANTES, DISPOSICION FINAL DE R. LIQUIDOS, DISPOSICION FINAL DE R. SOLIDOS, EXPORTACION, NFU, PILETAS, REACTORES, TIERRAS FILTRANTES</v>
      </c>
      <c r="R1048">
        <v>1</v>
      </c>
      <c r="S1048">
        <v>-1835002.301746133</v>
      </c>
      <c r="T1048">
        <v>1</v>
      </c>
      <c r="U1048" t="str">
        <v>APERTURADO POR EMPRESA</v>
      </c>
      <c r="V1048" t="str">
        <v>REACTORES</v>
      </c>
    </row>
    <row r="1049" spans="1:22" x14ac:dyDescent="0.25">
      <c r="A1049" vm="4">
        <v>45931</v>
      </c>
      <c r="B1049" t="str">
        <v>WORMS-RRHH</v>
      </c>
      <c r="C1049" t="str">
        <v>CASAFUZ, AXEL ANTONIO</v>
      </c>
      <c r="D1049">
        <v>-1835002.301746133</v>
      </c>
      <c r="E1049" t="str">
        <v>REACTOR</v>
      </c>
      <c r="F1049">
        <v>1</v>
      </c>
      <c r="G1049">
        <v>1835002.301746133</v>
      </c>
      <c r="H1049" t="str">
        <v>#RRHH</v>
      </c>
      <c r="I1049" t="str">
        <v>PERSONAL</v>
      </c>
      <c r="J1049" t="str">
        <v>Opex</v>
      </c>
      <c r="K1049" t="str">
        <v>Fijo</v>
      </c>
      <c r="L1049" t="str">
        <v>Indirecto</v>
      </c>
      <c r="M1049">
        <v>0</v>
      </c>
      <c r="N1049" t="str">
        <v>CC29</v>
      </c>
      <c r="O1049" t="e">
        <v>#NUM!</v>
      </c>
      <c r="P1049">
        <v>11</v>
      </c>
      <c r="Q1049" t="str">
        <v>BACHAS, CEREAL Y POLVILLO, COMPOST Y FERTILIZANTES, DISPOSICION FINAL DE R. LIQUIDOS, DISPOSICION FINAL DE R. SOLIDOS, EXPORTACION, NFU, PILETAS, REACTORES, TIERRAS FILTRANTES</v>
      </c>
      <c r="R1049">
        <v>1</v>
      </c>
      <c r="S1049">
        <v>-1835002.301746133</v>
      </c>
      <c r="T1049">
        <v>1</v>
      </c>
      <c r="U1049" t="str">
        <v>APERTURADO POR EMPRESA</v>
      </c>
      <c r="V1049" t="str">
        <v>TIERRAS FILTRANTES</v>
      </c>
    </row>
    <row r="1050" spans="1:22" x14ac:dyDescent="0.25">
      <c r="A1050" vm="4">
        <v>45931</v>
      </c>
      <c r="B1050" t="str">
        <v>WORMS-RRHH</v>
      </c>
      <c r="C1050" t="str">
        <v>DIAZ PABLO EMANUEL</v>
      </c>
      <c r="D1050">
        <v>-5693540.3593381336</v>
      </c>
      <c r="E1050" t="str">
        <v>NFU</v>
      </c>
      <c r="F1050">
        <v>1</v>
      </c>
      <c r="G1050">
        <v>5693540.3593381336</v>
      </c>
      <c r="H1050" t="str">
        <v>#RRHH</v>
      </c>
      <c r="I1050" t="str">
        <v>PERSONAL</v>
      </c>
      <c r="J1050" t="str">
        <v>Opex</v>
      </c>
      <c r="K1050" t="str">
        <v>Variable</v>
      </c>
      <c r="L1050" t="str">
        <v>Directo</v>
      </c>
      <c r="M1050">
        <v>0</v>
      </c>
      <c r="N1050" t="str">
        <v>CC20</v>
      </c>
      <c r="O1050" t="e">
        <v>#NUM!</v>
      </c>
      <c r="P1050">
        <v>2</v>
      </c>
      <c r="Q1050" t="str">
        <v>DISPOSICION FINAL DE R. SOLIDOS, NFU</v>
      </c>
      <c r="R1050">
        <v>1</v>
      </c>
      <c r="S1050">
        <v>-5693540.3593381336</v>
      </c>
      <c r="T1050">
        <v>1</v>
      </c>
      <c r="U1050" t="str">
        <v>APERTURADO POR EMPRESA</v>
      </c>
      <c r="V1050" t="str">
        <v>DISPOSICION FINAL DE R. SOLIDOS</v>
      </c>
    </row>
    <row r="1051" spans="1:22" x14ac:dyDescent="0.25">
      <c r="A1051" vm="4">
        <v>45931</v>
      </c>
      <c r="B1051" t="str">
        <v>WORMS-RRHH</v>
      </c>
      <c r="C1051" t="str">
        <v>DIAZ PABLO EMANUEL</v>
      </c>
      <c r="D1051">
        <v>-5693540.3593381336</v>
      </c>
      <c r="E1051" t="str">
        <v>NFU</v>
      </c>
      <c r="F1051">
        <v>1</v>
      </c>
      <c r="G1051">
        <v>5693540.3593381336</v>
      </c>
      <c r="H1051" t="str">
        <v>#RRHH</v>
      </c>
      <c r="I1051" t="str">
        <v>PERSONAL</v>
      </c>
      <c r="J1051" t="str">
        <v>Opex</v>
      </c>
      <c r="K1051" t="str">
        <v>Variable</v>
      </c>
      <c r="L1051" t="str">
        <v>Directo</v>
      </c>
      <c r="M1051">
        <v>0</v>
      </c>
      <c r="N1051" t="str">
        <v>CC20</v>
      </c>
      <c r="O1051" t="e">
        <v>#NUM!</v>
      </c>
      <c r="P1051">
        <v>2</v>
      </c>
      <c r="Q1051" t="str">
        <v>DISPOSICION FINAL DE R. SOLIDOS, NFU</v>
      </c>
      <c r="R1051">
        <v>1</v>
      </c>
      <c r="S1051">
        <v>-5693540.3593381336</v>
      </c>
      <c r="T1051">
        <v>1</v>
      </c>
      <c r="U1051" t="str">
        <v>APERTURADO POR EMPRESA</v>
      </c>
      <c r="V1051" t="str">
        <v>NFU</v>
      </c>
    </row>
    <row r="1052" spans="1:22" x14ac:dyDescent="0.25">
      <c r="A1052" vm="4">
        <v>45931</v>
      </c>
      <c r="B1052" t="str">
        <v>WORMS-RRHH</v>
      </c>
      <c r="C1052" t="str">
        <v>MORENO RENZO EMANUEL</v>
      </c>
      <c r="D1052">
        <v>-1931402.1960057332</v>
      </c>
      <c r="E1052" t="str">
        <v>DISPOSICION FINAL DE R. LIQUIDOS</v>
      </c>
      <c r="F1052">
        <v>1</v>
      </c>
      <c r="G1052">
        <v>1931402.1960057332</v>
      </c>
      <c r="H1052" t="str">
        <v>#RRHH</v>
      </c>
      <c r="I1052" t="str">
        <v>PERSONAL</v>
      </c>
      <c r="J1052" t="str">
        <v>Opex</v>
      </c>
      <c r="K1052" t="str">
        <v>Variable</v>
      </c>
      <c r="L1052" t="str">
        <v>Directo</v>
      </c>
      <c r="M1052">
        <v>0</v>
      </c>
      <c r="N1052" t="str">
        <v>CC25</v>
      </c>
      <c r="O1052" t="e">
        <v>#NUM!</v>
      </c>
      <c r="P1052">
        <v>2</v>
      </c>
      <c r="Q1052" t="str">
        <v>DISPOSICION FINAL DE R. LIQUIDOS, EXPORTACION</v>
      </c>
      <c r="R1052">
        <v>1</v>
      </c>
      <c r="S1052">
        <v>-1931402.1960057332</v>
      </c>
      <c r="T1052">
        <v>1</v>
      </c>
      <c r="U1052" t="str">
        <v>APERTURADO POR EMPRESA</v>
      </c>
      <c r="V1052" t="str">
        <v>DISPOSICION FINAL DE R. LIQUIDOS</v>
      </c>
    </row>
    <row r="1053" spans="1:22" x14ac:dyDescent="0.25">
      <c r="A1053" vm="4">
        <v>45931</v>
      </c>
      <c r="B1053" t="str">
        <v>WORMS-RRHH</v>
      </c>
      <c r="C1053" t="str">
        <v>MORENO RENZO EMANUEL</v>
      </c>
      <c r="D1053">
        <v>-1931402.1960057332</v>
      </c>
      <c r="E1053" t="str">
        <v>DISPOSICION FINAL DE R. LIQUIDOS</v>
      </c>
      <c r="F1053">
        <v>1</v>
      </c>
      <c r="G1053">
        <v>1931402.1960057332</v>
      </c>
      <c r="H1053" t="str">
        <v>#RRHH</v>
      </c>
      <c r="I1053" t="str">
        <v>PERSONAL</v>
      </c>
      <c r="J1053" t="str">
        <v>Opex</v>
      </c>
      <c r="K1053" t="str">
        <v>Variable</v>
      </c>
      <c r="L1053" t="str">
        <v>Directo</v>
      </c>
      <c r="M1053">
        <v>0</v>
      </c>
      <c r="N1053" t="str">
        <v>CC25</v>
      </c>
      <c r="O1053" t="e">
        <v>#NUM!</v>
      </c>
      <c r="P1053">
        <v>2</v>
      </c>
      <c r="Q1053" t="str">
        <v>DISPOSICION FINAL DE R. LIQUIDOS, EXPORTACION</v>
      </c>
      <c r="R1053">
        <v>1</v>
      </c>
      <c r="S1053">
        <v>-1931402.1960057332</v>
      </c>
      <c r="T1053">
        <v>1</v>
      </c>
      <c r="U1053" t="str">
        <v>APERTURADO POR EMPRESA</v>
      </c>
      <c r="V1053" t="str">
        <v>EXPORTACION</v>
      </c>
    </row>
    <row r="1054" spans="1:22" x14ac:dyDescent="0.25">
      <c r="A1054" vm="4">
        <v>45931</v>
      </c>
      <c r="B1054" t="str">
        <v>WORMS-RRHH</v>
      </c>
      <c r="C1054" t="str">
        <v>FERREYRA GRACES JORGE BENJAMIN</v>
      </c>
      <c r="D1054">
        <v>-20628746.015677601</v>
      </c>
      <c r="E1054" t="str">
        <v>DIRECTOR</v>
      </c>
      <c r="F1054">
        <v>1</v>
      </c>
      <c r="G1054">
        <v>20628746.015677601</v>
      </c>
      <c r="H1054" t="str">
        <v>#RRHH</v>
      </c>
      <c r="I1054" t="str">
        <v>PERSONAL</v>
      </c>
      <c r="J1054" t="str">
        <v>Opex</v>
      </c>
      <c r="K1054" t="str">
        <v>Fijo</v>
      </c>
      <c r="L1054" t="str">
        <v>Indirecto</v>
      </c>
      <c r="M1054">
        <v>0</v>
      </c>
      <c r="N1054" t="str">
        <v>CC16</v>
      </c>
      <c r="O1054" t="e">
        <v>#NUM!</v>
      </c>
      <c r="P1054">
        <v>10</v>
      </c>
      <c r="Q1054" t="str">
        <v>BACHAS, CEREAL Y POLVILLO, COMPOST Y FERTILIZANTES, DISPOSICION FINAL DE R. LIQUIDOS, DISPOSICION FINAL DE R. SOLIDOS, EXPORTACION, NFU, PILETAS, REACTORES, TIERRAS FILTRANTES</v>
      </c>
      <c r="R1054">
        <v>1</v>
      </c>
      <c r="S1054">
        <v>-20628746.015677601</v>
      </c>
      <c r="T1054">
        <v>1</v>
      </c>
      <c r="U1054" t="str">
        <v>APERTURADO POR EMPRESA</v>
      </c>
      <c r="V1054" t="str">
        <v>BACHAS</v>
      </c>
    </row>
    <row r="1055" spans="1:22" x14ac:dyDescent="0.25">
      <c r="A1055" vm="4">
        <v>45931</v>
      </c>
      <c r="B1055" t="str">
        <v>WORMS-RRHH</v>
      </c>
      <c r="C1055" t="str">
        <v>FERREYRA GRACES JORGE BENJAMIN</v>
      </c>
      <c r="D1055">
        <v>-20628746.015677601</v>
      </c>
      <c r="E1055" t="str">
        <v>DIRECTOR</v>
      </c>
      <c r="F1055">
        <v>1</v>
      </c>
      <c r="G1055">
        <v>20628746.015677601</v>
      </c>
      <c r="H1055" t="str">
        <v>#RRHH</v>
      </c>
      <c r="I1055" t="str">
        <v>PERSONAL</v>
      </c>
      <c r="J1055" t="str">
        <v>Opex</v>
      </c>
      <c r="K1055" t="str">
        <v>Fijo</v>
      </c>
      <c r="L1055" t="str">
        <v>Indirecto</v>
      </c>
      <c r="M1055">
        <v>0</v>
      </c>
      <c r="N1055" t="str">
        <v>CC16</v>
      </c>
      <c r="O1055" t="e">
        <v>#NUM!</v>
      </c>
      <c r="P1055">
        <v>10</v>
      </c>
      <c r="Q1055" t="str">
        <v>BACHAS, CEREAL Y POLVILLO, COMPOST Y FERTILIZANTES, DISPOSICION FINAL DE R. LIQUIDOS, DISPOSICION FINAL DE R. SOLIDOS, EXPORTACION, NFU, PILETAS, REACTORES, TIERRAS FILTRANTES</v>
      </c>
      <c r="R1055">
        <v>1</v>
      </c>
      <c r="S1055">
        <v>-20628746.015677601</v>
      </c>
      <c r="T1055">
        <v>1</v>
      </c>
      <c r="U1055" t="str">
        <v>APERTURADO POR EMPRESA</v>
      </c>
      <c r="V1055" t="str">
        <v>CEREAL Y POLVILLO</v>
      </c>
    </row>
    <row r="1056" spans="1:22" x14ac:dyDescent="0.25">
      <c r="A1056" vm="4">
        <v>45931</v>
      </c>
      <c r="B1056" t="str">
        <v>WORMS-RRHH</v>
      </c>
      <c r="C1056" t="str">
        <v>FERREYRA GRACES JORGE BENJAMIN</v>
      </c>
      <c r="D1056">
        <v>-20628746.015677601</v>
      </c>
      <c r="E1056" t="str">
        <v>DIRECTOR</v>
      </c>
      <c r="F1056">
        <v>1</v>
      </c>
      <c r="G1056">
        <v>20628746.015677601</v>
      </c>
      <c r="H1056" t="str">
        <v>#RRHH</v>
      </c>
      <c r="I1056" t="str">
        <v>PERSONAL</v>
      </c>
      <c r="J1056" t="str">
        <v>Opex</v>
      </c>
      <c r="K1056" t="str">
        <v>Fijo</v>
      </c>
      <c r="L1056" t="str">
        <v>Indirecto</v>
      </c>
      <c r="M1056">
        <v>0</v>
      </c>
      <c r="N1056" t="str">
        <v>CC16</v>
      </c>
      <c r="O1056" t="e">
        <v>#NUM!</v>
      </c>
      <c r="P1056">
        <v>10</v>
      </c>
      <c r="Q1056" t="str">
        <v>BACHAS, CEREAL Y POLVILLO, COMPOST Y FERTILIZANTES, DISPOSICION FINAL DE R. LIQUIDOS, DISPOSICION FINAL DE R. SOLIDOS, EXPORTACION, NFU, PILETAS, REACTORES, TIERRAS FILTRANTES</v>
      </c>
      <c r="R1056">
        <v>1</v>
      </c>
      <c r="S1056">
        <v>-20628746.015677601</v>
      </c>
      <c r="T1056">
        <v>1</v>
      </c>
      <c r="U1056" t="str">
        <v>APERTURADO POR EMPRESA</v>
      </c>
      <c r="V1056" t="str">
        <v>COMPOST Y FERTILIZANTES</v>
      </c>
    </row>
    <row r="1057" spans="1:22" x14ac:dyDescent="0.25">
      <c r="A1057" vm="4">
        <v>45931</v>
      </c>
      <c r="B1057" t="str">
        <v>WORMS-RRHH</v>
      </c>
      <c r="C1057" t="str">
        <v>FERREYRA GRACES JORGE BENJAMIN</v>
      </c>
      <c r="D1057">
        <v>-20628746.015677601</v>
      </c>
      <c r="E1057" t="str">
        <v>DIRECTOR</v>
      </c>
      <c r="F1057">
        <v>1</v>
      </c>
      <c r="G1057">
        <v>20628746.015677601</v>
      </c>
      <c r="H1057" t="str">
        <v>#RRHH</v>
      </c>
      <c r="I1057" t="str">
        <v>PERSONAL</v>
      </c>
      <c r="J1057" t="str">
        <v>Opex</v>
      </c>
      <c r="K1057" t="str">
        <v>Fijo</v>
      </c>
      <c r="L1057" t="str">
        <v>Indirecto</v>
      </c>
      <c r="M1057">
        <v>0</v>
      </c>
      <c r="N1057" t="str">
        <v>CC16</v>
      </c>
      <c r="O1057" t="e">
        <v>#NUM!</v>
      </c>
      <c r="P1057">
        <v>10</v>
      </c>
      <c r="Q1057" t="str">
        <v>BACHAS, CEREAL Y POLVILLO, COMPOST Y FERTILIZANTES, DISPOSICION FINAL DE R. LIQUIDOS, DISPOSICION FINAL DE R. SOLIDOS, EXPORTACION, NFU, PILETAS, REACTORES, TIERRAS FILTRANTES</v>
      </c>
      <c r="R1057">
        <v>1</v>
      </c>
      <c r="S1057">
        <v>-20628746.015677601</v>
      </c>
      <c r="T1057">
        <v>1</v>
      </c>
      <c r="U1057" t="str">
        <v>APERTURADO POR EMPRESA</v>
      </c>
      <c r="V1057" t="str">
        <v>DISPOSICION FINAL DE R. LIQUIDOS</v>
      </c>
    </row>
    <row r="1058" spans="1:22" x14ac:dyDescent="0.25">
      <c r="A1058" vm="4">
        <v>45931</v>
      </c>
      <c r="B1058" t="str">
        <v>WORMS-RRHH</v>
      </c>
      <c r="C1058" t="str">
        <v>FERREYRA GRACES JORGE BENJAMIN</v>
      </c>
      <c r="D1058">
        <v>-20628746.015677601</v>
      </c>
      <c r="E1058" t="str">
        <v>DIRECTOR</v>
      </c>
      <c r="F1058">
        <v>1</v>
      </c>
      <c r="G1058">
        <v>20628746.015677601</v>
      </c>
      <c r="H1058" t="str">
        <v>#RRHH</v>
      </c>
      <c r="I1058" t="str">
        <v>PERSONAL</v>
      </c>
      <c r="J1058" t="str">
        <v>Opex</v>
      </c>
      <c r="K1058" t="str">
        <v>Fijo</v>
      </c>
      <c r="L1058" t="str">
        <v>Indirecto</v>
      </c>
      <c r="M1058">
        <v>0</v>
      </c>
      <c r="N1058" t="str">
        <v>CC16</v>
      </c>
      <c r="O1058" t="e">
        <v>#NUM!</v>
      </c>
      <c r="P1058">
        <v>10</v>
      </c>
      <c r="Q1058" t="str">
        <v>BACHAS, CEREAL Y POLVILLO, COMPOST Y FERTILIZANTES, DISPOSICION FINAL DE R. LIQUIDOS, DISPOSICION FINAL DE R. SOLIDOS, EXPORTACION, NFU, PILETAS, REACTORES, TIERRAS FILTRANTES</v>
      </c>
      <c r="R1058">
        <v>1</v>
      </c>
      <c r="S1058">
        <v>-20628746.015677601</v>
      </c>
      <c r="T1058">
        <v>1</v>
      </c>
      <c r="U1058" t="str">
        <v>APERTURADO POR EMPRESA</v>
      </c>
      <c r="V1058" t="str">
        <v>DISPOSICION FINAL DE R. SOLIDOS</v>
      </c>
    </row>
    <row r="1059" spans="1:22" x14ac:dyDescent="0.25">
      <c r="A1059" vm="4">
        <v>45931</v>
      </c>
      <c r="B1059" t="str">
        <v>WORMS-RRHH</v>
      </c>
      <c r="C1059" t="str">
        <v>FERREYRA GRACES JORGE BENJAMIN</v>
      </c>
      <c r="D1059">
        <v>-20628746.015677601</v>
      </c>
      <c r="E1059" t="str">
        <v>DIRECTOR</v>
      </c>
      <c r="F1059">
        <v>1</v>
      </c>
      <c r="G1059">
        <v>20628746.015677601</v>
      </c>
      <c r="H1059" t="str">
        <v>#RRHH</v>
      </c>
      <c r="I1059" t="str">
        <v>PERSONAL</v>
      </c>
      <c r="J1059" t="str">
        <v>Opex</v>
      </c>
      <c r="K1059" t="str">
        <v>Fijo</v>
      </c>
      <c r="L1059" t="str">
        <v>Indirecto</v>
      </c>
      <c r="M1059">
        <v>0</v>
      </c>
      <c r="N1059" t="str">
        <v>CC16</v>
      </c>
      <c r="O1059" t="e">
        <v>#NUM!</v>
      </c>
      <c r="P1059">
        <v>10</v>
      </c>
      <c r="Q1059" t="str">
        <v>BACHAS, CEREAL Y POLVILLO, COMPOST Y FERTILIZANTES, DISPOSICION FINAL DE R. LIQUIDOS, DISPOSICION FINAL DE R. SOLIDOS, EXPORTACION, NFU, PILETAS, REACTORES, TIERRAS FILTRANTES</v>
      </c>
      <c r="R1059">
        <v>1</v>
      </c>
      <c r="S1059">
        <v>-20628746.015677601</v>
      </c>
      <c r="T1059">
        <v>1</v>
      </c>
      <c r="U1059" t="str">
        <v>APERTURADO POR EMPRESA</v>
      </c>
      <c r="V1059" t="str">
        <v>EXPORTACION</v>
      </c>
    </row>
    <row r="1060" spans="1:22" x14ac:dyDescent="0.25">
      <c r="A1060" vm="4">
        <v>45931</v>
      </c>
      <c r="B1060" t="str">
        <v>WORMS-RRHH</v>
      </c>
      <c r="C1060" t="str">
        <v>FERREYRA GRACES JORGE BENJAMIN</v>
      </c>
      <c r="D1060">
        <v>-20628746.015677601</v>
      </c>
      <c r="E1060" t="str">
        <v>DIRECTOR</v>
      </c>
      <c r="F1060">
        <v>1</v>
      </c>
      <c r="G1060">
        <v>20628746.015677601</v>
      </c>
      <c r="H1060" t="str">
        <v>#RRHH</v>
      </c>
      <c r="I1060" t="str">
        <v>PERSONAL</v>
      </c>
      <c r="J1060" t="str">
        <v>Opex</v>
      </c>
      <c r="K1060" t="str">
        <v>Fijo</v>
      </c>
      <c r="L1060" t="str">
        <v>Indirecto</v>
      </c>
      <c r="M1060">
        <v>0</v>
      </c>
      <c r="N1060" t="str">
        <v>CC16</v>
      </c>
      <c r="O1060" t="e">
        <v>#NUM!</v>
      </c>
      <c r="P1060">
        <v>10</v>
      </c>
      <c r="Q1060" t="str">
        <v>BACHAS, CEREAL Y POLVILLO, COMPOST Y FERTILIZANTES, DISPOSICION FINAL DE R. LIQUIDOS, DISPOSICION FINAL DE R. SOLIDOS, EXPORTACION, NFU, PILETAS, REACTORES, TIERRAS FILTRANTES</v>
      </c>
      <c r="R1060">
        <v>1</v>
      </c>
      <c r="S1060">
        <v>-20628746.015677601</v>
      </c>
      <c r="T1060">
        <v>1</v>
      </c>
      <c r="U1060" t="str">
        <v>APERTURADO POR EMPRESA</v>
      </c>
      <c r="V1060" t="str">
        <v>NFU</v>
      </c>
    </row>
    <row r="1061" spans="1:22" x14ac:dyDescent="0.25">
      <c r="A1061" vm="4">
        <v>45931</v>
      </c>
      <c r="B1061" t="str">
        <v>WORMS-RRHH</v>
      </c>
      <c r="C1061" t="str">
        <v>FERREYRA GRACES JORGE BENJAMIN</v>
      </c>
      <c r="D1061">
        <v>-20628746.015677601</v>
      </c>
      <c r="E1061" t="str">
        <v>DIRECTOR</v>
      </c>
      <c r="F1061">
        <v>1</v>
      </c>
      <c r="G1061">
        <v>20628746.015677601</v>
      </c>
      <c r="H1061" t="str">
        <v>#RRHH</v>
      </c>
      <c r="I1061" t="str">
        <v>PERSONAL</v>
      </c>
      <c r="J1061" t="str">
        <v>Opex</v>
      </c>
      <c r="K1061" t="str">
        <v>Fijo</v>
      </c>
      <c r="L1061" t="str">
        <v>Indirecto</v>
      </c>
      <c r="M1061">
        <v>0</v>
      </c>
      <c r="N1061" t="str">
        <v>CC16</v>
      </c>
      <c r="O1061" t="e">
        <v>#NUM!</v>
      </c>
      <c r="P1061">
        <v>10</v>
      </c>
      <c r="Q1061" t="str">
        <v>BACHAS, CEREAL Y POLVILLO, COMPOST Y FERTILIZANTES, DISPOSICION FINAL DE R. LIQUIDOS, DISPOSICION FINAL DE R. SOLIDOS, EXPORTACION, NFU, PILETAS, REACTORES, TIERRAS FILTRANTES</v>
      </c>
      <c r="R1061">
        <v>1</v>
      </c>
      <c r="S1061">
        <v>-20628746.015677601</v>
      </c>
      <c r="T1061">
        <v>1</v>
      </c>
      <c r="U1061" t="str">
        <v>APERTURADO POR EMPRESA</v>
      </c>
      <c r="V1061" t="str">
        <v>PILETAS</v>
      </c>
    </row>
    <row r="1062" spans="1:22" x14ac:dyDescent="0.25">
      <c r="A1062" vm="4">
        <v>45931</v>
      </c>
      <c r="B1062" t="str">
        <v>WORMS-RRHH</v>
      </c>
      <c r="C1062" t="str">
        <v>FERREYRA GRACES JORGE BENJAMIN</v>
      </c>
      <c r="D1062">
        <v>-20628746.015677601</v>
      </c>
      <c r="E1062" t="str">
        <v>DIRECTOR</v>
      </c>
      <c r="F1062">
        <v>1</v>
      </c>
      <c r="G1062">
        <v>20628746.015677601</v>
      </c>
      <c r="H1062" t="str">
        <v>#RRHH</v>
      </c>
      <c r="I1062" t="str">
        <v>PERSONAL</v>
      </c>
      <c r="J1062" t="str">
        <v>Opex</v>
      </c>
      <c r="K1062" t="str">
        <v>Fijo</v>
      </c>
      <c r="L1062" t="str">
        <v>Indirecto</v>
      </c>
      <c r="M1062">
        <v>0</v>
      </c>
      <c r="N1062" t="str">
        <v>CC16</v>
      </c>
      <c r="O1062" t="e">
        <v>#NUM!</v>
      </c>
      <c r="P1062">
        <v>10</v>
      </c>
      <c r="Q1062" t="str">
        <v>BACHAS, CEREAL Y POLVILLO, COMPOST Y FERTILIZANTES, DISPOSICION FINAL DE R. LIQUIDOS, DISPOSICION FINAL DE R. SOLIDOS, EXPORTACION, NFU, PILETAS, REACTORES, TIERRAS FILTRANTES</v>
      </c>
      <c r="R1062">
        <v>1</v>
      </c>
      <c r="S1062">
        <v>-20628746.015677601</v>
      </c>
      <c r="T1062">
        <v>1</v>
      </c>
      <c r="U1062" t="str">
        <v>APERTURADO POR EMPRESA</v>
      </c>
      <c r="V1062" t="str">
        <v>REACTORES</v>
      </c>
    </row>
    <row r="1063" spans="1:22" x14ac:dyDescent="0.25">
      <c r="A1063" vm="4">
        <v>45931</v>
      </c>
      <c r="B1063" t="str">
        <v>WORMS-RRHH</v>
      </c>
      <c r="C1063" t="str">
        <v>FERREYRA GRACES JORGE BENJAMIN</v>
      </c>
      <c r="D1063">
        <v>-20628746.015677601</v>
      </c>
      <c r="E1063" t="str">
        <v>DIRECTOR</v>
      </c>
      <c r="F1063">
        <v>1</v>
      </c>
      <c r="G1063">
        <v>20628746.015677601</v>
      </c>
      <c r="H1063" t="str">
        <v>#RRHH</v>
      </c>
      <c r="I1063" t="str">
        <v>PERSONAL</v>
      </c>
      <c r="J1063" t="str">
        <v>Opex</v>
      </c>
      <c r="K1063" t="str">
        <v>Fijo</v>
      </c>
      <c r="L1063" t="str">
        <v>Indirecto</v>
      </c>
      <c r="M1063">
        <v>0</v>
      </c>
      <c r="N1063" t="str">
        <v>CC16</v>
      </c>
      <c r="O1063" t="e">
        <v>#NUM!</v>
      </c>
      <c r="P1063">
        <v>10</v>
      </c>
      <c r="Q1063" t="str">
        <v>BACHAS, CEREAL Y POLVILLO, COMPOST Y FERTILIZANTES, DISPOSICION FINAL DE R. LIQUIDOS, DISPOSICION FINAL DE R. SOLIDOS, EXPORTACION, NFU, PILETAS, REACTORES, TIERRAS FILTRANTES</v>
      </c>
      <c r="R1063">
        <v>1</v>
      </c>
      <c r="S1063">
        <v>-20628746.015677601</v>
      </c>
      <c r="T1063">
        <v>1</v>
      </c>
      <c r="U1063" t="str">
        <v>APERTURADO POR EMPRESA</v>
      </c>
      <c r="V1063" t="str">
        <v>TIERRAS FILTRANTES</v>
      </c>
    </row>
    <row r="1064" spans="1:22" x14ac:dyDescent="0.25">
      <c r="A1064" vm="4">
        <v>45931</v>
      </c>
      <c r="B1064" t="str">
        <v>WORMS-RRHH</v>
      </c>
      <c r="C1064" t="str">
        <v>TISCORNIA FERNANDO</v>
      </c>
      <c r="D1064">
        <v>-6026434.4372843998</v>
      </c>
      <c r="E1064" t="str">
        <v>DIRECTOR</v>
      </c>
      <c r="F1064">
        <v>1</v>
      </c>
      <c r="G1064">
        <v>6026434.4372843998</v>
      </c>
      <c r="H1064" t="str">
        <v>#RRHH</v>
      </c>
      <c r="I1064" t="str">
        <v>PERSONAL</v>
      </c>
      <c r="J1064" t="str">
        <v>Opex</v>
      </c>
      <c r="K1064" t="str">
        <v>Fijo</v>
      </c>
      <c r="L1064" t="str">
        <v>Indirecto</v>
      </c>
      <c r="M1064">
        <v>0</v>
      </c>
      <c r="N1064" t="str">
        <v>CC16</v>
      </c>
      <c r="O1064" t="e">
        <v>#NUM!</v>
      </c>
      <c r="P1064">
        <v>10</v>
      </c>
      <c r="Q1064" t="str">
        <v>BACHAS, CEREAL Y POLVILLO, COMPOST Y FERTILIZANTES, DISPOSICION FINAL DE R. LIQUIDOS, DISPOSICION FINAL DE R. SOLIDOS, EXPORTACION, NFU, PILETAS, REACTORES, TIERRAS FILTRANTES</v>
      </c>
      <c r="R1064">
        <v>1</v>
      </c>
      <c r="S1064">
        <v>-6026434.4372843998</v>
      </c>
      <c r="T1064">
        <v>1</v>
      </c>
      <c r="U1064" t="str">
        <v>APERTURADO POR EMPRESA</v>
      </c>
      <c r="V1064" t="str">
        <v>BACHAS</v>
      </c>
    </row>
    <row r="1065" spans="1:22" x14ac:dyDescent="0.25">
      <c r="A1065" vm="4">
        <v>45931</v>
      </c>
      <c r="B1065" t="str">
        <v>WORMS-RRHH</v>
      </c>
      <c r="C1065" t="str">
        <v>TISCORNIA FERNANDO</v>
      </c>
      <c r="D1065">
        <v>-6026434.4372843998</v>
      </c>
      <c r="E1065" t="str">
        <v>DIRECTOR</v>
      </c>
      <c r="F1065">
        <v>1</v>
      </c>
      <c r="G1065">
        <v>6026434.4372843998</v>
      </c>
      <c r="H1065" t="str">
        <v>#RRHH</v>
      </c>
      <c r="I1065" t="str">
        <v>PERSONAL</v>
      </c>
      <c r="J1065" t="str">
        <v>Opex</v>
      </c>
      <c r="K1065" t="str">
        <v>Fijo</v>
      </c>
      <c r="L1065" t="str">
        <v>Indirecto</v>
      </c>
      <c r="M1065">
        <v>0</v>
      </c>
      <c r="N1065" t="str">
        <v>CC16</v>
      </c>
      <c r="O1065" t="e">
        <v>#NUM!</v>
      </c>
      <c r="P1065">
        <v>10</v>
      </c>
      <c r="Q1065" t="str">
        <v>BACHAS, CEREAL Y POLVILLO, COMPOST Y FERTILIZANTES, DISPOSICION FINAL DE R. LIQUIDOS, DISPOSICION FINAL DE R. SOLIDOS, EXPORTACION, NFU, PILETAS, REACTORES, TIERRAS FILTRANTES</v>
      </c>
      <c r="R1065">
        <v>1</v>
      </c>
      <c r="S1065">
        <v>-6026434.4372843998</v>
      </c>
      <c r="T1065">
        <v>1</v>
      </c>
      <c r="U1065" t="str">
        <v>APERTURADO POR EMPRESA</v>
      </c>
      <c r="V1065" t="str">
        <v>CEREAL Y POLVILLO</v>
      </c>
    </row>
    <row r="1066" spans="1:22" x14ac:dyDescent="0.25">
      <c r="A1066" vm="4">
        <v>45931</v>
      </c>
      <c r="B1066" t="str">
        <v>WORMS-RRHH</v>
      </c>
      <c r="C1066" t="str">
        <v>TISCORNIA FERNANDO</v>
      </c>
      <c r="D1066">
        <v>-6026434.4372843998</v>
      </c>
      <c r="E1066" t="str">
        <v>DIRECTOR</v>
      </c>
      <c r="F1066">
        <v>1</v>
      </c>
      <c r="G1066">
        <v>6026434.4372843998</v>
      </c>
      <c r="H1066" t="str">
        <v>#RRHH</v>
      </c>
      <c r="I1066" t="str">
        <v>PERSONAL</v>
      </c>
      <c r="J1066" t="str">
        <v>Opex</v>
      </c>
      <c r="K1066" t="str">
        <v>Fijo</v>
      </c>
      <c r="L1066" t="str">
        <v>Indirecto</v>
      </c>
      <c r="M1066">
        <v>0</v>
      </c>
      <c r="N1066" t="str">
        <v>CC16</v>
      </c>
      <c r="O1066" t="e">
        <v>#NUM!</v>
      </c>
      <c r="P1066">
        <v>10</v>
      </c>
      <c r="Q1066" t="str">
        <v>BACHAS, CEREAL Y POLVILLO, COMPOST Y FERTILIZANTES, DISPOSICION FINAL DE R. LIQUIDOS, DISPOSICION FINAL DE R. SOLIDOS, EXPORTACION, NFU, PILETAS, REACTORES, TIERRAS FILTRANTES</v>
      </c>
      <c r="R1066">
        <v>1</v>
      </c>
      <c r="S1066">
        <v>-6026434.4372843998</v>
      </c>
      <c r="T1066">
        <v>1</v>
      </c>
      <c r="U1066" t="str">
        <v>APERTURADO POR EMPRESA</v>
      </c>
      <c r="V1066" t="str">
        <v>COMPOST Y FERTILIZANTES</v>
      </c>
    </row>
    <row r="1067" spans="1:22" x14ac:dyDescent="0.25">
      <c r="A1067" vm="4">
        <v>45931</v>
      </c>
      <c r="B1067" t="str">
        <v>WORMS-RRHH</v>
      </c>
      <c r="C1067" t="str">
        <v>TISCORNIA FERNANDO</v>
      </c>
      <c r="D1067">
        <v>-6026434.4372843998</v>
      </c>
      <c r="E1067" t="str">
        <v>DIRECTOR</v>
      </c>
      <c r="F1067">
        <v>1</v>
      </c>
      <c r="G1067">
        <v>6026434.4372843998</v>
      </c>
      <c r="H1067" t="str">
        <v>#RRHH</v>
      </c>
      <c r="I1067" t="str">
        <v>PERSONAL</v>
      </c>
      <c r="J1067" t="str">
        <v>Opex</v>
      </c>
      <c r="K1067" t="str">
        <v>Fijo</v>
      </c>
      <c r="L1067" t="str">
        <v>Indirecto</v>
      </c>
      <c r="M1067">
        <v>0</v>
      </c>
      <c r="N1067" t="str">
        <v>CC16</v>
      </c>
      <c r="O1067" t="e">
        <v>#NUM!</v>
      </c>
      <c r="P1067">
        <v>10</v>
      </c>
      <c r="Q1067" t="str">
        <v>BACHAS, CEREAL Y POLVILLO, COMPOST Y FERTILIZANTES, DISPOSICION FINAL DE R. LIQUIDOS, DISPOSICION FINAL DE R. SOLIDOS, EXPORTACION, NFU, PILETAS, REACTORES, TIERRAS FILTRANTES</v>
      </c>
      <c r="R1067">
        <v>1</v>
      </c>
      <c r="S1067">
        <v>-6026434.4372843998</v>
      </c>
      <c r="T1067">
        <v>1</v>
      </c>
      <c r="U1067" t="str">
        <v>APERTURADO POR EMPRESA</v>
      </c>
      <c r="V1067" t="str">
        <v>DISPOSICION FINAL DE R. LIQUIDOS</v>
      </c>
    </row>
    <row r="1068" spans="1:22" x14ac:dyDescent="0.25">
      <c r="A1068" vm="4">
        <v>45931</v>
      </c>
      <c r="B1068" t="str">
        <v>WORMS-RRHH</v>
      </c>
      <c r="C1068" t="str">
        <v>TISCORNIA FERNANDO</v>
      </c>
      <c r="D1068">
        <v>-6026434.4372843998</v>
      </c>
      <c r="E1068" t="str">
        <v>DIRECTOR</v>
      </c>
      <c r="F1068">
        <v>1</v>
      </c>
      <c r="G1068">
        <v>6026434.4372843998</v>
      </c>
      <c r="H1068" t="str">
        <v>#RRHH</v>
      </c>
      <c r="I1068" t="str">
        <v>PERSONAL</v>
      </c>
      <c r="J1068" t="str">
        <v>Opex</v>
      </c>
      <c r="K1068" t="str">
        <v>Fijo</v>
      </c>
      <c r="L1068" t="str">
        <v>Indirecto</v>
      </c>
      <c r="M1068">
        <v>0</v>
      </c>
      <c r="N1068" t="str">
        <v>CC16</v>
      </c>
      <c r="O1068" t="e">
        <v>#NUM!</v>
      </c>
      <c r="P1068">
        <v>10</v>
      </c>
      <c r="Q1068" t="str">
        <v>BACHAS, CEREAL Y POLVILLO, COMPOST Y FERTILIZANTES, DISPOSICION FINAL DE R. LIQUIDOS, DISPOSICION FINAL DE R. SOLIDOS, EXPORTACION, NFU, PILETAS, REACTORES, TIERRAS FILTRANTES</v>
      </c>
      <c r="R1068">
        <v>1</v>
      </c>
      <c r="S1068">
        <v>-6026434.4372843998</v>
      </c>
      <c r="T1068">
        <v>1</v>
      </c>
      <c r="U1068" t="str">
        <v>APERTURADO POR EMPRESA</v>
      </c>
      <c r="V1068" t="str">
        <v>DISPOSICION FINAL DE R. SOLIDOS</v>
      </c>
    </row>
    <row r="1069" spans="1:22" x14ac:dyDescent="0.25">
      <c r="A1069" vm="4">
        <v>45931</v>
      </c>
      <c r="B1069" t="str">
        <v>WORMS-RRHH</v>
      </c>
      <c r="C1069" t="str">
        <v>TISCORNIA FERNANDO</v>
      </c>
      <c r="D1069">
        <v>-6026434.4372843998</v>
      </c>
      <c r="E1069" t="str">
        <v>DIRECTOR</v>
      </c>
      <c r="F1069">
        <v>1</v>
      </c>
      <c r="G1069">
        <v>6026434.4372843998</v>
      </c>
      <c r="H1069" t="str">
        <v>#RRHH</v>
      </c>
      <c r="I1069" t="str">
        <v>PERSONAL</v>
      </c>
      <c r="J1069" t="str">
        <v>Opex</v>
      </c>
      <c r="K1069" t="str">
        <v>Fijo</v>
      </c>
      <c r="L1069" t="str">
        <v>Indirecto</v>
      </c>
      <c r="M1069">
        <v>0</v>
      </c>
      <c r="N1069" t="str">
        <v>CC16</v>
      </c>
      <c r="O1069" t="e">
        <v>#NUM!</v>
      </c>
      <c r="P1069">
        <v>10</v>
      </c>
      <c r="Q1069" t="str">
        <v>BACHAS, CEREAL Y POLVILLO, COMPOST Y FERTILIZANTES, DISPOSICION FINAL DE R. LIQUIDOS, DISPOSICION FINAL DE R. SOLIDOS, EXPORTACION, NFU, PILETAS, REACTORES, TIERRAS FILTRANTES</v>
      </c>
      <c r="R1069">
        <v>1</v>
      </c>
      <c r="S1069">
        <v>-6026434.4372843998</v>
      </c>
      <c r="T1069">
        <v>1</v>
      </c>
      <c r="U1069" t="str">
        <v>APERTURADO POR EMPRESA</v>
      </c>
      <c r="V1069" t="str">
        <v>EXPORTACION</v>
      </c>
    </row>
    <row r="1070" spans="1:22" x14ac:dyDescent="0.25">
      <c r="A1070" vm="4">
        <v>45931</v>
      </c>
      <c r="B1070" t="str">
        <v>WORMS-RRHH</v>
      </c>
      <c r="C1070" t="str">
        <v>TISCORNIA FERNANDO</v>
      </c>
      <c r="D1070">
        <v>-6026434.4372843998</v>
      </c>
      <c r="E1070" t="str">
        <v>DIRECTOR</v>
      </c>
      <c r="F1070">
        <v>1</v>
      </c>
      <c r="G1070">
        <v>6026434.4372843998</v>
      </c>
      <c r="H1070" t="str">
        <v>#RRHH</v>
      </c>
      <c r="I1070" t="str">
        <v>PERSONAL</v>
      </c>
      <c r="J1070" t="str">
        <v>Opex</v>
      </c>
      <c r="K1070" t="str">
        <v>Fijo</v>
      </c>
      <c r="L1070" t="str">
        <v>Indirecto</v>
      </c>
      <c r="M1070">
        <v>0</v>
      </c>
      <c r="N1070" t="str">
        <v>CC16</v>
      </c>
      <c r="O1070" t="e">
        <v>#NUM!</v>
      </c>
      <c r="P1070">
        <v>10</v>
      </c>
      <c r="Q1070" t="str">
        <v>BACHAS, CEREAL Y POLVILLO, COMPOST Y FERTILIZANTES, DISPOSICION FINAL DE R. LIQUIDOS, DISPOSICION FINAL DE R. SOLIDOS, EXPORTACION, NFU, PILETAS, REACTORES, TIERRAS FILTRANTES</v>
      </c>
      <c r="R1070">
        <v>1</v>
      </c>
      <c r="S1070">
        <v>-6026434.4372843998</v>
      </c>
      <c r="T1070">
        <v>1</v>
      </c>
      <c r="U1070" t="str">
        <v>APERTURADO POR EMPRESA</v>
      </c>
      <c r="V1070" t="str">
        <v>NFU</v>
      </c>
    </row>
    <row r="1071" spans="1:22" x14ac:dyDescent="0.25">
      <c r="A1071" vm="4">
        <v>45931</v>
      </c>
      <c r="B1071" t="str">
        <v>WORMS-RRHH</v>
      </c>
      <c r="C1071" t="str">
        <v>TISCORNIA FERNANDO</v>
      </c>
      <c r="D1071">
        <v>-6026434.4372843998</v>
      </c>
      <c r="E1071" t="str">
        <v>DIRECTOR</v>
      </c>
      <c r="F1071">
        <v>1</v>
      </c>
      <c r="G1071">
        <v>6026434.4372843998</v>
      </c>
      <c r="H1071" t="str">
        <v>#RRHH</v>
      </c>
      <c r="I1071" t="str">
        <v>PERSONAL</v>
      </c>
      <c r="J1071" t="str">
        <v>Opex</v>
      </c>
      <c r="K1071" t="str">
        <v>Fijo</v>
      </c>
      <c r="L1071" t="str">
        <v>Indirecto</v>
      </c>
      <c r="M1071">
        <v>0</v>
      </c>
      <c r="N1071" t="str">
        <v>CC16</v>
      </c>
      <c r="O1071" t="e">
        <v>#NUM!</v>
      </c>
      <c r="P1071">
        <v>10</v>
      </c>
      <c r="Q1071" t="str">
        <v>BACHAS, CEREAL Y POLVILLO, COMPOST Y FERTILIZANTES, DISPOSICION FINAL DE R. LIQUIDOS, DISPOSICION FINAL DE R. SOLIDOS, EXPORTACION, NFU, PILETAS, REACTORES, TIERRAS FILTRANTES</v>
      </c>
      <c r="R1071">
        <v>1</v>
      </c>
      <c r="S1071">
        <v>-6026434.4372843998</v>
      </c>
      <c r="T1071">
        <v>1</v>
      </c>
      <c r="U1071" t="str">
        <v>APERTURADO POR EMPRESA</v>
      </c>
      <c r="V1071" t="str">
        <v>PILETAS</v>
      </c>
    </row>
    <row r="1072" spans="1:22" x14ac:dyDescent="0.25">
      <c r="A1072" vm="4">
        <v>45931</v>
      </c>
      <c r="B1072" t="str">
        <v>WORMS-RRHH</v>
      </c>
      <c r="C1072" t="str">
        <v>TISCORNIA FERNANDO</v>
      </c>
      <c r="D1072">
        <v>-6026434.4372843998</v>
      </c>
      <c r="E1072" t="str">
        <v>DIRECTOR</v>
      </c>
      <c r="F1072">
        <v>1</v>
      </c>
      <c r="G1072">
        <v>6026434.4372843998</v>
      </c>
      <c r="H1072" t="str">
        <v>#RRHH</v>
      </c>
      <c r="I1072" t="str">
        <v>PERSONAL</v>
      </c>
      <c r="J1072" t="str">
        <v>Opex</v>
      </c>
      <c r="K1072" t="str">
        <v>Fijo</v>
      </c>
      <c r="L1072" t="str">
        <v>Indirecto</v>
      </c>
      <c r="M1072">
        <v>0</v>
      </c>
      <c r="N1072" t="str">
        <v>CC16</v>
      </c>
      <c r="O1072" t="e">
        <v>#NUM!</v>
      </c>
      <c r="P1072">
        <v>10</v>
      </c>
      <c r="Q1072" t="str">
        <v>BACHAS, CEREAL Y POLVILLO, COMPOST Y FERTILIZANTES, DISPOSICION FINAL DE R. LIQUIDOS, DISPOSICION FINAL DE R. SOLIDOS, EXPORTACION, NFU, PILETAS, REACTORES, TIERRAS FILTRANTES</v>
      </c>
      <c r="R1072">
        <v>1</v>
      </c>
      <c r="S1072">
        <v>-6026434.4372843998</v>
      </c>
      <c r="T1072">
        <v>1</v>
      </c>
      <c r="U1072" t="str">
        <v>APERTURADO POR EMPRESA</v>
      </c>
      <c r="V1072" t="str">
        <v>REACTORES</v>
      </c>
    </row>
    <row r="1073" spans="1:22" x14ac:dyDescent="0.25">
      <c r="A1073" vm="4">
        <v>45931</v>
      </c>
      <c r="B1073" t="str">
        <v>WORMS-RRHH</v>
      </c>
      <c r="C1073" t="str">
        <v>TISCORNIA FERNANDO</v>
      </c>
      <c r="D1073">
        <v>-6026434.4372843998</v>
      </c>
      <c r="E1073" t="str">
        <v>DIRECTOR</v>
      </c>
      <c r="F1073">
        <v>1</v>
      </c>
      <c r="G1073">
        <v>6026434.4372843998</v>
      </c>
      <c r="H1073" t="str">
        <v>#RRHH</v>
      </c>
      <c r="I1073" t="str">
        <v>PERSONAL</v>
      </c>
      <c r="J1073" t="str">
        <v>Opex</v>
      </c>
      <c r="K1073" t="str">
        <v>Fijo</v>
      </c>
      <c r="L1073" t="str">
        <v>Indirecto</v>
      </c>
      <c r="M1073">
        <v>0</v>
      </c>
      <c r="N1073" t="str">
        <v>CC16</v>
      </c>
      <c r="O1073" t="e">
        <v>#NUM!</v>
      </c>
      <c r="P1073">
        <v>10</v>
      </c>
      <c r="Q1073" t="str">
        <v>BACHAS, CEREAL Y POLVILLO, COMPOST Y FERTILIZANTES, DISPOSICION FINAL DE R. LIQUIDOS, DISPOSICION FINAL DE R. SOLIDOS, EXPORTACION, NFU, PILETAS, REACTORES, TIERRAS FILTRANTES</v>
      </c>
      <c r="R1073">
        <v>1</v>
      </c>
      <c r="S1073">
        <v>-6026434.4372843998</v>
      </c>
      <c r="T1073">
        <v>1</v>
      </c>
      <c r="U1073" t="str">
        <v>APERTURADO POR EMPRESA</v>
      </c>
      <c r="V1073" t="str">
        <v>TIERRAS FILTRANTES</v>
      </c>
    </row>
    <row r="1074" spans="1:22" x14ac:dyDescent="0.25">
      <c r="A1074" vm="4">
        <v>45931</v>
      </c>
      <c r="B1074" t="str">
        <v>WORMS-RRHH</v>
      </c>
      <c r="C1074" t="str">
        <v>ISOLA, GIULIANA</v>
      </c>
      <c r="D1074">
        <v>-2914916.5928562656</v>
      </c>
      <c r="E1074" t="str">
        <v>ADMINISTRACION</v>
      </c>
      <c r="F1074">
        <v>1</v>
      </c>
      <c r="G1074">
        <v>2914916.5928562656</v>
      </c>
      <c r="H1074" t="str">
        <v>#RRHH</v>
      </c>
      <c r="I1074" t="str">
        <v>PERSONAL</v>
      </c>
      <c r="J1074" t="str">
        <v>Opex</v>
      </c>
      <c r="K1074" t="str">
        <v>Fijo</v>
      </c>
      <c r="L1074" t="str">
        <v>Indirecto</v>
      </c>
      <c r="M1074">
        <v>0</v>
      </c>
      <c r="N1074" t="str">
        <v>CC15</v>
      </c>
      <c r="O1074" t="e">
        <v>#NUM!</v>
      </c>
      <c r="P1074">
        <v>10</v>
      </c>
      <c r="Q1074" t="str">
        <v>BACHAS, CEREAL Y POLVILLO, COMPOST Y FERTILIZANTES, DISPOSICION FINAL DE R. LIQUIDOS, DISPOSICION FINAL DE R. SOLIDOS, EXPORTACION, NFU, PILETAS, REACTORES, TIERRAS FILTRANTES</v>
      </c>
      <c r="R1074">
        <v>1</v>
      </c>
      <c r="S1074">
        <v>-2914916.5928562656</v>
      </c>
      <c r="T1074">
        <v>1</v>
      </c>
      <c r="U1074" t="str">
        <v>APERTURADO POR EMPRESA</v>
      </c>
      <c r="V1074" t="str">
        <v>BACHAS</v>
      </c>
    </row>
    <row r="1075" spans="1:22" x14ac:dyDescent="0.25">
      <c r="A1075" vm="4">
        <v>45931</v>
      </c>
      <c r="B1075" t="str">
        <v>WORMS-RRHH</v>
      </c>
      <c r="C1075" t="str">
        <v>ISOLA, GIULIANA</v>
      </c>
      <c r="D1075">
        <v>-2914916.5928562656</v>
      </c>
      <c r="E1075" t="str">
        <v>ADMINISTRACION</v>
      </c>
      <c r="F1075">
        <v>1</v>
      </c>
      <c r="G1075">
        <v>2914916.5928562656</v>
      </c>
      <c r="H1075" t="str">
        <v>#RRHH</v>
      </c>
      <c r="I1075" t="str">
        <v>PERSONAL</v>
      </c>
      <c r="J1075" t="str">
        <v>Opex</v>
      </c>
      <c r="K1075" t="str">
        <v>Fijo</v>
      </c>
      <c r="L1075" t="str">
        <v>Indirecto</v>
      </c>
      <c r="M1075">
        <v>0</v>
      </c>
      <c r="N1075" t="str">
        <v>CC15</v>
      </c>
      <c r="O1075" t="e">
        <v>#NUM!</v>
      </c>
      <c r="P1075">
        <v>10</v>
      </c>
      <c r="Q1075" t="str">
        <v>BACHAS, CEREAL Y POLVILLO, COMPOST Y FERTILIZANTES, DISPOSICION FINAL DE R. LIQUIDOS, DISPOSICION FINAL DE R. SOLIDOS, EXPORTACION, NFU, PILETAS, REACTORES, TIERRAS FILTRANTES</v>
      </c>
      <c r="R1075">
        <v>1</v>
      </c>
      <c r="S1075">
        <v>-2914916.5928562656</v>
      </c>
      <c r="T1075">
        <v>1</v>
      </c>
      <c r="U1075" t="str">
        <v>APERTURADO POR EMPRESA</v>
      </c>
      <c r="V1075" t="str">
        <v>CEREAL Y POLVILLO</v>
      </c>
    </row>
    <row r="1076" spans="1:22" x14ac:dyDescent="0.25">
      <c r="A1076" vm="4">
        <v>45931</v>
      </c>
      <c r="B1076" t="str">
        <v>WORMS-RRHH</v>
      </c>
      <c r="C1076" t="str">
        <v>ISOLA, GIULIANA</v>
      </c>
      <c r="D1076">
        <v>-2914916.5928562656</v>
      </c>
      <c r="E1076" t="str">
        <v>ADMINISTRACION</v>
      </c>
      <c r="F1076">
        <v>1</v>
      </c>
      <c r="G1076">
        <v>2914916.5928562656</v>
      </c>
      <c r="H1076" t="str">
        <v>#RRHH</v>
      </c>
      <c r="I1076" t="str">
        <v>PERSONAL</v>
      </c>
      <c r="J1076" t="str">
        <v>Opex</v>
      </c>
      <c r="K1076" t="str">
        <v>Fijo</v>
      </c>
      <c r="L1076" t="str">
        <v>Indirecto</v>
      </c>
      <c r="M1076">
        <v>0</v>
      </c>
      <c r="N1076" t="str">
        <v>CC15</v>
      </c>
      <c r="O1076" t="e">
        <v>#NUM!</v>
      </c>
      <c r="P1076">
        <v>10</v>
      </c>
      <c r="Q1076" t="str">
        <v>BACHAS, CEREAL Y POLVILLO, COMPOST Y FERTILIZANTES, DISPOSICION FINAL DE R. LIQUIDOS, DISPOSICION FINAL DE R. SOLIDOS, EXPORTACION, NFU, PILETAS, REACTORES, TIERRAS FILTRANTES</v>
      </c>
      <c r="R1076">
        <v>1</v>
      </c>
      <c r="S1076">
        <v>-2914916.5928562656</v>
      </c>
      <c r="T1076">
        <v>1</v>
      </c>
      <c r="U1076" t="str">
        <v>APERTURADO POR EMPRESA</v>
      </c>
      <c r="V1076" t="str">
        <v>COMPOST Y FERTILIZANTES</v>
      </c>
    </row>
    <row r="1077" spans="1:22" x14ac:dyDescent="0.25">
      <c r="A1077" vm="4">
        <v>45931</v>
      </c>
      <c r="B1077" t="str">
        <v>WORMS-RRHH</v>
      </c>
      <c r="C1077" t="str">
        <v>ISOLA, GIULIANA</v>
      </c>
      <c r="D1077">
        <v>-2914916.5928562656</v>
      </c>
      <c r="E1077" t="str">
        <v>ADMINISTRACION</v>
      </c>
      <c r="F1077">
        <v>1</v>
      </c>
      <c r="G1077">
        <v>2914916.5928562656</v>
      </c>
      <c r="H1077" t="str">
        <v>#RRHH</v>
      </c>
      <c r="I1077" t="str">
        <v>PERSONAL</v>
      </c>
      <c r="J1077" t="str">
        <v>Opex</v>
      </c>
      <c r="K1077" t="str">
        <v>Fijo</v>
      </c>
      <c r="L1077" t="str">
        <v>Indirecto</v>
      </c>
      <c r="M1077">
        <v>0</v>
      </c>
      <c r="N1077" t="str">
        <v>CC15</v>
      </c>
      <c r="O1077" t="e">
        <v>#NUM!</v>
      </c>
      <c r="P1077">
        <v>10</v>
      </c>
      <c r="Q1077" t="str">
        <v>BACHAS, CEREAL Y POLVILLO, COMPOST Y FERTILIZANTES, DISPOSICION FINAL DE R. LIQUIDOS, DISPOSICION FINAL DE R. SOLIDOS, EXPORTACION, NFU, PILETAS, REACTORES, TIERRAS FILTRANTES</v>
      </c>
      <c r="R1077">
        <v>1</v>
      </c>
      <c r="S1077">
        <v>-2914916.5928562656</v>
      </c>
      <c r="T1077">
        <v>1</v>
      </c>
      <c r="U1077" t="str">
        <v>APERTURADO POR EMPRESA</v>
      </c>
      <c r="V1077" t="str">
        <v>DISPOSICION FINAL DE R. LIQUIDOS</v>
      </c>
    </row>
    <row r="1078" spans="1:22" x14ac:dyDescent="0.25">
      <c r="A1078" vm="4">
        <v>45931</v>
      </c>
      <c r="B1078" t="str">
        <v>WORMS-RRHH</v>
      </c>
      <c r="C1078" t="str">
        <v>ISOLA, GIULIANA</v>
      </c>
      <c r="D1078">
        <v>-2914916.5928562656</v>
      </c>
      <c r="E1078" t="str">
        <v>ADMINISTRACION</v>
      </c>
      <c r="F1078">
        <v>1</v>
      </c>
      <c r="G1078">
        <v>2914916.5928562656</v>
      </c>
      <c r="H1078" t="str">
        <v>#RRHH</v>
      </c>
      <c r="I1078" t="str">
        <v>PERSONAL</v>
      </c>
      <c r="J1078" t="str">
        <v>Opex</v>
      </c>
      <c r="K1078" t="str">
        <v>Fijo</v>
      </c>
      <c r="L1078" t="str">
        <v>Indirecto</v>
      </c>
      <c r="M1078">
        <v>0</v>
      </c>
      <c r="N1078" t="str">
        <v>CC15</v>
      </c>
      <c r="O1078" t="e">
        <v>#NUM!</v>
      </c>
      <c r="P1078">
        <v>10</v>
      </c>
      <c r="Q1078" t="str">
        <v>BACHAS, CEREAL Y POLVILLO, COMPOST Y FERTILIZANTES, DISPOSICION FINAL DE R. LIQUIDOS, DISPOSICION FINAL DE R. SOLIDOS, EXPORTACION, NFU, PILETAS, REACTORES, TIERRAS FILTRANTES</v>
      </c>
      <c r="R1078">
        <v>1</v>
      </c>
      <c r="S1078">
        <v>-2914916.5928562656</v>
      </c>
      <c r="T1078">
        <v>1</v>
      </c>
      <c r="U1078" t="str">
        <v>APERTURADO POR EMPRESA</v>
      </c>
      <c r="V1078" t="str">
        <v>DISPOSICION FINAL DE R. SOLIDOS</v>
      </c>
    </row>
    <row r="1079" spans="1:22" x14ac:dyDescent="0.25">
      <c r="A1079" vm="4">
        <v>45931</v>
      </c>
      <c r="B1079" t="str">
        <v>WORMS-RRHH</v>
      </c>
      <c r="C1079" t="str">
        <v>ISOLA, GIULIANA</v>
      </c>
      <c r="D1079">
        <v>-2914916.5928562656</v>
      </c>
      <c r="E1079" t="str">
        <v>ADMINISTRACION</v>
      </c>
      <c r="F1079">
        <v>1</v>
      </c>
      <c r="G1079">
        <v>2914916.5928562656</v>
      </c>
      <c r="H1079" t="str">
        <v>#RRHH</v>
      </c>
      <c r="I1079" t="str">
        <v>PERSONAL</v>
      </c>
      <c r="J1079" t="str">
        <v>Opex</v>
      </c>
      <c r="K1079" t="str">
        <v>Fijo</v>
      </c>
      <c r="L1079" t="str">
        <v>Indirecto</v>
      </c>
      <c r="M1079">
        <v>0</v>
      </c>
      <c r="N1079" t="str">
        <v>CC15</v>
      </c>
      <c r="O1079" t="e">
        <v>#NUM!</v>
      </c>
      <c r="P1079">
        <v>10</v>
      </c>
      <c r="Q1079" t="str">
        <v>BACHAS, CEREAL Y POLVILLO, COMPOST Y FERTILIZANTES, DISPOSICION FINAL DE R. LIQUIDOS, DISPOSICION FINAL DE R. SOLIDOS, EXPORTACION, NFU, PILETAS, REACTORES, TIERRAS FILTRANTES</v>
      </c>
      <c r="R1079">
        <v>1</v>
      </c>
      <c r="S1079">
        <v>-2914916.5928562656</v>
      </c>
      <c r="T1079">
        <v>1</v>
      </c>
      <c r="U1079" t="str">
        <v>APERTURADO POR EMPRESA</v>
      </c>
      <c r="V1079" t="str">
        <v>EXPORTACION</v>
      </c>
    </row>
    <row r="1080" spans="1:22" x14ac:dyDescent="0.25">
      <c r="A1080" vm="4">
        <v>45931</v>
      </c>
      <c r="B1080" t="str">
        <v>WORMS-RRHH</v>
      </c>
      <c r="C1080" t="str">
        <v>ISOLA, GIULIANA</v>
      </c>
      <c r="D1080">
        <v>-2914916.5928562656</v>
      </c>
      <c r="E1080" t="str">
        <v>ADMINISTRACION</v>
      </c>
      <c r="F1080">
        <v>1</v>
      </c>
      <c r="G1080">
        <v>2914916.5928562656</v>
      </c>
      <c r="H1080" t="str">
        <v>#RRHH</v>
      </c>
      <c r="I1080" t="str">
        <v>PERSONAL</v>
      </c>
      <c r="J1080" t="str">
        <v>Opex</v>
      </c>
      <c r="K1080" t="str">
        <v>Fijo</v>
      </c>
      <c r="L1080" t="str">
        <v>Indirecto</v>
      </c>
      <c r="M1080">
        <v>0</v>
      </c>
      <c r="N1080" t="str">
        <v>CC15</v>
      </c>
      <c r="O1080" t="e">
        <v>#NUM!</v>
      </c>
      <c r="P1080">
        <v>10</v>
      </c>
      <c r="Q1080" t="str">
        <v>BACHAS, CEREAL Y POLVILLO, COMPOST Y FERTILIZANTES, DISPOSICION FINAL DE R. LIQUIDOS, DISPOSICION FINAL DE R. SOLIDOS, EXPORTACION, NFU, PILETAS, REACTORES, TIERRAS FILTRANTES</v>
      </c>
      <c r="R1080">
        <v>1</v>
      </c>
      <c r="S1080">
        <v>-2914916.5928562656</v>
      </c>
      <c r="T1080">
        <v>1</v>
      </c>
      <c r="U1080" t="str">
        <v>APERTURADO POR EMPRESA</v>
      </c>
      <c r="V1080" t="str">
        <v>NFU</v>
      </c>
    </row>
    <row r="1081" spans="1:22" x14ac:dyDescent="0.25">
      <c r="A1081" vm="4">
        <v>45931</v>
      </c>
      <c r="B1081" t="str">
        <v>WORMS-RRHH</v>
      </c>
      <c r="C1081" t="str">
        <v>ISOLA, GIULIANA</v>
      </c>
      <c r="D1081">
        <v>-2914916.5928562656</v>
      </c>
      <c r="E1081" t="str">
        <v>ADMINISTRACION</v>
      </c>
      <c r="F1081">
        <v>1</v>
      </c>
      <c r="G1081">
        <v>2914916.5928562656</v>
      </c>
      <c r="H1081" t="str">
        <v>#RRHH</v>
      </c>
      <c r="I1081" t="str">
        <v>PERSONAL</v>
      </c>
      <c r="J1081" t="str">
        <v>Opex</v>
      </c>
      <c r="K1081" t="str">
        <v>Fijo</v>
      </c>
      <c r="L1081" t="str">
        <v>Indirecto</v>
      </c>
      <c r="M1081">
        <v>0</v>
      </c>
      <c r="N1081" t="str">
        <v>CC15</v>
      </c>
      <c r="O1081" t="e">
        <v>#NUM!</v>
      </c>
      <c r="P1081">
        <v>10</v>
      </c>
      <c r="Q1081" t="str">
        <v>BACHAS, CEREAL Y POLVILLO, COMPOST Y FERTILIZANTES, DISPOSICION FINAL DE R. LIQUIDOS, DISPOSICION FINAL DE R. SOLIDOS, EXPORTACION, NFU, PILETAS, REACTORES, TIERRAS FILTRANTES</v>
      </c>
      <c r="R1081">
        <v>1</v>
      </c>
      <c r="S1081">
        <v>-2914916.5928562656</v>
      </c>
      <c r="T1081">
        <v>1</v>
      </c>
      <c r="U1081" t="str">
        <v>APERTURADO POR EMPRESA</v>
      </c>
      <c r="V1081" t="str">
        <v>PILETAS</v>
      </c>
    </row>
    <row r="1082" spans="1:22" x14ac:dyDescent="0.25">
      <c r="A1082" vm="4">
        <v>45931</v>
      </c>
      <c r="B1082" t="str">
        <v>WORMS-RRHH</v>
      </c>
      <c r="C1082" t="str">
        <v>ISOLA, GIULIANA</v>
      </c>
      <c r="D1082">
        <v>-2914916.5928562656</v>
      </c>
      <c r="E1082" t="str">
        <v>ADMINISTRACION</v>
      </c>
      <c r="F1082">
        <v>1</v>
      </c>
      <c r="G1082">
        <v>2914916.5928562656</v>
      </c>
      <c r="H1082" t="str">
        <v>#RRHH</v>
      </c>
      <c r="I1082" t="str">
        <v>PERSONAL</v>
      </c>
      <c r="J1082" t="str">
        <v>Opex</v>
      </c>
      <c r="K1082" t="str">
        <v>Fijo</v>
      </c>
      <c r="L1082" t="str">
        <v>Indirecto</v>
      </c>
      <c r="M1082">
        <v>0</v>
      </c>
      <c r="N1082" t="str">
        <v>CC15</v>
      </c>
      <c r="O1082" t="e">
        <v>#NUM!</v>
      </c>
      <c r="P1082">
        <v>10</v>
      </c>
      <c r="Q1082" t="str">
        <v>BACHAS, CEREAL Y POLVILLO, COMPOST Y FERTILIZANTES, DISPOSICION FINAL DE R. LIQUIDOS, DISPOSICION FINAL DE R. SOLIDOS, EXPORTACION, NFU, PILETAS, REACTORES, TIERRAS FILTRANTES</v>
      </c>
      <c r="R1082">
        <v>1</v>
      </c>
      <c r="S1082">
        <v>-2914916.5928562656</v>
      </c>
      <c r="T1082">
        <v>1</v>
      </c>
      <c r="U1082" t="str">
        <v>APERTURADO POR EMPRESA</v>
      </c>
      <c r="V1082" t="str">
        <v>REACTORES</v>
      </c>
    </row>
    <row r="1083" spans="1:22" x14ac:dyDescent="0.25">
      <c r="A1083" vm="4">
        <v>45931</v>
      </c>
      <c r="B1083" t="str">
        <v>WORMS-RRHH</v>
      </c>
      <c r="C1083" t="str">
        <v>ISOLA, GIULIANA</v>
      </c>
      <c r="D1083">
        <v>-2914916.5928562656</v>
      </c>
      <c r="E1083" t="str">
        <v>ADMINISTRACION</v>
      </c>
      <c r="F1083">
        <v>1</v>
      </c>
      <c r="G1083">
        <v>2914916.5928562656</v>
      </c>
      <c r="H1083" t="str">
        <v>#RRHH</v>
      </c>
      <c r="I1083" t="str">
        <v>PERSONAL</v>
      </c>
      <c r="J1083" t="str">
        <v>Opex</v>
      </c>
      <c r="K1083" t="str">
        <v>Fijo</v>
      </c>
      <c r="L1083" t="str">
        <v>Indirecto</v>
      </c>
      <c r="M1083">
        <v>0</v>
      </c>
      <c r="N1083" t="str">
        <v>CC15</v>
      </c>
      <c r="O1083" t="e">
        <v>#NUM!</v>
      </c>
      <c r="P1083">
        <v>10</v>
      </c>
      <c r="Q1083" t="str">
        <v>BACHAS, CEREAL Y POLVILLO, COMPOST Y FERTILIZANTES, DISPOSICION FINAL DE R. LIQUIDOS, DISPOSICION FINAL DE R. SOLIDOS, EXPORTACION, NFU, PILETAS, REACTORES, TIERRAS FILTRANTES</v>
      </c>
      <c r="R1083">
        <v>1</v>
      </c>
      <c r="S1083">
        <v>-2914916.5928562656</v>
      </c>
      <c r="T1083">
        <v>1</v>
      </c>
      <c r="U1083" t="str">
        <v>APERTURADO POR EMPRESA</v>
      </c>
      <c r="V1083" t="str">
        <v>TIERRAS FILTRANTES</v>
      </c>
    </row>
    <row r="1084" spans="1:22" x14ac:dyDescent="0.25">
      <c r="A1084" vm="4">
        <v>45931</v>
      </c>
      <c r="B1084" t="str">
        <v>WORMS-RRHH</v>
      </c>
      <c r="C1084" t="str">
        <v>ZIMMERMAN PABLO MAURICIO</v>
      </c>
      <c r="D1084">
        <v>-14352968.45592</v>
      </c>
      <c r="E1084" t="str">
        <v>DIRECTOR</v>
      </c>
      <c r="F1084">
        <v>1</v>
      </c>
      <c r="G1084">
        <v>14352968.45592</v>
      </c>
      <c r="H1084" t="str">
        <v>#RRHH</v>
      </c>
      <c r="I1084" t="str">
        <v>PERSONAL</v>
      </c>
      <c r="J1084" t="str">
        <v>Opex</v>
      </c>
      <c r="K1084" t="str">
        <v>Fijo</v>
      </c>
      <c r="L1084" t="str">
        <v>Indirecto</v>
      </c>
      <c r="M1084">
        <v>0</v>
      </c>
      <c r="N1084" t="str">
        <v>CC16</v>
      </c>
      <c r="O1084" t="e">
        <v>#NUM!</v>
      </c>
      <c r="P1084">
        <v>10</v>
      </c>
      <c r="Q1084" t="str">
        <v>BACHAS, CEREAL Y POLVILLO, COMPOST Y FERTILIZANTES, DISPOSICION FINAL DE R. LIQUIDOS, DISPOSICION FINAL DE R. SOLIDOS, EXPORTACION, NFU, PILETAS, REACTORES, TIERRAS FILTRANTES</v>
      </c>
      <c r="R1084">
        <v>1</v>
      </c>
      <c r="S1084">
        <v>-14352968.45592</v>
      </c>
      <c r="T1084">
        <v>1</v>
      </c>
      <c r="U1084" t="str">
        <v>APERTURADO POR EMPRESA</v>
      </c>
      <c r="V1084" t="str">
        <v>BACHAS</v>
      </c>
    </row>
    <row r="1085" spans="1:22" x14ac:dyDescent="0.25">
      <c r="A1085" vm="4">
        <v>45931</v>
      </c>
      <c r="B1085" t="str">
        <v>WORMS-RRHH</v>
      </c>
      <c r="C1085" t="str">
        <v>ZIMMERMAN PABLO MAURICIO</v>
      </c>
      <c r="D1085">
        <v>-14352968.45592</v>
      </c>
      <c r="E1085" t="str">
        <v>DIRECTOR</v>
      </c>
      <c r="F1085">
        <v>1</v>
      </c>
      <c r="G1085">
        <v>14352968.45592</v>
      </c>
      <c r="H1085" t="str">
        <v>#RRHH</v>
      </c>
      <c r="I1085" t="str">
        <v>PERSONAL</v>
      </c>
      <c r="J1085" t="str">
        <v>Opex</v>
      </c>
      <c r="K1085" t="str">
        <v>Fijo</v>
      </c>
      <c r="L1085" t="str">
        <v>Indirecto</v>
      </c>
      <c r="M1085">
        <v>0</v>
      </c>
      <c r="N1085" t="str">
        <v>CC16</v>
      </c>
      <c r="O1085" t="e">
        <v>#NUM!</v>
      </c>
      <c r="P1085">
        <v>10</v>
      </c>
      <c r="Q1085" t="str">
        <v>BACHAS, CEREAL Y POLVILLO, COMPOST Y FERTILIZANTES, DISPOSICION FINAL DE R. LIQUIDOS, DISPOSICION FINAL DE R. SOLIDOS, EXPORTACION, NFU, PILETAS, REACTORES, TIERRAS FILTRANTES</v>
      </c>
      <c r="R1085">
        <v>1</v>
      </c>
      <c r="S1085">
        <v>-14352968.45592</v>
      </c>
      <c r="T1085">
        <v>1</v>
      </c>
      <c r="U1085" t="str">
        <v>APERTURADO POR EMPRESA</v>
      </c>
      <c r="V1085" t="str">
        <v>CEREAL Y POLVILLO</v>
      </c>
    </row>
    <row r="1086" spans="1:22" x14ac:dyDescent="0.25">
      <c r="A1086" vm="4">
        <v>45931</v>
      </c>
      <c r="B1086" t="str">
        <v>WORMS-RRHH</v>
      </c>
      <c r="C1086" t="str">
        <v>ZIMMERMAN PABLO MAURICIO</v>
      </c>
      <c r="D1086">
        <v>-14352968.45592</v>
      </c>
      <c r="E1086" t="str">
        <v>DIRECTOR</v>
      </c>
      <c r="F1086">
        <v>1</v>
      </c>
      <c r="G1086">
        <v>14352968.45592</v>
      </c>
      <c r="H1086" t="str">
        <v>#RRHH</v>
      </c>
      <c r="I1086" t="str">
        <v>PERSONAL</v>
      </c>
      <c r="J1086" t="str">
        <v>Opex</v>
      </c>
      <c r="K1086" t="str">
        <v>Fijo</v>
      </c>
      <c r="L1086" t="str">
        <v>Indirecto</v>
      </c>
      <c r="M1086">
        <v>0</v>
      </c>
      <c r="N1086" t="str">
        <v>CC16</v>
      </c>
      <c r="O1086" t="e">
        <v>#NUM!</v>
      </c>
      <c r="P1086">
        <v>10</v>
      </c>
      <c r="Q1086" t="str">
        <v>BACHAS, CEREAL Y POLVILLO, COMPOST Y FERTILIZANTES, DISPOSICION FINAL DE R. LIQUIDOS, DISPOSICION FINAL DE R. SOLIDOS, EXPORTACION, NFU, PILETAS, REACTORES, TIERRAS FILTRANTES</v>
      </c>
      <c r="R1086">
        <v>1</v>
      </c>
      <c r="S1086">
        <v>-14352968.45592</v>
      </c>
      <c r="T1086">
        <v>1</v>
      </c>
      <c r="U1086" t="str">
        <v>APERTURADO POR EMPRESA</v>
      </c>
      <c r="V1086" t="str">
        <v>COMPOST Y FERTILIZANTES</v>
      </c>
    </row>
    <row r="1087" spans="1:22" x14ac:dyDescent="0.25">
      <c r="A1087" vm="4">
        <v>45931</v>
      </c>
      <c r="B1087" t="str">
        <v>WORMS-RRHH</v>
      </c>
      <c r="C1087" t="str">
        <v>ZIMMERMAN PABLO MAURICIO</v>
      </c>
      <c r="D1087">
        <v>-14352968.45592</v>
      </c>
      <c r="E1087" t="str">
        <v>DIRECTOR</v>
      </c>
      <c r="F1087">
        <v>1</v>
      </c>
      <c r="G1087">
        <v>14352968.45592</v>
      </c>
      <c r="H1087" t="str">
        <v>#RRHH</v>
      </c>
      <c r="I1087" t="str">
        <v>PERSONAL</v>
      </c>
      <c r="J1087" t="str">
        <v>Opex</v>
      </c>
      <c r="K1087" t="str">
        <v>Fijo</v>
      </c>
      <c r="L1087" t="str">
        <v>Indirecto</v>
      </c>
      <c r="M1087">
        <v>0</v>
      </c>
      <c r="N1087" t="str">
        <v>CC16</v>
      </c>
      <c r="O1087" t="e">
        <v>#NUM!</v>
      </c>
      <c r="P1087">
        <v>10</v>
      </c>
      <c r="Q1087" t="str">
        <v>BACHAS, CEREAL Y POLVILLO, COMPOST Y FERTILIZANTES, DISPOSICION FINAL DE R. LIQUIDOS, DISPOSICION FINAL DE R. SOLIDOS, EXPORTACION, NFU, PILETAS, REACTORES, TIERRAS FILTRANTES</v>
      </c>
      <c r="R1087">
        <v>1</v>
      </c>
      <c r="S1087">
        <v>-14352968.45592</v>
      </c>
      <c r="T1087">
        <v>1</v>
      </c>
      <c r="U1087" t="str">
        <v>APERTURADO POR EMPRESA</v>
      </c>
      <c r="V1087" t="str">
        <v>DISPOSICION FINAL DE R. LIQUIDOS</v>
      </c>
    </row>
    <row r="1088" spans="1:22" x14ac:dyDescent="0.25">
      <c r="A1088" vm="4">
        <v>45931</v>
      </c>
      <c r="B1088" t="str">
        <v>WORMS-RRHH</v>
      </c>
      <c r="C1088" t="str">
        <v>ZIMMERMAN PABLO MAURICIO</v>
      </c>
      <c r="D1088">
        <v>-14352968.45592</v>
      </c>
      <c r="E1088" t="str">
        <v>DIRECTOR</v>
      </c>
      <c r="F1088">
        <v>1</v>
      </c>
      <c r="G1088">
        <v>14352968.45592</v>
      </c>
      <c r="H1088" t="str">
        <v>#RRHH</v>
      </c>
      <c r="I1088" t="str">
        <v>PERSONAL</v>
      </c>
      <c r="J1088" t="str">
        <v>Opex</v>
      </c>
      <c r="K1088" t="str">
        <v>Fijo</v>
      </c>
      <c r="L1088" t="str">
        <v>Indirecto</v>
      </c>
      <c r="M1088">
        <v>0</v>
      </c>
      <c r="N1088" t="str">
        <v>CC16</v>
      </c>
      <c r="O1088" t="e">
        <v>#NUM!</v>
      </c>
      <c r="P1088">
        <v>10</v>
      </c>
      <c r="Q1088" t="str">
        <v>BACHAS, CEREAL Y POLVILLO, COMPOST Y FERTILIZANTES, DISPOSICION FINAL DE R. LIQUIDOS, DISPOSICION FINAL DE R. SOLIDOS, EXPORTACION, NFU, PILETAS, REACTORES, TIERRAS FILTRANTES</v>
      </c>
      <c r="R1088">
        <v>1</v>
      </c>
      <c r="S1088">
        <v>-14352968.45592</v>
      </c>
      <c r="T1088">
        <v>1</v>
      </c>
      <c r="U1088" t="str">
        <v>APERTURADO POR EMPRESA</v>
      </c>
      <c r="V1088" t="str">
        <v>DISPOSICION FINAL DE R. SOLIDOS</v>
      </c>
    </row>
    <row r="1089" spans="1:22" x14ac:dyDescent="0.25">
      <c r="A1089" vm="4">
        <v>45931</v>
      </c>
      <c r="B1089" t="str">
        <v>WORMS-RRHH</v>
      </c>
      <c r="C1089" t="str">
        <v>ZIMMERMAN PABLO MAURICIO</v>
      </c>
      <c r="D1089">
        <v>-14352968.45592</v>
      </c>
      <c r="E1089" t="str">
        <v>DIRECTOR</v>
      </c>
      <c r="F1089">
        <v>1</v>
      </c>
      <c r="G1089">
        <v>14352968.45592</v>
      </c>
      <c r="H1089" t="str">
        <v>#RRHH</v>
      </c>
      <c r="I1089" t="str">
        <v>PERSONAL</v>
      </c>
      <c r="J1089" t="str">
        <v>Opex</v>
      </c>
      <c r="K1089" t="str">
        <v>Fijo</v>
      </c>
      <c r="L1089" t="str">
        <v>Indirecto</v>
      </c>
      <c r="M1089">
        <v>0</v>
      </c>
      <c r="N1089" t="str">
        <v>CC16</v>
      </c>
      <c r="O1089" t="e">
        <v>#NUM!</v>
      </c>
      <c r="P1089">
        <v>10</v>
      </c>
      <c r="Q1089" t="str">
        <v>BACHAS, CEREAL Y POLVILLO, COMPOST Y FERTILIZANTES, DISPOSICION FINAL DE R. LIQUIDOS, DISPOSICION FINAL DE R. SOLIDOS, EXPORTACION, NFU, PILETAS, REACTORES, TIERRAS FILTRANTES</v>
      </c>
      <c r="R1089">
        <v>1</v>
      </c>
      <c r="S1089">
        <v>-14352968.45592</v>
      </c>
      <c r="T1089">
        <v>1</v>
      </c>
      <c r="U1089" t="str">
        <v>APERTURADO POR EMPRESA</v>
      </c>
      <c r="V1089" t="str">
        <v>EXPORTACION</v>
      </c>
    </row>
    <row r="1090" spans="1:22" x14ac:dyDescent="0.25">
      <c r="A1090" vm="4">
        <v>45931</v>
      </c>
      <c r="B1090" t="str">
        <v>WORMS-RRHH</v>
      </c>
      <c r="C1090" t="str">
        <v>ZIMMERMAN PABLO MAURICIO</v>
      </c>
      <c r="D1090">
        <v>-14352968.45592</v>
      </c>
      <c r="E1090" t="str">
        <v>DIRECTOR</v>
      </c>
      <c r="F1090">
        <v>1</v>
      </c>
      <c r="G1090">
        <v>14352968.45592</v>
      </c>
      <c r="H1090" t="str">
        <v>#RRHH</v>
      </c>
      <c r="I1090" t="str">
        <v>PERSONAL</v>
      </c>
      <c r="J1090" t="str">
        <v>Opex</v>
      </c>
      <c r="K1090" t="str">
        <v>Fijo</v>
      </c>
      <c r="L1090" t="str">
        <v>Indirecto</v>
      </c>
      <c r="M1090">
        <v>0</v>
      </c>
      <c r="N1090" t="str">
        <v>CC16</v>
      </c>
      <c r="O1090" t="e">
        <v>#NUM!</v>
      </c>
      <c r="P1090">
        <v>10</v>
      </c>
      <c r="Q1090" t="str">
        <v>BACHAS, CEREAL Y POLVILLO, COMPOST Y FERTILIZANTES, DISPOSICION FINAL DE R. LIQUIDOS, DISPOSICION FINAL DE R. SOLIDOS, EXPORTACION, NFU, PILETAS, REACTORES, TIERRAS FILTRANTES</v>
      </c>
      <c r="R1090">
        <v>1</v>
      </c>
      <c r="S1090">
        <v>-14352968.45592</v>
      </c>
      <c r="T1090">
        <v>1</v>
      </c>
      <c r="U1090" t="str">
        <v>APERTURADO POR EMPRESA</v>
      </c>
      <c r="V1090" t="str">
        <v>NFU</v>
      </c>
    </row>
    <row r="1091" spans="1:22" x14ac:dyDescent="0.25">
      <c r="A1091" vm="4">
        <v>45931</v>
      </c>
      <c r="B1091" t="str">
        <v>WORMS-RRHH</v>
      </c>
      <c r="C1091" t="str">
        <v>ZIMMERMAN PABLO MAURICIO</v>
      </c>
      <c r="D1091">
        <v>-14352968.45592</v>
      </c>
      <c r="E1091" t="str">
        <v>DIRECTOR</v>
      </c>
      <c r="F1091">
        <v>1</v>
      </c>
      <c r="G1091">
        <v>14352968.45592</v>
      </c>
      <c r="H1091" t="str">
        <v>#RRHH</v>
      </c>
      <c r="I1091" t="str">
        <v>PERSONAL</v>
      </c>
      <c r="J1091" t="str">
        <v>Opex</v>
      </c>
      <c r="K1091" t="str">
        <v>Fijo</v>
      </c>
      <c r="L1091" t="str">
        <v>Indirecto</v>
      </c>
      <c r="M1091">
        <v>0</v>
      </c>
      <c r="N1091" t="str">
        <v>CC16</v>
      </c>
      <c r="O1091" t="e">
        <v>#NUM!</v>
      </c>
      <c r="P1091">
        <v>10</v>
      </c>
      <c r="Q1091" t="str">
        <v>BACHAS, CEREAL Y POLVILLO, COMPOST Y FERTILIZANTES, DISPOSICION FINAL DE R. LIQUIDOS, DISPOSICION FINAL DE R. SOLIDOS, EXPORTACION, NFU, PILETAS, REACTORES, TIERRAS FILTRANTES</v>
      </c>
      <c r="R1091">
        <v>1</v>
      </c>
      <c r="S1091">
        <v>-14352968.45592</v>
      </c>
      <c r="T1091">
        <v>1</v>
      </c>
      <c r="U1091" t="str">
        <v>APERTURADO POR EMPRESA</v>
      </c>
      <c r="V1091" t="str">
        <v>PILETAS</v>
      </c>
    </row>
    <row r="1092" spans="1:22" x14ac:dyDescent="0.25">
      <c r="A1092" vm="4">
        <v>45931</v>
      </c>
      <c r="B1092" t="str">
        <v>WORMS-RRHH</v>
      </c>
      <c r="C1092" t="str">
        <v>ZIMMERMAN PABLO MAURICIO</v>
      </c>
      <c r="D1092">
        <v>-14352968.45592</v>
      </c>
      <c r="E1092" t="str">
        <v>DIRECTOR</v>
      </c>
      <c r="F1092">
        <v>1</v>
      </c>
      <c r="G1092">
        <v>14352968.45592</v>
      </c>
      <c r="H1092" t="str">
        <v>#RRHH</v>
      </c>
      <c r="I1092" t="str">
        <v>PERSONAL</v>
      </c>
      <c r="J1092" t="str">
        <v>Opex</v>
      </c>
      <c r="K1092" t="str">
        <v>Fijo</v>
      </c>
      <c r="L1092" t="str">
        <v>Indirecto</v>
      </c>
      <c r="M1092">
        <v>0</v>
      </c>
      <c r="N1092" t="str">
        <v>CC16</v>
      </c>
      <c r="O1092" t="e">
        <v>#NUM!</v>
      </c>
      <c r="P1092">
        <v>10</v>
      </c>
      <c r="Q1092" t="str">
        <v>BACHAS, CEREAL Y POLVILLO, COMPOST Y FERTILIZANTES, DISPOSICION FINAL DE R. LIQUIDOS, DISPOSICION FINAL DE R. SOLIDOS, EXPORTACION, NFU, PILETAS, REACTORES, TIERRAS FILTRANTES</v>
      </c>
      <c r="R1092">
        <v>1</v>
      </c>
      <c r="S1092">
        <v>-14352968.45592</v>
      </c>
      <c r="T1092">
        <v>1</v>
      </c>
      <c r="U1092" t="str">
        <v>APERTURADO POR EMPRESA</v>
      </c>
      <c r="V1092" t="str">
        <v>REACTORES</v>
      </c>
    </row>
    <row r="1093" spans="1:22" x14ac:dyDescent="0.25">
      <c r="A1093" vm="4">
        <v>45931</v>
      </c>
      <c r="B1093" t="str">
        <v>WORMS-RRHH</v>
      </c>
      <c r="C1093" t="str">
        <v>ZIMMERMAN PABLO MAURICIO</v>
      </c>
      <c r="D1093">
        <v>-14352968.45592</v>
      </c>
      <c r="E1093" t="str">
        <v>DIRECTOR</v>
      </c>
      <c r="F1093">
        <v>1</v>
      </c>
      <c r="G1093">
        <v>14352968.45592</v>
      </c>
      <c r="H1093" t="str">
        <v>#RRHH</v>
      </c>
      <c r="I1093" t="str">
        <v>PERSONAL</v>
      </c>
      <c r="J1093" t="str">
        <v>Opex</v>
      </c>
      <c r="K1093" t="str">
        <v>Fijo</v>
      </c>
      <c r="L1093" t="str">
        <v>Indirecto</v>
      </c>
      <c r="M1093">
        <v>0</v>
      </c>
      <c r="N1093" t="str">
        <v>CC16</v>
      </c>
      <c r="O1093" t="e">
        <v>#NUM!</v>
      </c>
      <c r="P1093">
        <v>10</v>
      </c>
      <c r="Q1093" t="str">
        <v>BACHAS, CEREAL Y POLVILLO, COMPOST Y FERTILIZANTES, DISPOSICION FINAL DE R. LIQUIDOS, DISPOSICION FINAL DE R. SOLIDOS, EXPORTACION, NFU, PILETAS, REACTORES, TIERRAS FILTRANTES</v>
      </c>
      <c r="R1093">
        <v>1</v>
      </c>
      <c r="S1093">
        <v>-14352968.45592</v>
      </c>
      <c r="T1093">
        <v>1</v>
      </c>
      <c r="U1093" t="str">
        <v>APERTURADO POR EMPRESA</v>
      </c>
      <c r="V1093" t="str">
        <v>TIERRAS FILTRANTES</v>
      </c>
    </row>
    <row r="1094" spans="1:22" x14ac:dyDescent="0.25">
      <c r="A1094" vm="4">
        <v>45931</v>
      </c>
      <c r="B1094" t="str">
        <v>WORMS-RRHH</v>
      </c>
      <c r="C1094" t="str">
        <v>LANNUTTI EMILIANO FABIAN</v>
      </c>
      <c r="D1094">
        <v>-1467146.4568489329</v>
      </c>
      <c r="E1094" t="str">
        <v>TALLER MECANICO</v>
      </c>
      <c r="F1094">
        <v>1</v>
      </c>
      <c r="G1094">
        <v>1467146.4568489329</v>
      </c>
      <c r="H1094" t="str">
        <v>#RRHH</v>
      </c>
      <c r="I1094" t="str">
        <v>PERSONAL</v>
      </c>
      <c r="J1094" t="str">
        <v>Opex</v>
      </c>
      <c r="K1094" t="str">
        <v>Fijo</v>
      </c>
      <c r="L1094" t="str">
        <v>Indirecto</v>
      </c>
      <c r="M1094">
        <v>0</v>
      </c>
      <c r="N1094" t="str">
        <v>CC23</v>
      </c>
      <c r="O1094" t="e">
        <v>#NUM!</v>
      </c>
      <c r="P1094">
        <v>10</v>
      </c>
      <c r="Q1094" t="str">
        <v>BACHAS, CEREAL Y POLVILLO, COMPOST Y FERTILIZANTES, DISPOSICION FINAL DE R. LIQUIDOS, DISPOSICION FINAL DE R. SOLIDOS, EXPORTACION, NFU, PILETAS, REACTORES, TIERRAS FILTRANTES</v>
      </c>
      <c r="R1094">
        <v>1</v>
      </c>
      <c r="S1094">
        <v>-1467146.4568489329</v>
      </c>
      <c r="T1094">
        <v>1</v>
      </c>
      <c r="U1094" t="str">
        <v>APERTURADO POR EMPRESA</v>
      </c>
      <c r="V1094" t="str">
        <v>BACHAS</v>
      </c>
    </row>
    <row r="1095" spans="1:22" x14ac:dyDescent="0.25">
      <c r="A1095" vm="4">
        <v>45931</v>
      </c>
      <c r="B1095" t="str">
        <v>WORMS-RRHH</v>
      </c>
      <c r="C1095" t="str">
        <v>LANNUTTI EMILIANO FABIAN</v>
      </c>
      <c r="D1095">
        <v>-1467146.4568489329</v>
      </c>
      <c r="E1095" t="str">
        <v>TALLER MECANICO</v>
      </c>
      <c r="F1095">
        <v>1</v>
      </c>
      <c r="G1095">
        <v>1467146.4568489329</v>
      </c>
      <c r="H1095" t="str">
        <v>#RRHH</v>
      </c>
      <c r="I1095" t="str">
        <v>PERSONAL</v>
      </c>
      <c r="J1095" t="str">
        <v>Opex</v>
      </c>
      <c r="K1095" t="str">
        <v>Fijo</v>
      </c>
      <c r="L1095" t="str">
        <v>Indirecto</v>
      </c>
      <c r="M1095">
        <v>0</v>
      </c>
      <c r="N1095" t="str">
        <v>CC23</v>
      </c>
      <c r="O1095" t="e">
        <v>#NUM!</v>
      </c>
      <c r="P1095">
        <v>10</v>
      </c>
      <c r="Q1095" t="str">
        <v>BACHAS, CEREAL Y POLVILLO, COMPOST Y FERTILIZANTES, DISPOSICION FINAL DE R. LIQUIDOS, DISPOSICION FINAL DE R. SOLIDOS, EXPORTACION, NFU, PILETAS, REACTORES, TIERRAS FILTRANTES</v>
      </c>
      <c r="R1095">
        <v>1</v>
      </c>
      <c r="S1095">
        <v>-1467146.4568489329</v>
      </c>
      <c r="T1095">
        <v>1</v>
      </c>
      <c r="U1095" t="str">
        <v>APERTURADO POR EMPRESA</v>
      </c>
      <c r="V1095" t="str">
        <v>CEREAL Y POLVILLO</v>
      </c>
    </row>
    <row r="1096" spans="1:22" x14ac:dyDescent="0.25">
      <c r="A1096" vm="4">
        <v>45931</v>
      </c>
      <c r="B1096" t="str">
        <v>WORMS-RRHH</v>
      </c>
      <c r="C1096" t="str">
        <v>LANNUTTI EMILIANO FABIAN</v>
      </c>
      <c r="D1096">
        <v>-1467146.4568489329</v>
      </c>
      <c r="E1096" t="str">
        <v>TALLER MECANICO</v>
      </c>
      <c r="F1096">
        <v>1</v>
      </c>
      <c r="G1096">
        <v>1467146.4568489329</v>
      </c>
      <c r="H1096" t="str">
        <v>#RRHH</v>
      </c>
      <c r="I1096" t="str">
        <v>PERSONAL</v>
      </c>
      <c r="J1096" t="str">
        <v>Opex</v>
      </c>
      <c r="K1096" t="str">
        <v>Fijo</v>
      </c>
      <c r="L1096" t="str">
        <v>Indirecto</v>
      </c>
      <c r="M1096">
        <v>0</v>
      </c>
      <c r="N1096" t="str">
        <v>CC23</v>
      </c>
      <c r="O1096" t="e">
        <v>#NUM!</v>
      </c>
      <c r="P1096">
        <v>10</v>
      </c>
      <c r="Q1096" t="str">
        <v>BACHAS, CEREAL Y POLVILLO, COMPOST Y FERTILIZANTES, DISPOSICION FINAL DE R. LIQUIDOS, DISPOSICION FINAL DE R. SOLIDOS, EXPORTACION, NFU, PILETAS, REACTORES, TIERRAS FILTRANTES</v>
      </c>
      <c r="R1096">
        <v>1</v>
      </c>
      <c r="S1096">
        <v>-1467146.4568489329</v>
      </c>
      <c r="T1096">
        <v>1</v>
      </c>
      <c r="U1096" t="str">
        <v>APERTURADO POR EMPRESA</v>
      </c>
      <c r="V1096" t="str">
        <v>COMPOST Y FERTILIZANTES</v>
      </c>
    </row>
    <row r="1097" spans="1:22" x14ac:dyDescent="0.25">
      <c r="A1097" vm="4">
        <v>45931</v>
      </c>
      <c r="B1097" t="str">
        <v>WORMS-RRHH</v>
      </c>
      <c r="C1097" t="str">
        <v>LANNUTTI EMILIANO FABIAN</v>
      </c>
      <c r="D1097">
        <v>-1467146.4568489329</v>
      </c>
      <c r="E1097" t="str">
        <v>TALLER MECANICO</v>
      </c>
      <c r="F1097">
        <v>1</v>
      </c>
      <c r="G1097">
        <v>1467146.4568489329</v>
      </c>
      <c r="H1097" t="str">
        <v>#RRHH</v>
      </c>
      <c r="I1097" t="str">
        <v>PERSONAL</v>
      </c>
      <c r="J1097" t="str">
        <v>Opex</v>
      </c>
      <c r="K1097" t="str">
        <v>Fijo</v>
      </c>
      <c r="L1097" t="str">
        <v>Indirecto</v>
      </c>
      <c r="M1097">
        <v>0</v>
      </c>
      <c r="N1097" t="str">
        <v>CC23</v>
      </c>
      <c r="O1097" t="e">
        <v>#NUM!</v>
      </c>
      <c r="P1097">
        <v>10</v>
      </c>
      <c r="Q1097" t="str">
        <v>BACHAS, CEREAL Y POLVILLO, COMPOST Y FERTILIZANTES, DISPOSICION FINAL DE R. LIQUIDOS, DISPOSICION FINAL DE R. SOLIDOS, EXPORTACION, NFU, PILETAS, REACTORES, TIERRAS FILTRANTES</v>
      </c>
      <c r="R1097">
        <v>1</v>
      </c>
      <c r="S1097">
        <v>-1467146.4568489329</v>
      </c>
      <c r="T1097">
        <v>1</v>
      </c>
      <c r="U1097" t="str">
        <v>APERTURADO POR EMPRESA</v>
      </c>
      <c r="V1097" t="str">
        <v>DISPOSICION FINAL DE R. LIQUIDOS</v>
      </c>
    </row>
    <row r="1098" spans="1:22" x14ac:dyDescent="0.25">
      <c r="A1098" vm="4">
        <v>45931</v>
      </c>
      <c r="B1098" t="str">
        <v>WORMS-RRHH</v>
      </c>
      <c r="C1098" t="str">
        <v>LANNUTTI EMILIANO FABIAN</v>
      </c>
      <c r="D1098">
        <v>-1467146.4568489329</v>
      </c>
      <c r="E1098" t="str">
        <v>TALLER MECANICO</v>
      </c>
      <c r="F1098">
        <v>1</v>
      </c>
      <c r="G1098">
        <v>1467146.4568489329</v>
      </c>
      <c r="H1098" t="str">
        <v>#RRHH</v>
      </c>
      <c r="I1098" t="str">
        <v>PERSONAL</v>
      </c>
      <c r="J1098" t="str">
        <v>Opex</v>
      </c>
      <c r="K1098" t="str">
        <v>Fijo</v>
      </c>
      <c r="L1098" t="str">
        <v>Indirecto</v>
      </c>
      <c r="M1098">
        <v>0</v>
      </c>
      <c r="N1098" t="str">
        <v>CC23</v>
      </c>
      <c r="O1098" t="e">
        <v>#NUM!</v>
      </c>
      <c r="P1098">
        <v>10</v>
      </c>
      <c r="Q1098" t="str">
        <v>BACHAS, CEREAL Y POLVILLO, COMPOST Y FERTILIZANTES, DISPOSICION FINAL DE R. LIQUIDOS, DISPOSICION FINAL DE R. SOLIDOS, EXPORTACION, NFU, PILETAS, REACTORES, TIERRAS FILTRANTES</v>
      </c>
      <c r="R1098">
        <v>1</v>
      </c>
      <c r="S1098">
        <v>-1467146.4568489329</v>
      </c>
      <c r="T1098">
        <v>1</v>
      </c>
      <c r="U1098" t="str">
        <v>APERTURADO POR EMPRESA</v>
      </c>
      <c r="V1098" t="str">
        <v>DISPOSICION FINAL DE R. SOLIDOS</v>
      </c>
    </row>
    <row r="1099" spans="1:22" x14ac:dyDescent="0.25">
      <c r="A1099" vm="4">
        <v>45931</v>
      </c>
      <c r="B1099" t="str">
        <v>WORMS-RRHH</v>
      </c>
      <c r="C1099" t="str">
        <v>LANNUTTI EMILIANO FABIAN</v>
      </c>
      <c r="D1099">
        <v>-1467146.4568489329</v>
      </c>
      <c r="E1099" t="str">
        <v>TALLER MECANICO</v>
      </c>
      <c r="F1099">
        <v>1</v>
      </c>
      <c r="G1099">
        <v>1467146.4568489329</v>
      </c>
      <c r="H1099" t="str">
        <v>#RRHH</v>
      </c>
      <c r="I1099" t="str">
        <v>PERSONAL</v>
      </c>
      <c r="J1099" t="str">
        <v>Opex</v>
      </c>
      <c r="K1099" t="str">
        <v>Fijo</v>
      </c>
      <c r="L1099" t="str">
        <v>Indirecto</v>
      </c>
      <c r="M1099">
        <v>0</v>
      </c>
      <c r="N1099" t="str">
        <v>CC23</v>
      </c>
      <c r="O1099" t="e">
        <v>#NUM!</v>
      </c>
      <c r="P1099">
        <v>10</v>
      </c>
      <c r="Q1099" t="str">
        <v>BACHAS, CEREAL Y POLVILLO, COMPOST Y FERTILIZANTES, DISPOSICION FINAL DE R. LIQUIDOS, DISPOSICION FINAL DE R. SOLIDOS, EXPORTACION, NFU, PILETAS, REACTORES, TIERRAS FILTRANTES</v>
      </c>
      <c r="R1099">
        <v>1</v>
      </c>
      <c r="S1099">
        <v>-1467146.4568489329</v>
      </c>
      <c r="T1099">
        <v>1</v>
      </c>
      <c r="U1099" t="str">
        <v>APERTURADO POR EMPRESA</v>
      </c>
      <c r="V1099" t="str">
        <v>EXPORTACION</v>
      </c>
    </row>
    <row r="1100" spans="1:22" x14ac:dyDescent="0.25">
      <c r="A1100" vm="4">
        <v>45931</v>
      </c>
      <c r="B1100" t="str">
        <v>WORMS-RRHH</v>
      </c>
      <c r="C1100" t="str">
        <v>LANNUTTI EMILIANO FABIAN</v>
      </c>
      <c r="D1100">
        <v>-1467146.4568489329</v>
      </c>
      <c r="E1100" t="str">
        <v>TALLER MECANICO</v>
      </c>
      <c r="F1100">
        <v>1</v>
      </c>
      <c r="G1100">
        <v>1467146.4568489329</v>
      </c>
      <c r="H1100" t="str">
        <v>#RRHH</v>
      </c>
      <c r="I1100" t="str">
        <v>PERSONAL</v>
      </c>
      <c r="J1100" t="str">
        <v>Opex</v>
      </c>
      <c r="K1100" t="str">
        <v>Fijo</v>
      </c>
      <c r="L1100" t="str">
        <v>Indirecto</v>
      </c>
      <c r="M1100">
        <v>0</v>
      </c>
      <c r="N1100" t="str">
        <v>CC23</v>
      </c>
      <c r="O1100" t="e">
        <v>#NUM!</v>
      </c>
      <c r="P1100">
        <v>10</v>
      </c>
      <c r="Q1100" t="str">
        <v>BACHAS, CEREAL Y POLVILLO, COMPOST Y FERTILIZANTES, DISPOSICION FINAL DE R. LIQUIDOS, DISPOSICION FINAL DE R. SOLIDOS, EXPORTACION, NFU, PILETAS, REACTORES, TIERRAS FILTRANTES</v>
      </c>
      <c r="R1100">
        <v>1</v>
      </c>
      <c r="S1100">
        <v>-1467146.4568489329</v>
      </c>
      <c r="T1100">
        <v>1</v>
      </c>
      <c r="U1100" t="str">
        <v>APERTURADO POR EMPRESA</v>
      </c>
      <c r="V1100" t="str">
        <v>NFU</v>
      </c>
    </row>
    <row r="1101" spans="1:22" x14ac:dyDescent="0.25">
      <c r="A1101" vm="4">
        <v>45931</v>
      </c>
      <c r="B1101" t="str">
        <v>WORMS-RRHH</v>
      </c>
      <c r="C1101" t="str">
        <v>LANNUTTI EMILIANO FABIAN</v>
      </c>
      <c r="D1101">
        <v>-1467146.4568489329</v>
      </c>
      <c r="E1101" t="str">
        <v>TALLER MECANICO</v>
      </c>
      <c r="F1101">
        <v>1</v>
      </c>
      <c r="G1101">
        <v>1467146.4568489329</v>
      </c>
      <c r="H1101" t="str">
        <v>#RRHH</v>
      </c>
      <c r="I1101" t="str">
        <v>PERSONAL</v>
      </c>
      <c r="J1101" t="str">
        <v>Opex</v>
      </c>
      <c r="K1101" t="str">
        <v>Fijo</v>
      </c>
      <c r="L1101" t="str">
        <v>Indirecto</v>
      </c>
      <c r="M1101">
        <v>0</v>
      </c>
      <c r="N1101" t="str">
        <v>CC23</v>
      </c>
      <c r="O1101" t="e">
        <v>#NUM!</v>
      </c>
      <c r="P1101">
        <v>10</v>
      </c>
      <c r="Q1101" t="str">
        <v>BACHAS, CEREAL Y POLVILLO, COMPOST Y FERTILIZANTES, DISPOSICION FINAL DE R. LIQUIDOS, DISPOSICION FINAL DE R. SOLIDOS, EXPORTACION, NFU, PILETAS, REACTORES, TIERRAS FILTRANTES</v>
      </c>
      <c r="R1101">
        <v>1</v>
      </c>
      <c r="S1101">
        <v>-1467146.4568489329</v>
      </c>
      <c r="T1101">
        <v>1</v>
      </c>
      <c r="U1101" t="str">
        <v>APERTURADO POR EMPRESA</v>
      </c>
      <c r="V1101" t="str">
        <v>PILETAS</v>
      </c>
    </row>
    <row r="1102" spans="1:22" x14ac:dyDescent="0.25">
      <c r="A1102" vm="4">
        <v>45931</v>
      </c>
      <c r="B1102" t="str">
        <v>WORMS-RRHH</v>
      </c>
      <c r="C1102" t="str">
        <v>LANNUTTI EMILIANO FABIAN</v>
      </c>
      <c r="D1102">
        <v>-1467146.4568489329</v>
      </c>
      <c r="E1102" t="str">
        <v>TALLER MECANICO</v>
      </c>
      <c r="F1102">
        <v>1</v>
      </c>
      <c r="G1102">
        <v>1467146.4568489329</v>
      </c>
      <c r="H1102" t="str">
        <v>#RRHH</v>
      </c>
      <c r="I1102" t="str">
        <v>PERSONAL</v>
      </c>
      <c r="J1102" t="str">
        <v>Opex</v>
      </c>
      <c r="K1102" t="str">
        <v>Fijo</v>
      </c>
      <c r="L1102" t="str">
        <v>Indirecto</v>
      </c>
      <c r="M1102">
        <v>0</v>
      </c>
      <c r="N1102" t="str">
        <v>CC23</v>
      </c>
      <c r="O1102" t="e">
        <v>#NUM!</v>
      </c>
      <c r="P1102">
        <v>10</v>
      </c>
      <c r="Q1102" t="str">
        <v>BACHAS, CEREAL Y POLVILLO, COMPOST Y FERTILIZANTES, DISPOSICION FINAL DE R. LIQUIDOS, DISPOSICION FINAL DE R. SOLIDOS, EXPORTACION, NFU, PILETAS, REACTORES, TIERRAS FILTRANTES</v>
      </c>
      <c r="R1102">
        <v>1</v>
      </c>
      <c r="S1102">
        <v>-1467146.4568489329</v>
      </c>
      <c r="T1102">
        <v>1</v>
      </c>
      <c r="U1102" t="str">
        <v>APERTURADO POR EMPRESA</v>
      </c>
      <c r="V1102" t="str">
        <v>REACTORES</v>
      </c>
    </row>
    <row r="1103" spans="1:22" x14ac:dyDescent="0.25">
      <c r="A1103" vm="4">
        <v>45931</v>
      </c>
      <c r="B1103" t="str">
        <v>WORMS-RRHH</v>
      </c>
      <c r="C1103" t="str">
        <v>LANNUTTI EMILIANO FABIAN</v>
      </c>
      <c r="D1103">
        <v>-1467146.4568489329</v>
      </c>
      <c r="E1103" t="str">
        <v>TALLER MECANICO</v>
      </c>
      <c r="F1103">
        <v>1</v>
      </c>
      <c r="G1103">
        <v>1467146.4568489329</v>
      </c>
      <c r="H1103" t="str">
        <v>#RRHH</v>
      </c>
      <c r="I1103" t="str">
        <v>PERSONAL</v>
      </c>
      <c r="J1103" t="str">
        <v>Opex</v>
      </c>
      <c r="K1103" t="str">
        <v>Fijo</v>
      </c>
      <c r="L1103" t="str">
        <v>Indirecto</v>
      </c>
      <c r="M1103">
        <v>0</v>
      </c>
      <c r="N1103" t="str">
        <v>CC23</v>
      </c>
      <c r="O1103" t="e">
        <v>#NUM!</v>
      </c>
      <c r="P1103">
        <v>10</v>
      </c>
      <c r="Q1103" t="str">
        <v>BACHAS, CEREAL Y POLVILLO, COMPOST Y FERTILIZANTES, DISPOSICION FINAL DE R. LIQUIDOS, DISPOSICION FINAL DE R. SOLIDOS, EXPORTACION, NFU, PILETAS, REACTORES, TIERRAS FILTRANTES</v>
      </c>
      <c r="R1103">
        <v>1</v>
      </c>
      <c r="S1103">
        <v>-1467146.4568489329</v>
      </c>
      <c r="T1103">
        <v>1</v>
      </c>
      <c r="U1103" t="str">
        <v>APERTURADO POR EMPRESA</v>
      </c>
      <c r="V1103" t="str">
        <v>TIERRAS FILTRANTES</v>
      </c>
    </row>
    <row r="1104" spans="1:22" x14ac:dyDescent="0.25">
      <c r="A1104" vm="4">
        <v>45931</v>
      </c>
      <c r="B1104" t="str">
        <v>WORMS-RRHH</v>
      </c>
      <c r="C1104" t="str">
        <v>PAGANI, PABLO ALFONSO</v>
      </c>
      <c r="D1104">
        <v>-5965580.1559999995</v>
      </c>
      <c r="E1104" t="str">
        <v>PRODUCCION</v>
      </c>
      <c r="F1104">
        <v>1</v>
      </c>
      <c r="G1104">
        <v>5965580.1559999995</v>
      </c>
      <c r="H1104" t="str">
        <v>#RRHH</v>
      </c>
      <c r="I1104" t="str">
        <v>PERSONAL</v>
      </c>
      <c r="J1104" t="str">
        <v>Opex</v>
      </c>
      <c r="K1104" t="str">
        <v>Fijo</v>
      </c>
      <c r="L1104" t="str">
        <v>Indirecto</v>
      </c>
      <c r="M1104">
        <v>0</v>
      </c>
      <c r="N1104" t="str">
        <v>CC28</v>
      </c>
      <c r="O1104" t="e">
        <v>#NUM!</v>
      </c>
      <c r="P1104">
        <v>10</v>
      </c>
      <c r="Q1104" t="str">
        <v>BACHAS, CEREAL Y POLVILLO, COMPOST Y FERTILIZANTES, DISPOSICION FINAL DE R. LIQUIDOS, DISPOSICION FINAL DE R. SOLIDOS, EXPORTACION, NFU, PILETAS, REACTORES, TIERRAS FILTRANTES</v>
      </c>
      <c r="R1104">
        <v>1</v>
      </c>
      <c r="S1104">
        <v>-5965580.1559999995</v>
      </c>
      <c r="T1104">
        <v>1</v>
      </c>
      <c r="U1104" t="str">
        <v>APERTURADO POR EMPRESA</v>
      </c>
      <c r="V1104" t="str">
        <v>BACHAS</v>
      </c>
    </row>
    <row r="1105" spans="1:22" x14ac:dyDescent="0.25">
      <c r="A1105" vm="4">
        <v>45931</v>
      </c>
      <c r="B1105" t="str">
        <v>WORMS-RRHH</v>
      </c>
      <c r="C1105" t="str">
        <v>PAGANI, PABLO ALFONSO</v>
      </c>
      <c r="D1105">
        <v>-5965580.1559999995</v>
      </c>
      <c r="E1105" t="str">
        <v>PRODUCCION</v>
      </c>
      <c r="F1105">
        <v>1</v>
      </c>
      <c r="G1105">
        <v>5965580.1559999995</v>
      </c>
      <c r="H1105" t="str">
        <v>#RRHH</v>
      </c>
      <c r="I1105" t="str">
        <v>PERSONAL</v>
      </c>
      <c r="J1105" t="str">
        <v>Opex</v>
      </c>
      <c r="K1105" t="str">
        <v>Fijo</v>
      </c>
      <c r="L1105" t="str">
        <v>Indirecto</v>
      </c>
      <c r="M1105">
        <v>0</v>
      </c>
      <c r="N1105" t="str">
        <v>CC28</v>
      </c>
      <c r="O1105" t="e">
        <v>#NUM!</v>
      </c>
      <c r="P1105">
        <v>10</v>
      </c>
      <c r="Q1105" t="str">
        <v>BACHAS, CEREAL Y POLVILLO, COMPOST Y FERTILIZANTES, DISPOSICION FINAL DE R. LIQUIDOS, DISPOSICION FINAL DE R. SOLIDOS, EXPORTACION, NFU, PILETAS, REACTORES, TIERRAS FILTRANTES</v>
      </c>
      <c r="R1105">
        <v>1</v>
      </c>
      <c r="S1105">
        <v>-5965580.1559999995</v>
      </c>
      <c r="T1105">
        <v>1</v>
      </c>
      <c r="U1105" t="str">
        <v>APERTURADO POR EMPRESA</v>
      </c>
      <c r="V1105" t="str">
        <v>CEREAL Y POLVILLO</v>
      </c>
    </row>
    <row r="1106" spans="1:22" x14ac:dyDescent="0.25">
      <c r="A1106" vm="4">
        <v>45931</v>
      </c>
      <c r="B1106" t="str">
        <v>WORMS-RRHH</v>
      </c>
      <c r="C1106" t="str">
        <v>PAGANI, PABLO ALFONSO</v>
      </c>
      <c r="D1106">
        <v>-5965580.1559999995</v>
      </c>
      <c r="E1106" t="str">
        <v>PRODUCCION</v>
      </c>
      <c r="F1106">
        <v>1</v>
      </c>
      <c r="G1106">
        <v>5965580.1559999995</v>
      </c>
      <c r="H1106" t="str">
        <v>#RRHH</v>
      </c>
      <c r="I1106" t="str">
        <v>PERSONAL</v>
      </c>
      <c r="J1106" t="str">
        <v>Opex</v>
      </c>
      <c r="K1106" t="str">
        <v>Fijo</v>
      </c>
      <c r="L1106" t="str">
        <v>Indirecto</v>
      </c>
      <c r="M1106">
        <v>0</v>
      </c>
      <c r="N1106" t="str">
        <v>CC28</v>
      </c>
      <c r="O1106" t="e">
        <v>#NUM!</v>
      </c>
      <c r="P1106">
        <v>10</v>
      </c>
      <c r="Q1106" t="str">
        <v>BACHAS, CEREAL Y POLVILLO, COMPOST Y FERTILIZANTES, DISPOSICION FINAL DE R. LIQUIDOS, DISPOSICION FINAL DE R. SOLIDOS, EXPORTACION, NFU, PILETAS, REACTORES, TIERRAS FILTRANTES</v>
      </c>
      <c r="R1106">
        <v>1</v>
      </c>
      <c r="S1106">
        <v>-5965580.1559999995</v>
      </c>
      <c r="T1106">
        <v>1</v>
      </c>
      <c r="U1106" t="str">
        <v>APERTURADO POR EMPRESA</v>
      </c>
      <c r="V1106" t="str">
        <v>COMPOST Y FERTILIZANTES</v>
      </c>
    </row>
    <row r="1107" spans="1:22" x14ac:dyDescent="0.25">
      <c r="A1107" vm="4">
        <v>45931</v>
      </c>
      <c r="B1107" t="str">
        <v>WORMS-RRHH</v>
      </c>
      <c r="C1107" t="str">
        <v>PAGANI, PABLO ALFONSO</v>
      </c>
      <c r="D1107">
        <v>-5965580.1559999995</v>
      </c>
      <c r="E1107" t="str">
        <v>PRODUCCION</v>
      </c>
      <c r="F1107">
        <v>1</v>
      </c>
      <c r="G1107">
        <v>5965580.1559999995</v>
      </c>
      <c r="H1107" t="str">
        <v>#RRHH</v>
      </c>
      <c r="I1107" t="str">
        <v>PERSONAL</v>
      </c>
      <c r="J1107" t="str">
        <v>Opex</v>
      </c>
      <c r="K1107" t="str">
        <v>Fijo</v>
      </c>
      <c r="L1107" t="str">
        <v>Indirecto</v>
      </c>
      <c r="M1107">
        <v>0</v>
      </c>
      <c r="N1107" t="str">
        <v>CC28</v>
      </c>
      <c r="O1107" t="e">
        <v>#NUM!</v>
      </c>
      <c r="P1107">
        <v>10</v>
      </c>
      <c r="Q1107" t="str">
        <v>BACHAS, CEREAL Y POLVILLO, COMPOST Y FERTILIZANTES, DISPOSICION FINAL DE R. LIQUIDOS, DISPOSICION FINAL DE R. SOLIDOS, EXPORTACION, NFU, PILETAS, REACTORES, TIERRAS FILTRANTES</v>
      </c>
      <c r="R1107">
        <v>1</v>
      </c>
      <c r="S1107">
        <v>-5965580.1559999995</v>
      </c>
      <c r="T1107">
        <v>1</v>
      </c>
      <c r="U1107" t="str">
        <v>APERTURADO POR EMPRESA</v>
      </c>
      <c r="V1107" t="str">
        <v>DISPOSICION FINAL DE R. LIQUIDOS</v>
      </c>
    </row>
    <row r="1108" spans="1:22" x14ac:dyDescent="0.25">
      <c r="A1108" vm="4">
        <v>45931</v>
      </c>
      <c r="B1108" t="str">
        <v>WORMS-RRHH</v>
      </c>
      <c r="C1108" t="str">
        <v>PAGANI, PABLO ALFONSO</v>
      </c>
      <c r="D1108">
        <v>-5965580.1559999995</v>
      </c>
      <c r="E1108" t="str">
        <v>PRODUCCION</v>
      </c>
      <c r="F1108">
        <v>1</v>
      </c>
      <c r="G1108">
        <v>5965580.1559999995</v>
      </c>
      <c r="H1108" t="str">
        <v>#RRHH</v>
      </c>
      <c r="I1108" t="str">
        <v>PERSONAL</v>
      </c>
      <c r="J1108" t="str">
        <v>Opex</v>
      </c>
      <c r="K1108" t="str">
        <v>Fijo</v>
      </c>
      <c r="L1108" t="str">
        <v>Indirecto</v>
      </c>
      <c r="M1108">
        <v>0</v>
      </c>
      <c r="N1108" t="str">
        <v>CC28</v>
      </c>
      <c r="O1108" t="e">
        <v>#NUM!</v>
      </c>
      <c r="P1108">
        <v>10</v>
      </c>
      <c r="Q1108" t="str">
        <v>BACHAS, CEREAL Y POLVILLO, COMPOST Y FERTILIZANTES, DISPOSICION FINAL DE R. LIQUIDOS, DISPOSICION FINAL DE R. SOLIDOS, EXPORTACION, NFU, PILETAS, REACTORES, TIERRAS FILTRANTES</v>
      </c>
      <c r="R1108">
        <v>1</v>
      </c>
      <c r="S1108">
        <v>-5965580.1559999995</v>
      </c>
      <c r="T1108">
        <v>1</v>
      </c>
      <c r="U1108" t="str">
        <v>APERTURADO POR EMPRESA</v>
      </c>
      <c r="V1108" t="str">
        <v>DISPOSICION FINAL DE R. SOLIDOS</v>
      </c>
    </row>
    <row r="1109" spans="1:22" x14ac:dyDescent="0.25">
      <c r="A1109" vm="4">
        <v>45931</v>
      </c>
      <c r="B1109" t="str">
        <v>WORMS-RRHH</v>
      </c>
      <c r="C1109" t="str">
        <v>PAGANI, PABLO ALFONSO</v>
      </c>
      <c r="D1109">
        <v>-5965580.1559999995</v>
      </c>
      <c r="E1109" t="str">
        <v>PRODUCCION</v>
      </c>
      <c r="F1109">
        <v>1</v>
      </c>
      <c r="G1109">
        <v>5965580.1559999995</v>
      </c>
      <c r="H1109" t="str">
        <v>#RRHH</v>
      </c>
      <c r="I1109" t="str">
        <v>PERSONAL</v>
      </c>
      <c r="J1109" t="str">
        <v>Opex</v>
      </c>
      <c r="K1109" t="str">
        <v>Fijo</v>
      </c>
      <c r="L1109" t="str">
        <v>Indirecto</v>
      </c>
      <c r="M1109">
        <v>0</v>
      </c>
      <c r="N1109" t="str">
        <v>CC28</v>
      </c>
      <c r="O1109" t="e">
        <v>#NUM!</v>
      </c>
      <c r="P1109">
        <v>10</v>
      </c>
      <c r="Q1109" t="str">
        <v>BACHAS, CEREAL Y POLVILLO, COMPOST Y FERTILIZANTES, DISPOSICION FINAL DE R. LIQUIDOS, DISPOSICION FINAL DE R. SOLIDOS, EXPORTACION, NFU, PILETAS, REACTORES, TIERRAS FILTRANTES</v>
      </c>
      <c r="R1109">
        <v>1</v>
      </c>
      <c r="S1109">
        <v>-5965580.1559999995</v>
      </c>
      <c r="T1109">
        <v>1</v>
      </c>
      <c r="U1109" t="str">
        <v>APERTURADO POR EMPRESA</v>
      </c>
      <c r="V1109" t="str">
        <v>EXPORTACION</v>
      </c>
    </row>
    <row r="1110" spans="1:22" x14ac:dyDescent="0.25">
      <c r="A1110" vm="4">
        <v>45931</v>
      </c>
      <c r="B1110" t="str">
        <v>WORMS-RRHH</v>
      </c>
      <c r="C1110" t="str">
        <v>PAGANI, PABLO ALFONSO</v>
      </c>
      <c r="D1110">
        <v>-5965580.1559999995</v>
      </c>
      <c r="E1110" t="str">
        <v>PRODUCCION</v>
      </c>
      <c r="F1110">
        <v>1</v>
      </c>
      <c r="G1110">
        <v>5965580.1559999995</v>
      </c>
      <c r="H1110" t="str">
        <v>#RRHH</v>
      </c>
      <c r="I1110" t="str">
        <v>PERSONAL</v>
      </c>
      <c r="J1110" t="str">
        <v>Opex</v>
      </c>
      <c r="K1110" t="str">
        <v>Fijo</v>
      </c>
      <c r="L1110" t="str">
        <v>Indirecto</v>
      </c>
      <c r="M1110">
        <v>0</v>
      </c>
      <c r="N1110" t="str">
        <v>CC28</v>
      </c>
      <c r="O1110" t="e">
        <v>#NUM!</v>
      </c>
      <c r="P1110">
        <v>10</v>
      </c>
      <c r="Q1110" t="str">
        <v>BACHAS, CEREAL Y POLVILLO, COMPOST Y FERTILIZANTES, DISPOSICION FINAL DE R. LIQUIDOS, DISPOSICION FINAL DE R. SOLIDOS, EXPORTACION, NFU, PILETAS, REACTORES, TIERRAS FILTRANTES</v>
      </c>
      <c r="R1110">
        <v>1</v>
      </c>
      <c r="S1110">
        <v>-5965580.1559999995</v>
      </c>
      <c r="T1110">
        <v>1</v>
      </c>
      <c r="U1110" t="str">
        <v>APERTURADO POR EMPRESA</v>
      </c>
      <c r="V1110" t="str">
        <v>NFU</v>
      </c>
    </row>
    <row r="1111" spans="1:22" x14ac:dyDescent="0.25">
      <c r="A1111" vm="4">
        <v>45931</v>
      </c>
      <c r="B1111" t="str">
        <v>WORMS-RRHH</v>
      </c>
      <c r="C1111" t="str">
        <v>PAGANI, PABLO ALFONSO</v>
      </c>
      <c r="D1111">
        <v>-5965580.1559999995</v>
      </c>
      <c r="E1111" t="str">
        <v>PRODUCCION</v>
      </c>
      <c r="F1111">
        <v>1</v>
      </c>
      <c r="G1111">
        <v>5965580.1559999995</v>
      </c>
      <c r="H1111" t="str">
        <v>#RRHH</v>
      </c>
      <c r="I1111" t="str">
        <v>PERSONAL</v>
      </c>
      <c r="J1111" t="str">
        <v>Opex</v>
      </c>
      <c r="K1111" t="str">
        <v>Fijo</v>
      </c>
      <c r="L1111" t="str">
        <v>Indirecto</v>
      </c>
      <c r="M1111">
        <v>0</v>
      </c>
      <c r="N1111" t="str">
        <v>CC28</v>
      </c>
      <c r="O1111" t="e">
        <v>#NUM!</v>
      </c>
      <c r="P1111">
        <v>10</v>
      </c>
      <c r="Q1111" t="str">
        <v>BACHAS, CEREAL Y POLVILLO, COMPOST Y FERTILIZANTES, DISPOSICION FINAL DE R. LIQUIDOS, DISPOSICION FINAL DE R. SOLIDOS, EXPORTACION, NFU, PILETAS, REACTORES, TIERRAS FILTRANTES</v>
      </c>
      <c r="R1111">
        <v>1</v>
      </c>
      <c r="S1111">
        <v>-5965580.1559999995</v>
      </c>
      <c r="T1111">
        <v>1</v>
      </c>
      <c r="U1111" t="str">
        <v>APERTURADO POR EMPRESA</v>
      </c>
      <c r="V1111" t="str">
        <v>PILETAS</v>
      </c>
    </row>
    <row r="1112" spans="1:22" x14ac:dyDescent="0.25">
      <c r="A1112" vm="4">
        <v>45931</v>
      </c>
      <c r="B1112" t="str">
        <v>WORMS-RRHH</v>
      </c>
      <c r="C1112" t="str">
        <v>PAGANI, PABLO ALFONSO</v>
      </c>
      <c r="D1112">
        <v>-5965580.1559999995</v>
      </c>
      <c r="E1112" t="str">
        <v>PRODUCCION</v>
      </c>
      <c r="F1112">
        <v>1</v>
      </c>
      <c r="G1112">
        <v>5965580.1559999995</v>
      </c>
      <c r="H1112" t="str">
        <v>#RRHH</v>
      </c>
      <c r="I1112" t="str">
        <v>PERSONAL</v>
      </c>
      <c r="J1112" t="str">
        <v>Opex</v>
      </c>
      <c r="K1112" t="str">
        <v>Fijo</v>
      </c>
      <c r="L1112" t="str">
        <v>Indirecto</v>
      </c>
      <c r="M1112">
        <v>0</v>
      </c>
      <c r="N1112" t="str">
        <v>CC28</v>
      </c>
      <c r="O1112" t="e">
        <v>#NUM!</v>
      </c>
      <c r="P1112">
        <v>10</v>
      </c>
      <c r="Q1112" t="str">
        <v>BACHAS, CEREAL Y POLVILLO, COMPOST Y FERTILIZANTES, DISPOSICION FINAL DE R. LIQUIDOS, DISPOSICION FINAL DE R. SOLIDOS, EXPORTACION, NFU, PILETAS, REACTORES, TIERRAS FILTRANTES</v>
      </c>
      <c r="R1112">
        <v>1</v>
      </c>
      <c r="S1112">
        <v>-5965580.1559999995</v>
      </c>
      <c r="T1112">
        <v>1</v>
      </c>
      <c r="U1112" t="str">
        <v>APERTURADO POR EMPRESA</v>
      </c>
      <c r="V1112" t="str">
        <v>REACTORES</v>
      </c>
    </row>
    <row r="1113" spans="1:22" x14ac:dyDescent="0.25">
      <c r="A1113" vm="4">
        <v>45931</v>
      </c>
      <c r="B1113" t="str">
        <v>WORMS-RRHH</v>
      </c>
      <c r="C1113" t="str">
        <v>PAGANI, PABLO ALFONSO</v>
      </c>
      <c r="D1113">
        <v>-5965580.1559999995</v>
      </c>
      <c r="E1113" t="str">
        <v>PRODUCCION</v>
      </c>
      <c r="F1113">
        <v>1</v>
      </c>
      <c r="G1113">
        <v>5965580.1559999995</v>
      </c>
      <c r="H1113" t="str">
        <v>#RRHH</v>
      </c>
      <c r="I1113" t="str">
        <v>PERSONAL</v>
      </c>
      <c r="J1113" t="str">
        <v>Opex</v>
      </c>
      <c r="K1113" t="str">
        <v>Fijo</v>
      </c>
      <c r="L1113" t="str">
        <v>Indirecto</v>
      </c>
      <c r="M1113">
        <v>0</v>
      </c>
      <c r="N1113" t="str">
        <v>CC28</v>
      </c>
      <c r="O1113" t="e">
        <v>#NUM!</v>
      </c>
      <c r="P1113">
        <v>10</v>
      </c>
      <c r="Q1113" t="str">
        <v>BACHAS, CEREAL Y POLVILLO, COMPOST Y FERTILIZANTES, DISPOSICION FINAL DE R. LIQUIDOS, DISPOSICION FINAL DE R. SOLIDOS, EXPORTACION, NFU, PILETAS, REACTORES, TIERRAS FILTRANTES</v>
      </c>
      <c r="R1113">
        <v>1</v>
      </c>
      <c r="S1113">
        <v>-5965580.1559999995</v>
      </c>
      <c r="T1113">
        <v>1</v>
      </c>
      <c r="U1113" t="str">
        <v>APERTURADO POR EMPRESA</v>
      </c>
      <c r="V1113" t="str">
        <v>TIERRAS FILTRANTES</v>
      </c>
    </row>
    <row r="1114" spans="1:22" x14ac:dyDescent="0.25">
      <c r="A1114" vm="4">
        <v>45931</v>
      </c>
      <c r="B1114" t="str">
        <v>WORMS-RRHH</v>
      </c>
      <c r="C1114" t="str">
        <v>CHUDY, JOSÉ MARIANO</v>
      </c>
      <c r="D1114">
        <v>-1241071.878505551</v>
      </c>
      <c r="E1114" t="str">
        <v>CAT</v>
      </c>
      <c r="F1114">
        <v>1</v>
      </c>
      <c r="G1114">
        <v>1241071.878505551</v>
      </c>
      <c r="H1114" t="str">
        <v>#RRHH</v>
      </c>
      <c r="I1114" t="str">
        <v>PERSONAL</v>
      </c>
      <c r="J1114" t="str">
        <v>Opex</v>
      </c>
      <c r="K1114" t="str">
        <v>Variable</v>
      </c>
      <c r="L1114" t="str">
        <v>Directo</v>
      </c>
      <c r="M1114">
        <v>0</v>
      </c>
      <c r="N1114" t="str">
        <v>CC7</v>
      </c>
      <c r="O1114" t="e">
        <v>#NUM!</v>
      </c>
      <c r="P1114">
        <v>2</v>
      </c>
      <c r="Q1114" t="str">
        <v>NFU</v>
      </c>
      <c r="R1114">
        <v>1</v>
      </c>
      <c r="S1114">
        <v>-1241071.878505551</v>
      </c>
      <c r="T1114">
        <v>1</v>
      </c>
      <c r="U1114" t="str">
        <v>APERTURADO POR EMPRESA</v>
      </c>
      <c r="V1114" t="str">
        <v>NFU</v>
      </c>
    </row>
    <row r="1115" spans="1:22" x14ac:dyDescent="0.25">
      <c r="A1115" vm="4">
        <v>45931</v>
      </c>
      <c r="B1115" t="str">
        <v>WORMS-RRHH</v>
      </c>
      <c r="C1115" t="str">
        <v>BAEZ, SEBASTIAN</v>
      </c>
      <c r="D1115">
        <v>-2092823.8371101331</v>
      </c>
      <c r="E1115" t="str">
        <v>MANTENIMIENTO</v>
      </c>
      <c r="F1115">
        <v>1</v>
      </c>
      <c r="G1115">
        <v>2092823.8371101331</v>
      </c>
      <c r="H1115" t="str">
        <v>#RRHH</v>
      </c>
      <c r="I1115" t="str">
        <v>PERSONAL</v>
      </c>
      <c r="J1115" t="str">
        <v>Opex</v>
      </c>
      <c r="K1115" t="str">
        <v>Fijo</v>
      </c>
      <c r="L1115" t="str">
        <v>Indirecto</v>
      </c>
      <c r="M1115">
        <v>0</v>
      </c>
      <c r="N1115" t="str">
        <v>CC19</v>
      </c>
      <c r="O1115" t="e">
        <v>#NUM!</v>
      </c>
      <c r="P1115">
        <v>6</v>
      </c>
      <c r="Q1115" t="str">
        <v>BACHAS, DISPOSICION FINAL DE R. LIQUIDOS, EXPORTACION, NFU, PILETAS, REACTORES</v>
      </c>
      <c r="R1115">
        <v>1</v>
      </c>
      <c r="S1115">
        <v>-2092823.8371101331</v>
      </c>
      <c r="T1115">
        <v>1</v>
      </c>
      <c r="U1115" t="str">
        <v>APERTURADO POR EMPRESA</v>
      </c>
      <c r="V1115" t="str">
        <v>BACHAS</v>
      </c>
    </row>
    <row r="1116" spans="1:22" x14ac:dyDescent="0.25">
      <c r="A1116" vm="4">
        <v>45931</v>
      </c>
      <c r="B1116" t="str">
        <v>WORMS-RRHH</v>
      </c>
      <c r="C1116" t="str">
        <v>BAEZ, SEBASTIAN</v>
      </c>
      <c r="D1116">
        <v>-2092823.8371101331</v>
      </c>
      <c r="E1116" t="str">
        <v>MANTENIMIENTO</v>
      </c>
      <c r="F1116">
        <v>1</v>
      </c>
      <c r="G1116">
        <v>2092823.8371101331</v>
      </c>
      <c r="H1116" t="str">
        <v>#RRHH</v>
      </c>
      <c r="I1116" t="str">
        <v>PERSONAL</v>
      </c>
      <c r="J1116" t="str">
        <v>Opex</v>
      </c>
      <c r="K1116" t="str">
        <v>Fijo</v>
      </c>
      <c r="L1116" t="str">
        <v>Indirecto</v>
      </c>
      <c r="M1116">
        <v>0</v>
      </c>
      <c r="N1116" t="str">
        <v>CC19</v>
      </c>
      <c r="O1116" t="e">
        <v>#NUM!</v>
      </c>
      <c r="P1116">
        <v>6</v>
      </c>
      <c r="Q1116" t="str">
        <v>BACHAS, DISPOSICION FINAL DE R. LIQUIDOS, EXPORTACION, NFU, PILETAS, REACTORES</v>
      </c>
      <c r="R1116">
        <v>1</v>
      </c>
      <c r="S1116">
        <v>-2092823.8371101331</v>
      </c>
      <c r="T1116">
        <v>1</v>
      </c>
      <c r="U1116" t="str">
        <v>APERTURADO POR EMPRESA</v>
      </c>
      <c r="V1116" t="str">
        <v>DISPOSICION FINAL DE R. LIQUIDOS</v>
      </c>
    </row>
    <row r="1117" spans="1:22" x14ac:dyDescent="0.25">
      <c r="A1117" vm="4">
        <v>45931</v>
      </c>
      <c r="B1117" t="str">
        <v>WORMS-RRHH</v>
      </c>
      <c r="C1117" t="str">
        <v>BAEZ, SEBASTIAN</v>
      </c>
      <c r="D1117">
        <v>-2092823.8371101331</v>
      </c>
      <c r="E1117" t="str">
        <v>MANTENIMIENTO</v>
      </c>
      <c r="F1117">
        <v>1</v>
      </c>
      <c r="G1117">
        <v>2092823.8371101331</v>
      </c>
      <c r="H1117" t="str">
        <v>#RRHH</v>
      </c>
      <c r="I1117" t="str">
        <v>PERSONAL</v>
      </c>
      <c r="J1117" t="str">
        <v>Opex</v>
      </c>
      <c r="K1117" t="str">
        <v>Fijo</v>
      </c>
      <c r="L1117" t="str">
        <v>Indirecto</v>
      </c>
      <c r="M1117">
        <v>0</v>
      </c>
      <c r="N1117" t="str">
        <v>CC19</v>
      </c>
      <c r="O1117" t="e">
        <v>#NUM!</v>
      </c>
      <c r="P1117">
        <v>6</v>
      </c>
      <c r="Q1117" t="str">
        <v>BACHAS, DISPOSICION FINAL DE R. LIQUIDOS, EXPORTACION, NFU, PILETAS, REACTORES</v>
      </c>
      <c r="R1117">
        <v>1</v>
      </c>
      <c r="S1117">
        <v>-2092823.8371101331</v>
      </c>
      <c r="T1117">
        <v>1</v>
      </c>
      <c r="U1117" t="str">
        <v>APERTURADO POR EMPRESA</v>
      </c>
      <c r="V1117" t="str">
        <v>EXPORTACION</v>
      </c>
    </row>
    <row r="1118" spans="1:22" x14ac:dyDescent="0.25">
      <c r="A1118" vm="4">
        <v>45931</v>
      </c>
      <c r="B1118" t="str">
        <v>WORMS-RRHH</v>
      </c>
      <c r="C1118" t="str">
        <v>BAEZ, SEBASTIAN</v>
      </c>
      <c r="D1118">
        <v>-2092823.8371101331</v>
      </c>
      <c r="E1118" t="str">
        <v>MANTENIMIENTO</v>
      </c>
      <c r="F1118">
        <v>1</v>
      </c>
      <c r="G1118">
        <v>2092823.8371101331</v>
      </c>
      <c r="H1118" t="str">
        <v>#RRHH</v>
      </c>
      <c r="I1118" t="str">
        <v>PERSONAL</v>
      </c>
      <c r="J1118" t="str">
        <v>Opex</v>
      </c>
      <c r="K1118" t="str">
        <v>Fijo</v>
      </c>
      <c r="L1118" t="str">
        <v>Indirecto</v>
      </c>
      <c r="M1118">
        <v>0</v>
      </c>
      <c r="N1118" t="str">
        <v>CC19</v>
      </c>
      <c r="O1118" t="e">
        <v>#NUM!</v>
      </c>
      <c r="P1118">
        <v>6</v>
      </c>
      <c r="Q1118" t="str">
        <v>BACHAS, DISPOSICION FINAL DE R. LIQUIDOS, EXPORTACION, NFU, PILETAS, REACTORES</v>
      </c>
      <c r="R1118">
        <v>1</v>
      </c>
      <c r="S1118">
        <v>-2092823.8371101331</v>
      </c>
      <c r="T1118">
        <v>1</v>
      </c>
      <c r="U1118" t="str">
        <v>APERTURADO POR EMPRESA</v>
      </c>
      <c r="V1118" t="str">
        <v>NFU</v>
      </c>
    </row>
    <row r="1119" spans="1:22" x14ac:dyDescent="0.25">
      <c r="A1119" vm="4">
        <v>45931</v>
      </c>
      <c r="B1119" t="str">
        <v>WORMS-RRHH</v>
      </c>
      <c r="C1119" t="str">
        <v>BAEZ, SEBASTIAN</v>
      </c>
      <c r="D1119">
        <v>-2092823.8371101331</v>
      </c>
      <c r="E1119" t="str">
        <v>MANTENIMIENTO</v>
      </c>
      <c r="F1119">
        <v>1</v>
      </c>
      <c r="G1119">
        <v>2092823.8371101331</v>
      </c>
      <c r="H1119" t="str">
        <v>#RRHH</v>
      </c>
      <c r="I1119" t="str">
        <v>PERSONAL</v>
      </c>
      <c r="J1119" t="str">
        <v>Opex</v>
      </c>
      <c r="K1119" t="str">
        <v>Fijo</v>
      </c>
      <c r="L1119" t="str">
        <v>Indirecto</v>
      </c>
      <c r="M1119">
        <v>0</v>
      </c>
      <c r="N1119" t="str">
        <v>CC19</v>
      </c>
      <c r="O1119" t="e">
        <v>#NUM!</v>
      </c>
      <c r="P1119">
        <v>6</v>
      </c>
      <c r="Q1119" t="str">
        <v>BACHAS, DISPOSICION FINAL DE R. LIQUIDOS, EXPORTACION, NFU, PILETAS, REACTORES</v>
      </c>
      <c r="R1119">
        <v>1</v>
      </c>
      <c r="S1119">
        <v>-2092823.8371101331</v>
      </c>
      <c r="T1119">
        <v>1</v>
      </c>
      <c r="U1119" t="str">
        <v>APERTURADO POR EMPRESA</v>
      </c>
      <c r="V1119" t="str">
        <v>PILETAS</v>
      </c>
    </row>
    <row r="1120" spans="1:22" x14ac:dyDescent="0.25">
      <c r="A1120" vm="4">
        <v>45931</v>
      </c>
      <c r="B1120" t="str">
        <v>WORMS-RRHH</v>
      </c>
      <c r="C1120" t="str">
        <v>BAEZ, SEBASTIAN</v>
      </c>
      <c r="D1120">
        <v>-2092823.8371101331</v>
      </c>
      <c r="E1120" t="str">
        <v>MANTENIMIENTO</v>
      </c>
      <c r="F1120">
        <v>1</v>
      </c>
      <c r="G1120">
        <v>2092823.8371101331</v>
      </c>
      <c r="H1120" t="str">
        <v>#RRHH</v>
      </c>
      <c r="I1120" t="str">
        <v>PERSONAL</v>
      </c>
      <c r="J1120" t="str">
        <v>Opex</v>
      </c>
      <c r="K1120" t="str">
        <v>Fijo</v>
      </c>
      <c r="L1120" t="str">
        <v>Indirecto</v>
      </c>
      <c r="M1120">
        <v>0</v>
      </c>
      <c r="N1120" t="str">
        <v>CC19</v>
      </c>
      <c r="O1120" t="e">
        <v>#NUM!</v>
      </c>
      <c r="P1120">
        <v>6</v>
      </c>
      <c r="Q1120" t="str">
        <v>BACHAS, DISPOSICION FINAL DE R. LIQUIDOS, EXPORTACION, NFU, PILETAS, REACTORES</v>
      </c>
      <c r="R1120">
        <v>1</v>
      </c>
      <c r="S1120">
        <v>-2092823.8371101331</v>
      </c>
      <c r="T1120">
        <v>1</v>
      </c>
      <c r="U1120" t="str">
        <v>APERTURADO POR EMPRESA</v>
      </c>
      <c r="V1120" t="str">
        <v>REACTORES</v>
      </c>
    </row>
    <row r="1121" spans="1:22" x14ac:dyDescent="0.25">
      <c r="A1121" vm="4">
        <v>45931</v>
      </c>
      <c r="B1121" t="str">
        <v>WORMS-RRHH</v>
      </c>
      <c r="C1121" t="str">
        <v>NAVARRO, RAMÓN ROQUE</v>
      </c>
      <c r="D1121">
        <v>-2139702.4979701331</v>
      </c>
      <c r="E1121" t="str">
        <v>NFU</v>
      </c>
      <c r="F1121">
        <v>1</v>
      </c>
      <c r="G1121">
        <v>2139702.4979701331</v>
      </c>
      <c r="H1121" t="str">
        <v>#RRHH</v>
      </c>
      <c r="I1121" t="str">
        <v>PERSONAL</v>
      </c>
      <c r="J1121" t="str">
        <v>Opex</v>
      </c>
      <c r="K1121" t="str">
        <v>Variable</v>
      </c>
      <c r="L1121" t="str">
        <v>Directo</v>
      </c>
      <c r="M1121">
        <v>0</v>
      </c>
      <c r="N1121" t="str">
        <v>CC20</v>
      </c>
      <c r="O1121" t="e">
        <v>#NUM!</v>
      </c>
      <c r="P1121">
        <v>2</v>
      </c>
      <c r="Q1121" t="str">
        <v>DISPOSICION FINAL DE R. SOLIDOS, NFU</v>
      </c>
      <c r="R1121">
        <v>1</v>
      </c>
      <c r="S1121">
        <v>-2139702.4979701331</v>
      </c>
      <c r="T1121">
        <v>1</v>
      </c>
      <c r="U1121" t="str">
        <v>APERTURADO POR EMPRESA</v>
      </c>
      <c r="V1121" t="str">
        <v>DISPOSICION FINAL DE R. SOLIDOS</v>
      </c>
    </row>
    <row r="1122" spans="1:22" x14ac:dyDescent="0.25">
      <c r="A1122" vm="4">
        <v>45931</v>
      </c>
      <c r="B1122" t="str">
        <v>WORMS-RRHH</v>
      </c>
      <c r="C1122" t="str">
        <v>NAVARRO, RAMÓN ROQUE</v>
      </c>
      <c r="D1122">
        <v>-2139702.4979701331</v>
      </c>
      <c r="E1122" t="str">
        <v>NFU</v>
      </c>
      <c r="F1122">
        <v>1</v>
      </c>
      <c r="G1122">
        <v>2139702.4979701331</v>
      </c>
      <c r="H1122" t="str">
        <v>#RRHH</v>
      </c>
      <c r="I1122" t="str">
        <v>PERSONAL</v>
      </c>
      <c r="J1122" t="str">
        <v>Opex</v>
      </c>
      <c r="K1122" t="str">
        <v>Variable</v>
      </c>
      <c r="L1122" t="str">
        <v>Directo</v>
      </c>
      <c r="M1122">
        <v>0</v>
      </c>
      <c r="N1122" t="str">
        <v>CC20</v>
      </c>
      <c r="O1122" t="e">
        <v>#NUM!</v>
      </c>
      <c r="P1122">
        <v>2</v>
      </c>
      <c r="Q1122" t="str">
        <v>DISPOSICION FINAL DE R. SOLIDOS, NFU</v>
      </c>
      <c r="R1122">
        <v>1</v>
      </c>
      <c r="S1122">
        <v>-2139702.4979701331</v>
      </c>
      <c r="T1122">
        <v>1</v>
      </c>
      <c r="U1122" t="str">
        <v>APERTURADO POR EMPRESA</v>
      </c>
      <c r="V1122" t="str">
        <v>NFU</v>
      </c>
    </row>
    <row r="1123" spans="1:22" x14ac:dyDescent="0.25">
      <c r="A1123" vm="4">
        <v>45931</v>
      </c>
      <c r="B1123" t="str">
        <v>WORMS-RRHH</v>
      </c>
      <c r="C1123" t="str">
        <v>LOPEZ, AGUSTÍN ALBERTO</v>
      </c>
      <c r="D1123">
        <v>-1541082.884488933</v>
      </c>
      <c r="E1123" t="str">
        <v>PORTERIA</v>
      </c>
      <c r="F1123">
        <v>1</v>
      </c>
      <c r="G1123">
        <v>1541082.884488933</v>
      </c>
      <c r="H1123" t="str">
        <v>#RRHH</v>
      </c>
      <c r="I1123" t="str">
        <v>PERSONAL</v>
      </c>
      <c r="J1123" t="str">
        <v>Opex</v>
      </c>
      <c r="K1123" t="str">
        <v>Fijo</v>
      </c>
      <c r="L1123" t="str">
        <v>Indirecto</v>
      </c>
      <c r="M1123">
        <v>0</v>
      </c>
      <c r="N1123" t="str">
        <v>CC22</v>
      </c>
      <c r="O1123" t="e">
        <v>#NUM!</v>
      </c>
      <c r="P1123">
        <v>7</v>
      </c>
      <c r="Q1123" t="str">
        <v>BACHAS, COMPOST Y FERTILIZANTES, DISPOSICION FINAL DE R. LIQUIDOS, DISPOSICION FINAL DE R. SOLIDOS, EXPORTACION, NFU, REACTORES</v>
      </c>
      <c r="R1123">
        <v>1</v>
      </c>
      <c r="S1123">
        <v>-1541082.884488933</v>
      </c>
      <c r="T1123">
        <v>1</v>
      </c>
      <c r="U1123" t="str">
        <v>APERTURADO POR EMPRESA</v>
      </c>
      <c r="V1123" t="str">
        <v>BACHAS</v>
      </c>
    </row>
    <row r="1124" spans="1:22" x14ac:dyDescent="0.25">
      <c r="A1124" vm="4">
        <v>45931</v>
      </c>
      <c r="B1124" t="str">
        <v>WORMS-RRHH</v>
      </c>
      <c r="C1124" t="str">
        <v>LOPEZ, AGUSTÍN ALBERTO</v>
      </c>
      <c r="D1124">
        <v>-1541082.884488933</v>
      </c>
      <c r="E1124" t="str">
        <v>PORTERIA</v>
      </c>
      <c r="F1124">
        <v>1</v>
      </c>
      <c r="G1124">
        <v>1541082.884488933</v>
      </c>
      <c r="H1124" t="str">
        <v>#RRHH</v>
      </c>
      <c r="I1124" t="str">
        <v>PERSONAL</v>
      </c>
      <c r="J1124" t="str">
        <v>Opex</v>
      </c>
      <c r="K1124" t="str">
        <v>Fijo</v>
      </c>
      <c r="L1124" t="str">
        <v>Indirecto</v>
      </c>
      <c r="M1124">
        <v>0</v>
      </c>
      <c r="N1124" t="str">
        <v>CC22</v>
      </c>
      <c r="O1124" t="e">
        <v>#NUM!</v>
      </c>
      <c r="P1124">
        <v>7</v>
      </c>
      <c r="Q1124" t="str">
        <v>BACHAS, COMPOST Y FERTILIZANTES, DISPOSICION FINAL DE R. LIQUIDOS, DISPOSICION FINAL DE R. SOLIDOS, EXPORTACION, NFU, REACTORES</v>
      </c>
      <c r="R1124">
        <v>1</v>
      </c>
      <c r="S1124">
        <v>-1541082.884488933</v>
      </c>
      <c r="T1124">
        <v>1</v>
      </c>
      <c r="U1124" t="str">
        <v>APERTURADO POR EMPRESA</v>
      </c>
      <c r="V1124" t="str">
        <v>COMPOST Y FERTILIZANTES</v>
      </c>
    </row>
    <row r="1125" spans="1:22" x14ac:dyDescent="0.25">
      <c r="A1125" vm="4">
        <v>45931</v>
      </c>
      <c r="B1125" t="str">
        <v>WORMS-RRHH</v>
      </c>
      <c r="C1125" t="str">
        <v>LOPEZ, AGUSTÍN ALBERTO</v>
      </c>
      <c r="D1125">
        <v>-1541082.884488933</v>
      </c>
      <c r="E1125" t="str">
        <v>PORTERIA</v>
      </c>
      <c r="F1125">
        <v>1</v>
      </c>
      <c r="G1125">
        <v>1541082.884488933</v>
      </c>
      <c r="H1125" t="str">
        <v>#RRHH</v>
      </c>
      <c r="I1125" t="str">
        <v>PERSONAL</v>
      </c>
      <c r="J1125" t="str">
        <v>Opex</v>
      </c>
      <c r="K1125" t="str">
        <v>Fijo</v>
      </c>
      <c r="L1125" t="str">
        <v>Indirecto</v>
      </c>
      <c r="M1125">
        <v>0</v>
      </c>
      <c r="N1125" t="str">
        <v>CC22</v>
      </c>
      <c r="O1125" t="e">
        <v>#NUM!</v>
      </c>
      <c r="P1125">
        <v>7</v>
      </c>
      <c r="Q1125" t="str">
        <v>BACHAS, COMPOST Y FERTILIZANTES, DISPOSICION FINAL DE R. LIQUIDOS, DISPOSICION FINAL DE R. SOLIDOS, EXPORTACION, NFU, REACTORES</v>
      </c>
      <c r="R1125">
        <v>1</v>
      </c>
      <c r="S1125">
        <v>-1541082.884488933</v>
      </c>
      <c r="T1125">
        <v>1</v>
      </c>
      <c r="U1125" t="str">
        <v>APERTURADO POR EMPRESA</v>
      </c>
      <c r="V1125" t="str">
        <v>DISPOSICION FINAL DE R. LIQUIDOS</v>
      </c>
    </row>
    <row r="1126" spans="1:22" x14ac:dyDescent="0.25">
      <c r="A1126" vm="4">
        <v>45931</v>
      </c>
      <c r="B1126" t="str">
        <v>WORMS-RRHH</v>
      </c>
      <c r="C1126" t="str">
        <v>LOPEZ, AGUSTÍN ALBERTO</v>
      </c>
      <c r="D1126">
        <v>-1541082.884488933</v>
      </c>
      <c r="E1126" t="str">
        <v>PORTERIA</v>
      </c>
      <c r="F1126">
        <v>1</v>
      </c>
      <c r="G1126">
        <v>1541082.884488933</v>
      </c>
      <c r="H1126" t="str">
        <v>#RRHH</v>
      </c>
      <c r="I1126" t="str">
        <v>PERSONAL</v>
      </c>
      <c r="J1126" t="str">
        <v>Opex</v>
      </c>
      <c r="K1126" t="str">
        <v>Fijo</v>
      </c>
      <c r="L1126" t="str">
        <v>Indirecto</v>
      </c>
      <c r="M1126">
        <v>0</v>
      </c>
      <c r="N1126" t="str">
        <v>CC22</v>
      </c>
      <c r="O1126" t="e">
        <v>#NUM!</v>
      </c>
      <c r="P1126">
        <v>7</v>
      </c>
      <c r="Q1126" t="str">
        <v>BACHAS, COMPOST Y FERTILIZANTES, DISPOSICION FINAL DE R. LIQUIDOS, DISPOSICION FINAL DE R. SOLIDOS, EXPORTACION, NFU, REACTORES</v>
      </c>
      <c r="R1126">
        <v>1</v>
      </c>
      <c r="S1126">
        <v>-1541082.884488933</v>
      </c>
      <c r="T1126">
        <v>1</v>
      </c>
      <c r="U1126" t="str">
        <v>APERTURADO POR EMPRESA</v>
      </c>
      <c r="V1126" t="str">
        <v>DISPOSICION FINAL DE R. SOLIDOS</v>
      </c>
    </row>
    <row r="1127" spans="1:22" x14ac:dyDescent="0.25">
      <c r="A1127" vm="4">
        <v>45931</v>
      </c>
      <c r="B1127" t="str">
        <v>WORMS-RRHH</v>
      </c>
      <c r="C1127" t="str">
        <v>LOPEZ, AGUSTÍN ALBERTO</v>
      </c>
      <c r="D1127">
        <v>-1541082.884488933</v>
      </c>
      <c r="E1127" t="str">
        <v>PORTERIA</v>
      </c>
      <c r="F1127">
        <v>1</v>
      </c>
      <c r="G1127">
        <v>1541082.884488933</v>
      </c>
      <c r="H1127" t="str">
        <v>#RRHH</v>
      </c>
      <c r="I1127" t="str">
        <v>PERSONAL</v>
      </c>
      <c r="J1127" t="str">
        <v>Opex</v>
      </c>
      <c r="K1127" t="str">
        <v>Fijo</v>
      </c>
      <c r="L1127" t="str">
        <v>Indirecto</v>
      </c>
      <c r="M1127">
        <v>0</v>
      </c>
      <c r="N1127" t="str">
        <v>CC22</v>
      </c>
      <c r="O1127" t="e">
        <v>#NUM!</v>
      </c>
      <c r="P1127">
        <v>7</v>
      </c>
      <c r="Q1127" t="str">
        <v>BACHAS, COMPOST Y FERTILIZANTES, DISPOSICION FINAL DE R. LIQUIDOS, DISPOSICION FINAL DE R. SOLIDOS, EXPORTACION, NFU, REACTORES</v>
      </c>
      <c r="R1127">
        <v>1</v>
      </c>
      <c r="S1127">
        <v>-1541082.884488933</v>
      </c>
      <c r="T1127">
        <v>1</v>
      </c>
      <c r="U1127" t="str">
        <v>APERTURADO POR EMPRESA</v>
      </c>
      <c r="V1127" t="str">
        <v>EXPORTACION</v>
      </c>
    </row>
    <row r="1128" spans="1:22" x14ac:dyDescent="0.25">
      <c r="A1128" vm="4">
        <v>45931</v>
      </c>
      <c r="B1128" t="str">
        <v>WORMS-RRHH</v>
      </c>
      <c r="C1128" t="str">
        <v>LOPEZ, AGUSTÍN ALBERTO</v>
      </c>
      <c r="D1128">
        <v>-1541082.884488933</v>
      </c>
      <c r="E1128" t="str">
        <v>PORTERIA</v>
      </c>
      <c r="F1128">
        <v>1</v>
      </c>
      <c r="G1128">
        <v>1541082.884488933</v>
      </c>
      <c r="H1128" t="str">
        <v>#RRHH</v>
      </c>
      <c r="I1128" t="str">
        <v>PERSONAL</v>
      </c>
      <c r="J1128" t="str">
        <v>Opex</v>
      </c>
      <c r="K1128" t="str">
        <v>Fijo</v>
      </c>
      <c r="L1128" t="str">
        <v>Indirecto</v>
      </c>
      <c r="M1128">
        <v>0</v>
      </c>
      <c r="N1128" t="str">
        <v>CC22</v>
      </c>
      <c r="O1128" t="e">
        <v>#NUM!</v>
      </c>
      <c r="P1128">
        <v>7</v>
      </c>
      <c r="Q1128" t="str">
        <v>BACHAS, COMPOST Y FERTILIZANTES, DISPOSICION FINAL DE R. LIQUIDOS, DISPOSICION FINAL DE R. SOLIDOS, EXPORTACION, NFU, REACTORES</v>
      </c>
      <c r="R1128">
        <v>1</v>
      </c>
      <c r="S1128">
        <v>-1541082.884488933</v>
      </c>
      <c r="T1128">
        <v>1</v>
      </c>
      <c r="U1128" t="str">
        <v>APERTURADO POR EMPRESA</v>
      </c>
      <c r="V1128" t="str">
        <v>NFU</v>
      </c>
    </row>
    <row r="1129" spans="1:22" x14ac:dyDescent="0.25">
      <c r="A1129" vm="4">
        <v>45931</v>
      </c>
      <c r="B1129" t="str">
        <v>WORMS-RRHH</v>
      </c>
      <c r="C1129" t="str">
        <v>LOPEZ, AGUSTÍN ALBERTO</v>
      </c>
      <c r="D1129">
        <v>-1541082.884488933</v>
      </c>
      <c r="E1129" t="str">
        <v>PORTERIA</v>
      </c>
      <c r="F1129">
        <v>1</v>
      </c>
      <c r="G1129">
        <v>1541082.884488933</v>
      </c>
      <c r="H1129" t="str">
        <v>#RRHH</v>
      </c>
      <c r="I1129" t="str">
        <v>PERSONAL</v>
      </c>
      <c r="J1129" t="str">
        <v>Opex</v>
      </c>
      <c r="K1129" t="str">
        <v>Fijo</v>
      </c>
      <c r="L1129" t="str">
        <v>Indirecto</v>
      </c>
      <c r="M1129">
        <v>0</v>
      </c>
      <c r="N1129" t="str">
        <v>CC22</v>
      </c>
      <c r="O1129" t="e">
        <v>#NUM!</v>
      </c>
      <c r="P1129">
        <v>7</v>
      </c>
      <c r="Q1129" t="str">
        <v>BACHAS, COMPOST Y FERTILIZANTES, DISPOSICION FINAL DE R. LIQUIDOS, DISPOSICION FINAL DE R. SOLIDOS, EXPORTACION, NFU, REACTORES</v>
      </c>
      <c r="R1129">
        <v>1</v>
      </c>
      <c r="S1129">
        <v>-1541082.884488933</v>
      </c>
      <c r="T1129">
        <v>1</v>
      </c>
      <c r="U1129" t="str">
        <v>APERTURADO POR EMPRESA</v>
      </c>
      <c r="V1129" t="str">
        <v>REACTORES</v>
      </c>
    </row>
    <row r="1130" spans="1:22" x14ac:dyDescent="0.25">
      <c r="A1130" vm="4">
        <v>45931</v>
      </c>
      <c r="B1130" t="str">
        <v>WORMS-RRHH</v>
      </c>
      <c r="C1130" t="str">
        <v>BARRERA, MAXIMILIANO ESEQUIEL</v>
      </c>
      <c r="D1130">
        <v>-2617028.8839337332</v>
      </c>
      <c r="E1130" t="str">
        <v>DISPOSICION FINAL DE R. LIQUIDOS</v>
      </c>
      <c r="F1130">
        <v>1</v>
      </c>
      <c r="G1130">
        <v>2617028.8839337332</v>
      </c>
      <c r="H1130" t="str">
        <v>#RRHH</v>
      </c>
      <c r="I1130" t="str">
        <v>PERSONAL</v>
      </c>
      <c r="J1130" t="str">
        <v>Opex</v>
      </c>
      <c r="K1130" t="str">
        <v>Variable</v>
      </c>
      <c r="L1130" t="str">
        <v>Directo</v>
      </c>
      <c r="M1130">
        <v>0</v>
      </c>
      <c r="N1130" t="str">
        <v>CC25</v>
      </c>
      <c r="O1130" t="e">
        <v>#NUM!</v>
      </c>
      <c r="P1130">
        <v>2</v>
      </c>
      <c r="Q1130" t="str">
        <v>DISPOSICION FINAL DE R. LIQUIDOS, EXPORTACION</v>
      </c>
      <c r="R1130">
        <v>1</v>
      </c>
      <c r="S1130">
        <v>-2617028.8839337332</v>
      </c>
      <c r="T1130">
        <v>1</v>
      </c>
      <c r="U1130" t="str">
        <v>APERTURADO POR EMPRESA</v>
      </c>
      <c r="V1130" t="str">
        <v>DISPOSICION FINAL DE R. LIQUIDOS</v>
      </c>
    </row>
    <row r="1131" spans="1:22" x14ac:dyDescent="0.25">
      <c r="A1131" vm="4">
        <v>45931</v>
      </c>
      <c r="B1131" t="str">
        <v>WORMS-RRHH</v>
      </c>
      <c r="C1131" t="str">
        <v>BARRERA, MAXIMILIANO ESEQUIEL</v>
      </c>
      <c r="D1131">
        <v>-2617028.8839337332</v>
      </c>
      <c r="E1131" t="str">
        <v>DISPOSICION FINAL DE R. LIQUIDOS</v>
      </c>
      <c r="F1131">
        <v>1</v>
      </c>
      <c r="G1131">
        <v>2617028.8839337332</v>
      </c>
      <c r="H1131" t="str">
        <v>#RRHH</v>
      </c>
      <c r="I1131" t="str">
        <v>PERSONAL</v>
      </c>
      <c r="J1131" t="str">
        <v>Opex</v>
      </c>
      <c r="K1131" t="str">
        <v>Variable</v>
      </c>
      <c r="L1131" t="str">
        <v>Directo</v>
      </c>
      <c r="M1131">
        <v>0</v>
      </c>
      <c r="N1131" t="str">
        <v>CC25</v>
      </c>
      <c r="O1131" t="e">
        <v>#NUM!</v>
      </c>
      <c r="P1131">
        <v>2</v>
      </c>
      <c r="Q1131" t="str">
        <v>DISPOSICION FINAL DE R. LIQUIDOS, EXPORTACION</v>
      </c>
      <c r="R1131">
        <v>1</v>
      </c>
      <c r="S1131">
        <v>-2617028.8839337332</v>
      </c>
      <c r="T1131">
        <v>1</v>
      </c>
      <c r="U1131" t="str">
        <v>APERTURADO POR EMPRESA</v>
      </c>
      <c r="V1131" t="str">
        <v>EXPORTACION</v>
      </c>
    </row>
    <row r="1132" spans="1:22" x14ac:dyDescent="0.25">
      <c r="A1132" vm="4">
        <v>45931</v>
      </c>
      <c r="B1132" t="str">
        <v>WORMS-RRHH</v>
      </c>
      <c r="C1132" t="str">
        <v>GOMEZ, FRANCO JAVIER</v>
      </c>
      <c r="D1132">
        <v>-1817594.5944105329</v>
      </c>
      <c r="E1132" t="str">
        <v>DISPOSICION FINAL DE R. LIQUIDOS</v>
      </c>
      <c r="F1132">
        <v>1</v>
      </c>
      <c r="G1132">
        <v>1817594.5944105329</v>
      </c>
      <c r="H1132" t="str">
        <v>#RRHH</v>
      </c>
      <c r="I1132" t="str">
        <v>PERSONAL</v>
      </c>
      <c r="J1132" t="str">
        <v>Opex</v>
      </c>
      <c r="K1132" t="str">
        <v>Variable</v>
      </c>
      <c r="L1132" t="str">
        <v>Directo</v>
      </c>
      <c r="M1132">
        <v>0</v>
      </c>
      <c r="N1132" t="str">
        <v>CC25</v>
      </c>
      <c r="O1132" t="e">
        <v>#NUM!</v>
      </c>
      <c r="P1132">
        <v>2</v>
      </c>
      <c r="Q1132" t="str">
        <v>DISPOSICION FINAL DE R. LIQUIDOS, EXPORTACION</v>
      </c>
      <c r="R1132">
        <v>1</v>
      </c>
      <c r="S1132">
        <v>-1817594.5944105329</v>
      </c>
      <c r="T1132">
        <v>1</v>
      </c>
      <c r="U1132" t="str">
        <v>APERTURADO POR EMPRESA</v>
      </c>
      <c r="V1132" t="str">
        <v>DISPOSICION FINAL DE R. LIQUIDOS</v>
      </c>
    </row>
    <row r="1133" spans="1:22" x14ac:dyDescent="0.25">
      <c r="A1133" vm="4">
        <v>45931</v>
      </c>
      <c r="B1133" t="str">
        <v>WORMS-RRHH</v>
      </c>
      <c r="C1133" t="str">
        <v>GOMEZ, FRANCO JAVIER</v>
      </c>
      <c r="D1133">
        <v>-1817594.5944105329</v>
      </c>
      <c r="E1133" t="str">
        <v>DISPOSICION FINAL DE R. LIQUIDOS</v>
      </c>
      <c r="F1133">
        <v>1</v>
      </c>
      <c r="G1133">
        <v>1817594.5944105329</v>
      </c>
      <c r="H1133" t="str">
        <v>#RRHH</v>
      </c>
      <c r="I1133" t="str">
        <v>PERSONAL</v>
      </c>
      <c r="J1133" t="str">
        <v>Opex</v>
      </c>
      <c r="K1133" t="str">
        <v>Variable</v>
      </c>
      <c r="L1133" t="str">
        <v>Directo</v>
      </c>
      <c r="M1133">
        <v>0</v>
      </c>
      <c r="N1133" t="str">
        <v>CC25</v>
      </c>
      <c r="O1133" t="e">
        <v>#NUM!</v>
      </c>
      <c r="P1133">
        <v>2</v>
      </c>
      <c r="Q1133" t="str">
        <v>DISPOSICION FINAL DE R. LIQUIDOS, EXPORTACION</v>
      </c>
      <c r="R1133">
        <v>1</v>
      </c>
      <c r="S1133">
        <v>-1817594.5944105329</v>
      </c>
      <c r="T1133">
        <v>1</v>
      </c>
      <c r="U1133" t="str">
        <v>APERTURADO POR EMPRESA</v>
      </c>
      <c r="V1133" t="str">
        <v>EXPORTACION</v>
      </c>
    </row>
    <row r="1134" spans="1:22" x14ac:dyDescent="0.25">
      <c r="A1134" vm="4">
        <v>45931</v>
      </c>
      <c r="B1134" t="str">
        <v>WORMS-RRHH</v>
      </c>
      <c r="C1134" t="str">
        <v>PETERS DIAZ, RAMÓN RICARDO</v>
      </c>
      <c r="D1134">
        <v>-1735268.7518045332</v>
      </c>
      <c r="E1134" t="str">
        <v>LABORATORIO</v>
      </c>
      <c r="F1134">
        <v>1</v>
      </c>
      <c r="G1134">
        <v>1735268.7518045332</v>
      </c>
      <c r="H1134" t="str">
        <v>#RRHH</v>
      </c>
      <c r="I1134" t="str">
        <v>PERSONAL</v>
      </c>
      <c r="J1134" t="str">
        <v>Opex</v>
      </c>
      <c r="K1134" t="str">
        <v>Fijo</v>
      </c>
      <c r="L1134" t="str">
        <v>Indirecto</v>
      </c>
      <c r="M1134">
        <v>0</v>
      </c>
      <c r="N1134" t="str">
        <v>CC17</v>
      </c>
      <c r="O1134" t="e">
        <v>#NUM!</v>
      </c>
      <c r="P1134">
        <v>6</v>
      </c>
      <c r="Q1134" t="str">
        <v>BACHAS, DISPOSICION FINAL DE R. LIQUIDOS, EXPORTACION, NFU, PILETAS, REACTORES</v>
      </c>
      <c r="R1134">
        <v>1</v>
      </c>
      <c r="S1134">
        <v>-1735268.7518045332</v>
      </c>
      <c r="T1134">
        <v>1</v>
      </c>
      <c r="U1134" t="str">
        <v>APERTURADO POR EMPRESA</v>
      </c>
      <c r="V1134" t="str">
        <v>BACHAS</v>
      </c>
    </row>
    <row r="1135" spans="1:22" x14ac:dyDescent="0.25">
      <c r="A1135" vm="4">
        <v>45931</v>
      </c>
      <c r="B1135" t="str">
        <v>WORMS-RRHH</v>
      </c>
      <c r="C1135" t="str">
        <v>PETERS DIAZ, RAMÓN RICARDO</v>
      </c>
      <c r="D1135">
        <v>-1735268.7518045332</v>
      </c>
      <c r="E1135" t="str">
        <v>LABORATORIO</v>
      </c>
      <c r="F1135">
        <v>1</v>
      </c>
      <c r="G1135">
        <v>1735268.7518045332</v>
      </c>
      <c r="H1135" t="str">
        <v>#RRHH</v>
      </c>
      <c r="I1135" t="str">
        <v>PERSONAL</v>
      </c>
      <c r="J1135" t="str">
        <v>Opex</v>
      </c>
      <c r="K1135" t="str">
        <v>Fijo</v>
      </c>
      <c r="L1135" t="str">
        <v>Indirecto</v>
      </c>
      <c r="M1135">
        <v>0</v>
      </c>
      <c r="N1135" t="str">
        <v>CC17</v>
      </c>
      <c r="O1135" t="e">
        <v>#NUM!</v>
      </c>
      <c r="P1135">
        <v>6</v>
      </c>
      <c r="Q1135" t="str">
        <v>BACHAS, DISPOSICION FINAL DE R. LIQUIDOS, EXPORTACION, NFU, PILETAS, REACTORES</v>
      </c>
      <c r="R1135">
        <v>1</v>
      </c>
      <c r="S1135">
        <v>-1735268.7518045332</v>
      </c>
      <c r="T1135">
        <v>1</v>
      </c>
      <c r="U1135" t="str">
        <v>APERTURADO POR EMPRESA</v>
      </c>
      <c r="V1135" t="str">
        <v>DISPOSICION FINAL DE R. LIQUIDOS</v>
      </c>
    </row>
    <row r="1136" spans="1:22" x14ac:dyDescent="0.25">
      <c r="A1136" vm="4">
        <v>45931</v>
      </c>
      <c r="B1136" t="str">
        <v>WORMS-RRHH</v>
      </c>
      <c r="C1136" t="str">
        <v>PETERS DIAZ, RAMÓN RICARDO</v>
      </c>
      <c r="D1136">
        <v>-1735268.7518045332</v>
      </c>
      <c r="E1136" t="str">
        <v>LABORATORIO</v>
      </c>
      <c r="F1136">
        <v>1</v>
      </c>
      <c r="G1136">
        <v>1735268.7518045332</v>
      </c>
      <c r="H1136" t="str">
        <v>#RRHH</v>
      </c>
      <c r="I1136" t="str">
        <v>PERSONAL</v>
      </c>
      <c r="J1136" t="str">
        <v>Opex</v>
      </c>
      <c r="K1136" t="str">
        <v>Fijo</v>
      </c>
      <c r="L1136" t="str">
        <v>Indirecto</v>
      </c>
      <c r="M1136">
        <v>0</v>
      </c>
      <c r="N1136" t="str">
        <v>CC17</v>
      </c>
      <c r="O1136" t="e">
        <v>#NUM!</v>
      </c>
      <c r="P1136">
        <v>6</v>
      </c>
      <c r="Q1136" t="str">
        <v>BACHAS, DISPOSICION FINAL DE R. LIQUIDOS, EXPORTACION, NFU, PILETAS, REACTORES</v>
      </c>
      <c r="R1136">
        <v>1</v>
      </c>
      <c r="S1136">
        <v>-1735268.7518045332</v>
      </c>
      <c r="T1136">
        <v>1</v>
      </c>
      <c r="U1136" t="str">
        <v>APERTURADO POR EMPRESA</v>
      </c>
      <c r="V1136" t="str">
        <v>EXPORTACION</v>
      </c>
    </row>
    <row r="1137" spans="1:22" x14ac:dyDescent="0.25">
      <c r="A1137" vm="4">
        <v>45931</v>
      </c>
      <c r="B1137" t="str">
        <v>WORMS-RRHH</v>
      </c>
      <c r="C1137" t="str">
        <v>PETERS DIAZ, RAMÓN RICARDO</v>
      </c>
      <c r="D1137">
        <v>-1735268.7518045332</v>
      </c>
      <c r="E1137" t="str">
        <v>LABORATORIO</v>
      </c>
      <c r="F1137">
        <v>1</v>
      </c>
      <c r="G1137">
        <v>1735268.7518045332</v>
      </c>
      <c r="H1137" t="str">
        <v>#RRHH</v>
      </c>
      <c r="I1137" t="str">
        <v>PERSONAL</v>
      </c>
      <c r="J1137" t="str">
        <v>Opex</v>
      </c>
      <c r="K1137" t="str">
        <v>Fijo</v>
      </c>
      <c r="L1137" t="str">
        <v>Indirecto</v>
      </c>
      <c r="M1137">
        <v>0</v>
      </c>
      <c r="N1137" t="str">
        <v>CC17</v>
      </c>
      <c r="O1137" t="e">
        <v>#NUM!</v>
      </c>
      <c r="P1137">
        <v>6</v>
      </c>
      <c r="Q1137" t="str">
        <v>BACHAS, DISPOSICION FINAL DE R. LIQUIDOS, EXPORTACION, NFU, PILETAS, REACTORES</v>
      </c>
      <c r="R1137">
        <v>1</v>
      </c>
      <c r="S1137">
        <v>-1735268.7518045332</v>
      </c>
      <c r="T1137">
        <v>1</v>
      </c>
      <c r="U1137" t="str">
        <v>APERTURADO POR EMPRESA</v>
      </c>
      <c r="V1137" t="str">
        <v>NFU</v>
      </c>
    </row>
    <row r="1138" spans="1:22" x14ac:dyDescent="0.25">
      <c r="A1138" vm="4">
        <v>45931</v>
      </c>
      <c r="B1138" t="str">
        <v>WORMS-RRHH</v>
      </c>
      <c r="C1138" t="str">
        <v>PETERS DIAZ, RAMÓN RICARDO</v>
      </c>
      <c r="D1138">
        <v>-1735268.7518045332</v>
      </c>
      <c r="E1138" t="str">
        <v>LABORATORIO</v>
      </c>
      <c r="F1138">
        <v>1</v>
      </c>
      <c r="G1138">
        <v>1735268.7518045332</v>
      </c>
      <c r="H1138" t="str">
        <v>#RRHH</v>
      </c>
      <c r="I1138" t="str">
        <v>PERSONAL</v>
      </c>
      <c r="J1138" t="str">
        <v>Opex</v>
      </c>
      <c r="K1138" t="str">
        <v>Fijo</v>
      </c>
      <c r="L1138" t="str">
        <v>Indirecto</v>
      </c>
      <c r="M1138">
        <v>0</v>
      </c>
      <c r="N1138" t="str">
        <v>CC17</v>
      </c>
      <c r="O1138" t="e">
        <v>#NUM!</v>
      </c>
      <c r="P1138">
        <v>6</v>
      </c>
      <c r="Q1138" t="str">
        <v>BACHAS, DISPOSICION FINAL DE R. LIQUIDOS, EXPORTACION, NFU, PILETAS, REACTORES</v>
      </c>
      <c r="R1138">
        <v>1</v>
      </c>
      <c r="S1138">
        <v>-1735268.7518045332</v>
      </c>
      <c r="T1138">
        <v>1</v>
      </c>
      <c r="U1138" t="str">
        <v>APERTURADO POR EMPRESA</v>
      </c>
      <c r="V1138" t="str">
        <v>PILETAS</v>
      </c>
    </row>
    <row r="1139" spans="1:22" x14ac:dyDescent="0.25">
      <c r="A1139" vm="4">
        <v>45931</v>
      </c>
      <c r="B1139" t="str">
        <v>WORMS-RRHH</v>
      </c>
      <c r="C1139" t="str">
        <v>PETERS DIAZ, RAMÓN RICARDO</v>
      </c>
      <c r="D1139">
        <v>-1735268.7518045332</v>
      </c>
      <c r="E1139" t="str">
        <v>LABORATORIO</v>
      </c>
      <c r="F1139">
        <v>1</v>
      </c>
      <c r="G1139">
        <v>1735268.7518045332</v>
      </c>
      <c r="H1139" t="str">
        <v>#RRHH</v>
      </c>
      <c r="I1139" t="str">
        <v>PERSONAL</v>
      </c>
      <c r="J1139" t="str">
        <v>Opex</v>
      </c>
      <c r="K1139" t="str">
        <v>Fijo</v>
      </c>
      <c r="L1139" t="str">
        <v>Indirecto</v>
      </c>
      <c r="M1139">
        <v>0</v>
      </c>
      <c r="N1139" t="str">
        <v>CC17</v>
      </c>
      <c r="O1139" t="e">
        <v>#NUM!</v>
      </c>
      <c r="P1139">
        <v>6</v>
      </c>
      <c r="Q1139" t="str">
        <v>BACHAS, DISPOSICION FINAL DE R. LIQUIDOS, EXPORTACION, NFU, PILETAS, REACTORES</v>
      </c>
      <c r="R1139">
        <v>1</v>
      </c>
      <c r="S1139">
        <v>-1735268.7518045332</v>
      </c>
      <c r="T1139">
        <v>1</v>
      </c>
      <c r="U1139" t="str">
        <v>APERTURADO POR EMPRESA</v>
      </c>
      <c r="V1139" t="str">
        <v>REACTORES</v>
      </c>
    </row>
    <row r="1140" spans="1:22" x14ac:dyDescent="0.25">
      <c r="A1140" vm="4">
        <v>45931</v>
      </c>
      <c r="B1140" t="str">
        <v>WORMS-RRHH</v>
      </c>
      <c r="C1140" t="str">
        <v>CARIAGA, SOFIA</v>
      </c>
      <c r="D1140">
        <v>-1462215.7514574665</v>
      </c>
      <c r="E1140" t="str">
        <v>ADMINISTRACION</v>
      </c>
      <c r="F1140">
        <v>1</v>
      </c>
      <c r="G1140">
        <v>1462215.7514574665</v>
      </c>
      <c r="H1140" t="str">
        <v>#RRHH</v>
      </c>
      <c r="I1140" t="str">
        <v>PERSONAL</v>
      </c>
      <c r="J1140" t="str">
        <v>Opex</v>
      </c>
      <c r="K1140" t="str">
        <v>Fijo</v>
      </c>
      <c r="L1140" t="str">
        <v>Indirecto</v>
      </c>
      <c r="M1140">
        <v>0</v>
      </c>
      <c r="N1140" t="str">
        <v>CC15</v>
      </c>
      <c r="O1140" t="e">
        <v>#NUM!</v>
      </c>
      <c r="P1140">
        <v>10</v>
      </c>
      <c r="Q1140" t="str">
        <v>BACHAS, CEREAL Y POLVILLO, COMPOST Y FERTILIZANTES, DISPOSICION FINAL DE R. LIQUIDOS, DISPOSICION FINAL DE R. SOLIDOS, EXPORTACION, NFU, PILETAS, REACTORES, TIERRAS FILTRANTES</v>
      </c>
      <c r="R1140">
        <v>1</v>
      </c>
      <c r="S1140">
        <v>-1462215.7514574665</v>
      </c>
      <c r="T1140">
        <v>1</v>
      </c>
      <c r="U1140" t="str">
        <v>APERTURADO POR EMPRESA</v>
      </c>
      <c r="V1140" t="str">
        <v>BACHAS</v>
      </c>
    </row>
    <row r="1141" spans="1:22" x14ac:dyDescent="0.25">
      <c r="A1141" vm="4">
        <v>45931</v>
      </c>
      <c r="B1141" t="str">
        <v>WORMS-RRHH</v>
      </c>
      <c r="C1141" t="str">
        <v>CARIAGA, SOFIA</v>
      </c>
      <c r="D1141">
        <v>-1462215.7514574665</v>
      </c>
      <c r="E1141" t="str">
        <v>ADMINISTRACION</v>
      </c>
      <c r="F1141">
        <v>1</v>
      </c>
      <c r="G1141">
        <v>1462215.7514574665</v>
      </c>
      <c r="H1141" t="str">
        <v>#RRHH</v>
      </c>
      <c r="I1141" t="str">
        <v>PERSONAL</v>
      </c>
      <c r="J1141" t="str">
        <v>Opex</v>
      </c>
      <c r="K1141" t="str">
        <v>Fijo</v>
      </c>
      <c r="L1141" t="str">
        <v>Indirecto</v>
      </c>
      <c r="M1141">
        <v>0</v>
      </c>
      <c r="N1141" t="str">
        <v>CC15</v>
      </c>
      <c r="O1141" t="e">
        <v>#NUM!</v>
      </c>
      <c r="P1141">
        <v>10</v>
      </c>
      <c r="Q1141" t="str">
        <v>BACHAS, CEREAL Y POLVILLO, COMPOST Y FERTILIZANTES, DISPOSICION FINAL DE R. LIQUIDOS, DISPOSICION FINAL DE R. SOLIDOS, EXPORTACION, NFU, PILETAS, REACTORES, TIERRAS FILTRANTES</v>
      </c>
      <c r="R1141">
        <v>1</v>
      </c>
      <c r="S1141">
        <v>-1462215.7514574665</v>
      </c>
      <c r="T1141">
        <v>1</v>
      </c>
      <c r="U1141" t="str">
        <v>APERTURADO POR EMPRESA</v>
      </c>
      <c r="V1141" t="str">
        <v>CEREAL Y POLVILLO</v>
      </c>
    </row>
    <row r="1142" spans="1:22" x14ac:dyDescent="0.25">
      <c r="A1142" vm="4">
        <v>45931</v>
      </c>
      <c r="B1142" t="str">
        <v>WORMS-RRHH</v>
      </c>
      <c r="C1142" t="str">
        <v>CARIAGA, SOFIA</v>
      </c>
      <c r="D1142">
        <v>-1462215.7514574665</v>
      </c>
      <c r="E1142" t="str">
        <v>ADMINISTRACION</v>
      </c>
      <c r="F1142">
        <v>1</v>
      </c>
      <c r="G1142">
        <v>1462215.7514574665</v>
      </c>
      <c r="H1142" t="str">
        <v>#RRHH</v>
      </c>
      <c r="I1142" t="str">
        <v>PERSONAL</v>
      </c>
      <c r="J1142" t="str">
        <v>Opex</v>
      </c>
      <c r="K1142" t="str">
        <v>Fijo</v>
      </c>
      <c r="L1142" t="str">
        <v>Indirecto</v>
      </c>
      <c r="M1142">
        <v>0</v>
      </c>
      <c r="N1142" t="str">
        <v>CC15</v>
      </c>
      <c r="O1142" t="e">
        <v>#NUM!</v>
      </c>
      <c r="P1142">
        <v>10</v>
      </c>
      <c r="Q1142" t="str">
        <v>BACHAS, CEREAL Y POLVILLO, COMPOST Y FERTILIZANTES, DISPOSICION FINAL DE R. LIQUIDOS, DISPOSICION FINAL DE R. SOLIDOS, EXPORTACION, NFU, PILETAS, REACTORES, TIERRAS FILTRANTES</v>
      </c>
      <c r="R1142">
        <v>1</v>
      </c>
      <c r="S1142">
        <v>-1462215.7514574665</v>
      </c>
      <c r="T1142">
        <v>1</v>
      </c>
      <c r="U1142" t="str">
        <v>APERTURADO POR EMPRESA</v>
      </c>
      <c r="V1142" t="str">
        <v>COMPOST Y FERTILIZANTES</v>
      </c>
    </row>
    <row r="1143" spans="1:22" x14ac:dyDescent="0.25">
      <c r="A1143" vm="4">
        <v>45931</v>
      </c>
      <c r="B1143" t="str">
        <v>WORMS-RRHH</v>
      </c>
      <c r="C1143" t="str">
        <v>CARIAGA, SOFIA</v>
      </c>
      <c r="D1143">
        <v>-1462215.7514574665</v>
      </c>
      <c r="E1143" t="str">
        <v>ADMINISTRACION</v>
      </c>
      <c r="F1143">
        <v>1</v>
      </c>
      <c r="G1143">
        <v>1462215.7514574665</v>
      </c>
      <c r="H1143" t="str">
        <v>#RRHH</v>
      </c>
      <c r="I1143" t="str">
        <v>PERSONAL</v>
      </c>
      <c r="J1143" t="str">
        <v>Opex</v>
      </c>
      <c r="K1143" t="str">
        <v>Fijo</v>
      </c>
      <c r="L1143" t="str">
        <v>Indirecto</v>
      </c>
      <c r="M1143">
        <v>0</v>
      </c>
      <c r="N1143" t="str">
        <v>CC15</v>
      </c>
      <c r="O1143" t="e">
        <v>#NUM!</v>
      </c>
      <c r="P1143">
        <v>10</v>
      </c>
      <c r="Q1143" t="str">
        <v>BACHAS, CEREAL Y POLVILLO, COMPOST Y FERTILIZANTES, DISPOSICION FINAL DE R. LIQUIDOS, DISPOSICION FINAL DE R. SOLIDOS, EXPORTACION, NFU, PILETAS, REACTORES, TIERRAS FILTRANTES</v>
      </c>
      <c r="R1143">
        <v>1</v>
      </c>
      <c r="S1143">
        <v>-1462215.7514574665</v>
      </c>
      <c r="T1143">
        <v>1</v>
      </c>
      <c r="U1143" t="str">
        <v>APERTURADO POR EMPRESA</v>
      </c>
      <c r="V1143" t="str">
        <v>DISPOSICION FINAL DE R. LIQUIDOS</v>
      </c>
    </row>
    <row r="1144" spans="1:22" x14ac:dyDescent="0.25">
      <c r="A1144" vm="4">
        <v>45931</v>
      </c>
      <c r="B1144" t="str">
        <v>WORMS-RRHH</v>
      </c>
      <c r="C1144" t="str">
        <v>CARIAGA, SOFIA</v>
      </c>
      <c r="D1144">
        <v>-1462215.7514574665</v>
      </c>
      <c r="E1144" t="str">
        <v>ADMINISTRACION</v>
      </c>
      <c r="F1144">
        <v>1</v>
      </c>
      <c r="G1144">
        <v>1462215.7514574665</v>
      </c>
      <c r="H1144" t="str">
        <v>#RRHH</v>
      </c>
      <c r="I1144" t="str">
        <v>PERSONAL</v>
      </c>
      <c r="J1144" t="str">
        <v>Opex</v>
      </c>
      <c r="K1144" t="str">
        <v>Fijo</v>
      </c>
      <c r="L1144" t="str">
        <v>Indirecto</v>
      </c>
      <c r="M1144">
        <v>0</v>
      </c>
      <c r="N1144" t="str">
        <v>CC15</v>
      </c>
      <c r="O1144" t="e">
        <v>#NUM!</v>
      </c>
      <c r="P1144">
        <v>10</v>
      </c>
      <c r="Q1144" t="str">
        <v>BACHAS, CEREAL Y POLVILLO, COMPOST Y FERTILIZANTES, DISPOSICION FINAL DE R. LIQUIDOS, DISPOSICION FINAL DE R. SOLIDOS, EXPORTACION, NFU, PILETAS, REACTORES, TIERRAS FILTRANTES</v>
      </c>
      <c r="R1144">
        <v>1</v>
      </c>
      <c r="S1144">
        <v>-1462215.7514574665</v>
      </c>
      <c r="T1144">
        <v>1</v>
      </c>
      <c r="U1144" t="str">
        <v>APERTURADO POR EMPRESA</v>
      </c>
      <c r="V1144" t="str">
        <v>DISPOSICION FINAL DE R. SOLIDOS</v>
      </c>
    </row>
    <row r="1145" spans="1:22" x14ac:dyDescent="0.25">
      <c r="A1145" vm="4">
        <v>45931</v>
      </c>
      <c r="B1145" t="str">
        <v>WORMS-RRHH</v>
      </c>
      <c r="C1145" t="str">
        <v>CARIAGA, SOFIA</v>
      </c>
      <c r="D1145">
        <v>-1462215.7514574665</v>
      </c>
      <c r="E1145" t="str">
        <v>ADMINISTRACION</v>
      </c>
      <c r="F1145">
        <v>1</v>
      </c>
      <c r="G1145">
        <v>1462215.7514574665</v>
      </c>
      <c r="H1145" t="str">
        <v>#RRHH</v>
      </c>
      <c r="I1145" t="str">
        <v>PERSONAL</v>
      </c>
      <c r="J1145" t="str">
        <v>Opex</v>
      </c>
      <c r="K1145" t="str">
        <v>Fijo</v>
      </c>
      <c r="L1145" t="str">
        <v>Indirecto</v>
      </c>
      <c r="M1145">
        <v>0</v>
      </c>
      <c r="N1145" t="str">
        <v>CC15</v>
      </c>
      <c r="O1145" t="e">
        <v>#NUM!</v>
      </c>
      <c r="P1145">
        <v>10</v>
      </c>
      <c r="Q1145" t="str">
        <v>BACHAS, CEREAL Y POLVILLO, COMPOST Y FERTILIZANTES, DISPOSICION FINAL DE R. LIQUIDOS, DISPOSICION FINAL DE R. SOLIDOS, EXPORTACION, NFU, PILETAS, REACTORES, TIERRAS FILTRANTES</v>
      </c>
      <c r="R1145">
        <v>1</v>
      </c>
      <c r="S1145">
        <v>-1462215.7514574665</v>
      </c>
      <c r="T1145">
        <v>1</v>
      </c>
      <c r="U1145" t="str">
        <v>APERTURADO POR EMPRESA</v>
      </c>
      <c r="V1145" t="str">
        <v>EXPORTACION</v>
      </c>
    </row>
    <row r="1146" spans="1:22" x14ac:dyDescent="0.25">
      <c r="A1146" vm="4">
        <v>45931</v>
      </c>
      <c r="B1146" t="str">
        <v>WORMS-RRHH</v>
      </c>
      <c r="C1146" t="str">
        <v>CARIAGA, SOFIA</v>
      </c>
      <c r="D1146">
        <v>-1462215.7514574665</v>
      </c>
      <c r="E1146" t="str">
        <v>ADMINISTRACION</v>
      </c>
      <c r="F1146">
        <v>1</v>
      </c>
      <c r="G1146">
        <v>1462215.7514574665</v>
      </c>
      <c r="H1146" t="str">
        <v>#RRHH</v>
      </c>
      <c r="I1146" t="str">
        <v>PERSONAL</v>
      </c>
      <c r="J1146" t="str">
        <v>Opex</v>
      </c>
      <c r="K1146" t="str">
        <v>Fijo</v>
      </c>
      <c r="L1146" t="str">
        <v>Indirecto</v>
      </c>
      <c r="M1146">
        <v>0</v>
      </c>
      <c r="N1146" t="str">
        <v>CC15</v>
      </c>
      <c r="O1146" t="e">
        <v>#NUM!</v>
      </c>
      <c r="P1146">
        <v>10</v>
      </c>
      <c r="Q1146" t="str">
        <v>BACHAS, CEREAL Y POLVILLO, COMPOST Y FERTILIZANTES, DISPOSICION FINAL DE R. LIQUIDOS, DISPOSICION FINAL DE R. SOLIDOS, EXPORTACION, NFU, PILETAS, REACTORES, TIERRAS FILTRANTES</v>
      </c>
      <c r="R1146">
        <v>1</v>
      </c>
      <c r="S1146">
        <v>-1462215.7514574665</v>
      </c>
      <c r="T1146">
        <v>1</v>
      </c>
      <c r="U1146" t="str">
        <v>APERTURADO POR EMPRESA</v>
      </c>
      <c r="V1146" t="str">
        <v>NFU</v>
      </c>
    </row>
    <row r="1147" spans="1:22" x14ac:dyDescent="0.25">
      <c r="A1147" vm="4">
        <v>45931</v>
      </c>
      <c r="B1147" t="str">
        <v>WORMS-RRHH</v>
      </c>
      <c r="C1147" t="str">
        <v>CARIAGA, SOFIA</v>
      </c>
      <c r="D1147">
        <v>-1462215.7514574665</v>
      </c>
      <c r="E1147" t="str">
        <v>ADMINISTRACION</v>
      </c>
      <c r="F1147">
        <v>1</v>
      </c>
      <c r="G1147">
        <v>1462215.7514574665</v>
      </c>
      <c r="H1147" t="str">
        <v>#RRHH</v>
      </c>
      <c r="I1147" t="str">
        <v>PERSONAL</v>
      </c>
      <c r="J1147" t="str">
        <v>Opex</v>
      </c>
      <c r="K1147" t="str">
        <v>Fijo</v>
      </c>
      <c r="L1147" t="str">
        <v>Indirecto</v>
      </c>
      <c r="M1147">
        <v>0</v>
      </c>
      <c r="N1147" t="str">
        <v>CC15</v>
      </c>
      <c r="O1147" t="e">
        <v>#NUM!</v>
      </c>
      <c r="P1147">
        <v>10</v>
      </c>
      <c r="Q1147" t="str">
        <v>BACHAS, CEREAL Y POLVILLO, COMPOST Y FERTILIZANTES, DISPOSICION FINAL DE R. LIQUIDOS, DISPOSICION FINAL DE R. SOLIDOS, EXPORTACION, NFU, PILETAS, REACTORES, TIERRAS FILTRANTES</v>
      </c>
      <c r="R1147">
        <v>1</v>
      </c>
      <c r="S1147">
        <v>-1462215.7514574665</v>
      </c>
      <c r="T1147">
        <v>1</v>
      </c>
      <c r="U1147" t="str">
        <v>APERTURADO POR EMPRESA</v>
      </c>
      <c r="V1147" t="str">
        <v>PILETAS</v>
      </c>
    </row>
    <row r="1148" spans="1:22" x14ac:dyDescent="0.25">
      <c r="A1148" vm="4">
        <v>45931</v>
      </c>
      <c r="B1148" t="str">
        <v>WORMS-RRHH</v>
      </c>
      <c r="C1148" t="str">
        <v>CARIAGA, SOFIA</v>
      </c>
      <c r="D1148">
        <v>-1462215.7514574665</v>
      </c>
      <c r="E1148" t="str">
        <v>ADMINISTRACION</v>
      </c>
      <c r="F1148">
        <v>1</v>
      </c>
      <c r="G1148">
        <v>1462215.7514574665</v>
      </c>
      <c r="H1148" t="str">
        <v>#RRHH</v>
      </c>
      <c r="I1148" t="str">
        <v>PERSONAL</v>
      </c>
      <c r="J1148" t="str">
        <v>Opex</v>
      </c>
      <c r="K1148" t="str">
        <v>Fijo</v>
      </c>
      <c r="L1148" t="str">
        <v>Indirecto</v>
      </c>
      <c r="M1148">
        <v>0</v>
      </c>
      <c r="N1148" t="str">
        <v>CC15</v>
      </c>
      <c r="O1148" t="e">
        <v>#NUM!</v>
      </c>
      <c r="P1148">
        <v>10</v>
      </c>
      <c r="Q1148" t="str">
        <v>BACHAS, CEREAL Y POLVILLO, COMPOST Y FERTILIZANTES, DISPOSICION FINAL DE R. LIQUIDOS, DISPOSICION FINAL DE R. SOLIDOS, EXPORTACION, NFU, PILETAS, REACTORES, TIERRAS FILTRANTES</v>
      </c>
      <c r="R1148">
        <v>1</v>
      </c>
      <c r="S1148">
        <v>-1462215.7514574665</v>
      </c>
      <c r="T1148">
        <v>1</v>
      </c>
      <c r="U1148" t="str">
        <v>APERTURADO POR EMPRESA</v>
      </c>
      <c r="V1148" t="str">
        <v>REACTORES</v>
      </c>
    </row>
    <row r="1149" spans="1:22" x14ac:dyDescent="0.25">
      <c r="A1149" vm="4">
        <v>45931</v>
      </c>
      <c r="B1149" t="str">
        <v>WORMS-RRHH</v>
      </c>
      <c r="C1149" t="str">
        <v>CARIAGA, SOFIA</v>
      </c>
      <c r="D1149">
        <v>-1462215.7514574665</v>
      </c>
      <c r="E1149" t="str">
        <v>ADMINISTRACION</v>
      </c>
      <c r="F1149">
        <v>1</v>
      </c>
      <c r="G1149">
        <v>1462215.7514574665</v>
      </c>
      <c r="H1149" t="str">
        <v>#RRHH</v>
      </c>
      <c r="I1149" t="str">
        <v>PERSONAL</v>
      </c>
      <c r="J1149" t="str">
        <v>Opex</v>
      </c>
      <c r="K1149" t="str">
        <v>Fijo</v>
      </c>
      <c r="L1149" t="str">
        <v>Indirecto</v>
      </c>
      <c r="M1149">
        <v>0</v>
      </c>
      <c r="N1149" t="str">
        <v>CC15</v>
      </c>
      <c r="O1149" t="e">
        <v>#NUM!</v>
      </c>
      <c r="P1149">
        <v>10</v>
      </c>
      <c r="Q1149" t="str">
        <v>BACHAS, CEREAL Y POLVILLO, COMPOST Y FERTILIZANTES, DISPOSICION FINAL DE R. LIQUIDOS, DISPOSICION FINAL DE R. SOLIDOS, EXPORTACION, NFU, PILETAS, REACTORES, TIERRAS FILTRANTES</v>
      </c>
      <c r="R1149">
        <v>1</v>
      </c>
      <c r="S1149">
        <v>-1462215.7514574665</v>
      </c>
      <c r="T1149">
        <v>1</v>
      </c>
      <c r="U1149" t="str">
        <v>APERTURADO POR EMPRESA</v>
      </c>
      <c r="V1149" t="str">
        <v>TIERRAS FILTRANTES</v>
      </c>
    </row>
    <row r="1150" spans="1:22" x14ac:dyDescent="0.25">
      <c r="A1150" vm="4">
        <v>45931</v>
      </c>
      <c r="B1150" t="str">
        <v>WORMS-RRHH</v>
      </c>
      <c r="C1150" t="str">
        <v>RODRIGUEZ, HORACIO</v>
      </c>
      <c r="D1150">
        <v>-2746592.9515937334</v>
      </c>
      <c r="E1150" t="str">
        <v>TALLER MECANICO</v>
      </c>
      <c r="F1150">
        <v>1</v>
      </c>
      <c r="G1150">
        <v>2746592.9515937334</v>
      </c>
      <c r="H1150" t="str">
        <v>#RRHH</v>
      </c>
      <c r="I1150" t="str">
        <v>PERSONAL</v>
      </c>
      <c r="J1150" t="str">
        <v>Opex</v>
      </c>
      <c r="K1150" t="str">
        <v>Fijo</v>
      </c>
      <c r="L1150" t="str">
        <v>Indirecto</v>
      </c>
      <c r="M1150">
        <v>0</v>
      </c>
      <c r="N1150" t="str">
        <v>CC23</v>
      </c>
      <c r="O1150" t="e">
        <v>#NUM!</v>
      </c>
      <c r="P1150">
        <v>10</v>
      </c>
      <c r="Q1150" t="str">
        <v>BACHAS, CEREAL Y POLVILLO, COMPOST Y FERTILIZANTES, DISPOSICION FINAL DE R. LIQUIDOS, DISPOSICION FINAL DE R. SOLIDOS, EXPORTACION, NFU, PILETAS, REACTORES, TIERRAS FILTRANTES</v>
      </c>
      <c r="R1150">
        <v>1</v>
      </c>
      <c r="S1150">
        <v>-2746592.9515937334</v>
      </c>
      <c r="T1150">
        <v>1</v>
      </c>
      <c r="U1150" t="str">
        <v>APERTURADO POR EMPRESA</v>
      </c>
      <c r="V1150" t="str">
        <v>BACHAS</v>
      </c>
    </row>
    <row r="1151" spans="1:22" x14ac:dyDescent="0.25">
      <c r="A1151" vm="4">
        <v>45931</v>
      </c>
      <c r="B1151" t="str">
        <v>WORMS-RRHH</v>
      </c>
      <c r="C1151" t="str">
        <v>RODRIGUEZ, HORACIO</v>
      </c>
      <c r="D1151">
        <v>-2746592.9515937334</v>
      </c>
      <c r="E1151" t="str">
        <v>TALLER MECANICO</v>
      </c>
      <c r="F1151">
        <v>1</v>
      </c>
      <c r="G1151">
        <v>2746592.9515937334</v>
      </c>
      <c r="H1151" t="str">
        <v>#RRHH</v>
      </c>
      <c r="I1151" t="str">
        <v>PERSONAL</v>
      </c>
      <c r="J1151" t="str">
        <v>Opex</v>
      </c>
      <c r="K1151" t="str">
        <v>Fijo</v>
      </c>
      <c r="L1151" t="str">
        <v>Indirecto</v>
      </c>
      <c r="M1151">
        <v>0</v>
      </c>
      <c r="N1151" t="str">
        <v>CC23</v>
      </c>
      <c r="O1151" t="e">
        <v>#NUM!</v>
      </c>
      <c r="P1151">
        <v>10</v>
      </c>
      <c r="Q1151" t="str">
        <v>BACHAS, CEREAL Y POLVILLO, COMPOST Y FERTILIZANTES, DISPOSICION FINAL DE R. LIQUIDOS, DISPOSICION FINAL DE R. SOLIDOS, EXPORTACION, NFU, PILETAS, REACTORES, TIERRAS FILTRANTES</v>
      </c>
      <c r="R1151">
        <v>1</v>
      </c>
      <c r="S1151">
        <v>-2746592.9515937334</v>
      </c>
      <c r="T1151">
        <v>1</v>
      </c>
      <c r="U1151" t="str">
        <v>APERTURADO POR EMPRESA</v>
      </c>
      <c r="V1151" t="str">
        <v>CEREAL Y POLVILLO</v>
      </c>
    </row>
    <row r="1152" spans="1:22" x14ac:dyDescent="0.25">
      <c r="A1152" vm="4">
        <v>45931</v>
      </c>
      <c r="B1152" t="str">
        <v>WORMS-RRHH</v>
      </c>
      <c r="C1152" t="str">
        <v>RODRIGUEZ, HORACIO</v>
      </c>
      <c r="D1152">
        <v>-2746592.9515937334</v>
      </c>
      <c r="E1152" t="str">
        <v>TALLER MECANICO</v>
      </c>
      <c r="F1152">
        <v>1</v>
      </c>
      <c r="G1152">
        <v>2746592.9515937334</v>
      </c>
      <c r="H1152" t="str">
        <v>#RRHH</v>
      </c>
      <c r="I1152" t="str">
        <v>PERSONAL</v>
      </c>
      <c r="J1152" t="str">
        <v>Opex</v>
      </c>
      <c r="K1152" t="str">
        <v>Fijo</v>
      </c>
      <c r="L1152" t="str">
        <v>Indirecto</v>
      </c>
      <c r="M1152">
        <v>0</v>
      </c>
      <c r="N1152" t="str">
        <v>CC23</v>
      </c>
      <c r="O1152" t="e">
        <v>#NUM!</v>
      </c>
      <c r="P1152">
        <v>10</v>
      </c>
      <c r="Q1152" t="str">
        <v>BACHAS, CEREAL Y POLVILLO, COMPOST Y FERTILIZANTES, DISPOSICION FINAL DE R. LIQUIDOS, DISPOSICION FINAL DE R. SOLIDOS, EXPORTACION, NFU, PILETAS, REACTORES, TIERRAS FILTRANTES</v>
      </c>
      <c r="R1152">
        <v>1</v>
      </c>
      <c r="S1152">
        <v>-2746592.9515937334</v>
      </c>
      <c r="T1152">
        <v>1</v>
      </c>
      <c r="U1152" t="str">
        <v>APERTURADO POR EMPRESA</v>
      </c>
      <c r="V1152" t="str">
        <v>COMPOST Y FERTILIZANTES</v>
      </c>
    </row>
    <row r="1153" spans="1:22" x14ac:dyDescent="0.25">
      <c r="A1153" vm="4">
        <v>45931</v>
      </c>
      <c r="B1153" t="str">
        <v>WORMS-RRHH</v>
      </c>
      <c r="C1153" t="str">
        <v>RODRIGUEZ, HORACIO</v>
      </c>
      <c r="D1153">
        <v>-2746592.9515937334</v>
      </c>
      <c r="E1153" t="str">
        <v>TALLER MECANICO</v>
      </c>
      <c r="F1153">
        <v>1</v>
      </c>
      <c r="G1153">
        <v>2746592.9515937334</v>
      </c>
      <c r="H1153" t="str">
        <v>#RRHH</v>
      </c>
      <c r="I1153" t="str">
        <v>PERSONAL</v>
      </c>
      <c r="J1153" t="str">
        <v>Opex</v>
      </c>
      <c r="K1153" t="str">
        <v>Fijo</v>
      </c>
      <c r="L1153" t="str">
        <v>Indirecto</v>
      </c>
      <c r="M1153">
        <v>0</v>
      </c>
      <c r="N1153" t="str">
        <v>CC23</v>
      </c>
      <c r="O1153" t="e">
        <v>#NUM!</v>
      </c>
      <c r="P1153">
        <v>10</v>
      </c>
      <c r="Q1153" t="str">
        <v>BACHAS, CEREAL Y POLVILLO, COMPOST Y FERTILIZANTES, DISPOSICION FINAL DE R. LIQUIDOS, DISPOSICION FINAL DE R. SOLIDOS, EXPORTACION, NFU, PILETAS, REACTORES, TIERRAS FILTRANTES</v>
      </c>
      <c r="R1153">
        <v>1</v>
      </c>
      <c r="S1153">
        <v>-2746592.9515937334</v>
      </c>
      <c r="T1153">
        <v>1</v>
      </c>
      <c r="U1153" t="str">
        <v>APERTURADO POR EMPRESA</v>
      </c>
      <c r="V1153" t="str">
        <v>DISPOSICION FINAL DE R. LIQUIDOS</v>
      </c>
    </row>
    <row r="1154" spans="1:22" x14ac:dyDescent="0.25">
      <c r="A1154" vm="4">
        <v>45931</v>
      </c>
      <c r="B1154" t="str">
        <v>WORMS-RRHH</v>
      </c>
      <c r="C1154" t="str">
        <v>RODRIGUEZ, HORACIO</v>
      </c>
      <c r="D1154">
        <v>-2746592.9515937334</v>
      </c>
      <c r="E1154" t="str">
        <v>TALLER MECANICO</v>
      </c>
      <c r="F1154">
        <v>1</v>
      </c>
      <c r="G1154">
        <v>2746592.9515937334</v>
      </c>
      <c r="H1154" t="str">
        <v>#RRHH</v>
      </c>
      <c r="I1154" t="str">
        <v>PERSONAL</v>
      </c>
      <c r="J1154" t="str">
        <v>Opex</v>
      </c>
      <c r="K1154" t="str">
        <v>Fijo</v>
      </c>
      <c r="L1154" t="str">
        <v>Indirecto</v>
      </c>
      <c r="M1154">
        <v>0</v>
      </c>
      <c r="N1154" t="str">
        <v>CC23</v>
      </c>
      <c r="O1154" t="e">
        <v>#NUM!</v>
      </c>
      <c r="P1154">
        <v>10</v>
      </c>
      <c r="Q1154" t="str">
        <v>BACHAS, CEREAL Y POLVILLO, COMPOST Y FERTILIZANTES, DISPOSICION FINAL DE R. LIQUIDOS, DISPOSICION FINAL DE R. SOLIDOS, EXPORTACION, NFU, PILETAS, REACTORES, TIERRAS FILTRANTES</v>
      </c>
      <c r="R1154">
        <v>1</v>
      </c>
      <c r="S1154">
        <v>-2746592.9515937334</v>
      </c>
      <c r="T1154">
        <v>1</v>
      </c>
      <c r="U1154" t="str">
        <v>APERTURADO POR EMPRESA</v>
      </c>
      <c r="V1154" t="str">
        <v>DISPOSICION FINAL DE R. SOLIDOS</v>
      </c>
    </row>
    <row r="1155" spans="1:22" x14ac:dyDescent="0.25">
      <c r="A1155" vm="4">
        <v>45931</v>
      </c>
      <c r="B1155" t="str">
        <v>WORMS-RRHH</v>
      </c>
      <c r="C1155" t="str">
        <v>RODRIGUEZ, HORACIO</v>
      </c>
      <c r="D1155">
        <v>-2746592.9515937334</v>
      </c>
      <c r="E1155" t="str">
        <v>TALLER MECANICO</v>
      </c>
      <c r="F1155">
        <v>1</v>
      </c>
      <c r="G1155">
        <v>2746592.9515937334</v>
      </c>
      <c r="H1155" t="str">
        <v>#RRHH</v>
      </c>
      <c r="I1155" t="str">
        <v>PERSONAL</v>
      </c>
      <c r="J1155" t="str">
        <v>Opex</v>
      </c>
      <c r="K1155" t="str">
        <v>Fijo</v>
      </c>
      <c r="L1155" t="str">
        <v>Indirecto</v>
      </c>
      <c r="M1155">
        <v>0</v>
      </c>
      <c r="N1155" t="str">
        <v>CC23</v>
      </c>
      <c r="O1155" t="e">
        <v>#NUM!</v>
      </c>
      <c r="P1155">
        <v>10</v>
      </c>
      <c r="Q1155" t="str">
        <v>BACHAS, CEREAL Y POLVILLO, COMPOST Y FERTILIZANTES, DISPOSICION FINAL DE R. LIQUIDOS, DISPOSICION FINAL DE R. SOLIDOS, EXPORTACION, NFU, PILETAS, REACTORES, TIERRAS FILTRANTES</v>
      </c>
      <c r="R1155">
        <v>1</v>
      </c>
      <c r="S1155">
        <v>-2746592.9515937334</v>
      </c>
      <c r="T1155">
        <v>1</v>
      </c>
      <c r="U1155" t="str">
        <v>APERTURADO POR EMPRESA</v>
      </c>
      <c r="V1155" t="str">
        <v>EXPORTACION</v>
      </c>
    </row>
    <row r="1156" spans="1:22" x14ac:dyDescent="0.25">
      <c r="A1156" vm="4">
        <v>45931</v>
      </c>
      <c r="B1156" t="str">
        <v>WORMS-RRHH</v>
      </c>
      <c r="C1156" t="str">
        <v>RODRIGUEZ, HORACIO</v>
      </c>
      <c r="D1156">
        <v>-2746592.9515937334</v>
      </c>
      <c r="E1156" t="str">
        <v>TALLER MECANICO</v>
      </c>
      <c r="F1156">
        <v>1</v>
      </c>
      <c r="G1156">
        <v>2746592.9515937334</v>
      </c>
      <c r="H1156" t="str">
        <v>#RRHH</v>
      </c>
      <c r="I1156" t="str">
        <v>PERSONAL</v>
      </c>
      <c r="J1156" t="str">
        <v>Opex</v>
      </c>
      <c r="K1156" t="str">
        <v>Fijo</v>
      </c>
      <c r="L1156" t="str">
        <v>Indirecto</v>
      </c>
      <c r="M1156">
        <v>0</v>
      </c>
      <c r="N1156" t="str">
        <v>CC23</v>
      </c>
      <c r="O1156" t="e">
        <v>#NUM!</v>
      </c>
      <c r="P1156">
        <v>10</v>
      </c>
      <c r="Q1156" t="str">
        <v>BACHAS, CEREAL Y POLVILLO, COMPOST Y FERTILIZANTES, DISPOSICION FINAL DE R. LIQUIDOS, DISPOSICION FINAL DE R. SOLIDOS, EXPORTACION, NFU, PILETAS, REACTORES, TIERRAS FILTRANTES</v>
      </c>
      <c r="R1156">
        <v>1</v>
      </c>
      <c r="S1156">
        <v>-2746592.9515937334</v>
      </c>
      <c r="T1156">
        <v>1</v>
      </c>
      <c r="U1156" t="str">
        <v>APERTURADO POR EMPRESA</v>
      </c>
      <c r="V1156" t="str">
        <v>NFU</v>
      </c>
    </row>
    <row r="1157" spans="1:22" x14ac:dyDescent="0.25">
      <c r="A1157" vm="4">
        <v>45931</v>
      </c>
      <c r="B1157" t="str">
        <v>WORMS-RRHH</v>
      </c>
      <c r="C1157" t="str">
        <v>RODRIGUEZ, HORACIO</v>
      </c>
      <c r="D1157">
        <v>-2746592.9515937334</v>
      </c>
      <c r="E1157" t="str">
        <v>TALLER MECANICO</v>
      </c>
      <c r="F1157">
        <v>1</v>
      </c>
      <c r="G1157">
        <v>2746592.9515937334</v>
      </c>
      <c r="H1157" t="str">
        <v>#RRHH</v>
      </c>
      <c r="I1157" t="str">
        <v>PERSONAL</v>
      </c>
      <c r="J1157" t="str">
        <v>Opex</v>
      </c>
      <c r="K1157" t="str">
        <v>Fijo</v>
      </c>
      <c r="L1157" t="str">
        <v>Indirecto</v>
      </c>
      <c r="M1157">
        <v>0</v>
      </c>
      <c r="N1157" t="str">
        <v>CC23</v>
      </c>
      <c r="O1157" t="e">
        <v>#NUM!</v>
      </c>
      <c r="P1157">
        <v>10</v>
      </c>
      <c r="Q1157" t="str">
        <v>BACHAS, CEREAL Y POLVILLO, COMPOST Y FERTILIZANTES, DISPOSICION FINAL DE R. LIQUIDOS, DISPOSICION FINAL DE R. SOLIDOS, EXPORTACION, NFU, PILETAS, REACTORES, TIERRAS FILTRANTES</v>
      </c>
      <c r="R1157">
        <v>1</v>
      </c>
      <c r="S1157">
        <v>-2746592.9515937334</v>
      </c>
      <c r="T1157">
        <v>1</v>
      </c>
      <c r="U1157" t="str">
        <v>APERTURADO POR EMPRESA</v>
      </c>
      <c r="V1157" t="str">
        <v>PILETAS</v>
      </c>
    </row>
    <row r="1158" spans="1:22" x14ac:dyDescent="0.25">
      <c r="A1158" vm="4">
        <v>45931</v>
      </c>
      <c r="B1158" t="str">
        <v>WORMS-RRHH</v>
      </c>
      <c r="C1158" t="str">
        <v>RODRIGUEZ, HORACIO</v>
      </c>
      <c r="D1158">
        <v>-2746592.9515937334</v>
      </c>
      <c r="E1158" t="str">
        <v>TALLER MECANICO</v>
      </c>
      <c r="F1158">
        <v>1</v>
      </c>
      <c r="G1158">
        <v>2746592.9515937334</v>
      </c>
      <c r="H1158" t="str">
        <v>#RRHH</v>
      </c>
      <c r="I1158" t="str">
        <v>PERSONAL</v>
      </c>
      <c r="J1158" t="str">
        <v>Opex</v>
      </c>
      <c r="K1158" t="str">
        <v>Fijo</v>
      </c>
      <c r="L1158" t="str">
        <v>Indirecto</v>
      </c>
      <c r="M1158">
        <v>0</v>
      </c>
      <c r="N1158" t="str">
        <v>CC23</v>
      </c>
      <c r="O1158" t="e">
        <v>#NUM!</v>
      </c>
      <c r="P1158">
        <v>10</v>
      </c>
      <c r="Q1158" t="str">
        <v>BACHAS, CEREAL Y POLVILLO, COMPOST Y FERTILIZANTES, DISPOSICION FINAL DE R. LIQUIDOS, DISPOSICION FINAL DE R. SOLIDOS, EXPORTACION, NFU, PILETAS, REACTORES, TIERRAS FILTRANTES</v>
      </c>
      <c r="R1158">
        <v>1</v>
      </c>
      <c r="S1158">
        <v>-2746592.9515937334</v>
      </c>
      <c r="T1158">
        <v>1</v>
      </c>
      <c r="U1158" t="str">
        <v>APERTURADO POR EMPRESA</v>
      </c>
      <c r="V1158" t="str">
        <v>REACTORES</v>
      </c>
    </row>
    <row r="1159" spans="1:22" x14ac:dyDescent="0.25">
      <c r="A1159" vm="4">
        <v>45931</v>
      </c>
      <c r="B1159" t="str">
        <v>WORMS-RRHH</v>
      </c>
      <c r="C1159" t="str">
        <v>RODRIGUEZ, HORACIO</v>
      </c>
      <c r="D1159">
        <v>-2746592.9515937334</v>
      </c>
      <c r="E1159" t="str">
        <v>TALLER MECANICO</v>
      </c>
      <c r="F1159">
        <v>1</v>
      </c>
      <c r="G1159">
        <v>2746592.9515937334</v>
      </c>
      <c r="H1159" t="str">
        <v>#RRHH</v>
      </c>
      <c r="I1159" t="str">
        <v>PERSONAL</v>
      </c>
      <c r="J1159" t="str">
        <v>Opex</v>
      </c>
      <c r="K1159" t="str">
        <v>Fijo</v>
      </c>
      <c r="L1159" t="str">
        <v>Indirecto</v>
      </c>
      <c r="M1159">
        <v>0</v>
      </c>
      <c r="N1159" t="str">
        <v>CC23</v>
      </c>
      <c r="O1159" t="e">
        <v>#NUM!</v>
      </c>
      <c r="P1159">
        <v>10</v>
      </c>
      <c r="Q1159" t="str">
        <v>BACHAS, CEREAL Y POLVILLO, COMPOST Y FERTILIZANTES, DISPOSICION FINAL DE R. LIQUIDOS, DISPOSICION FINAL DE R. SOLIDOS, EXPORTACION, NFU, PILETAS, REACTORES, TIERRAS FILTRANTES</v>
      </c>
      <c r="R1159">
        <v>1</v>
      </c>
      <c r="S1159">
        <v>-2746592.9515937334</v>
      </c>
      <c r="T1159">
        <v>1</v>
      </c>
      <c r="U1159" t="str">
        <v>APERTURADO POR EMPRESA</v>
      </c>
      <c r="V1159" t="str">
        <v>TIERRAS FILTRANTES</v>
      </c>
    </row>
    <row r="1160" spans="1:22" x14ac:dyDescent="0.25">
      <c r="A1160" vm="4">
        <v>45931</v>
      </c>
      <c r="B1160" t="str">
        <v>WORMS-RRHH</v>
      </c>
      <c r="C1160" t="str">
        <v>MONTENEGRO, CARLOS LUCIANO</v>
      </c>
      <c r="D1160">
        <v>-2000213.2281589329</v>
      </c>
      <c r="E1160" t="str">
        <v>DISPOSICION FINAL DE R. LIQUIDOS</v>
      </c>
      <c r="F1160">
        <v>1</v>
      </c>
      <c r="G1160">
        <v>2000213.2281589329</v>
      </c>
      <c r="H1160" t="str">
        <v>#RRHH</v>
      </c>
      <c r="I1160" t="str">
        <v>PERSONAL</v>
      </c>
      <c r="J1160" t="str">
        <v>Opex</v>
      </c>
      <c r="K1160" t="str">
        <v>Variable</v>
      </c>
      <c r="L1160" t="str">
        <v>Directo</v>
      </c>
      <c r="M1160">
        <v>0</v>
      </c>
      <c r="N1160" t="str">
        <v>CC25</v>
      </c>
      <c r="O1160" t="e">
        <v>#NUM!</v>
      </c>
      <c r="P1160">
        <v>2</v>
      </c>
      <c r="Q1160" t="str">
        <v>DISPOSICION FINAL DE R. LIQUIDOS, EXPORTACION</v>
      </c>
      <c r="R1160">
        <v>1</v>
      </c>
      <c r="S1160">
        <v>-2000213.2281589329</v>
      </c>
      <c r="T1160">
        <v>1</v>
      </c>
      <c r="U1160" t="str">
        <v>APERTURADO POR EMPRESA</v>
      </c>
      <c r="V1160" t="str">
        <v>DISPOSICION FINAL DE R. LIQUIDOS</v>
      </c>
    </row>
    <row r="1161" spans="1:22" x14ac:dyDescent="0.25">
      <c r="A1161" vm="4">
        <v>45931</v>
      </c>
      <c r="B1161" t="str">
        <v>WORMS-RRHH</v>
      </c>
      <c r="C1161" t="str">
        <v>MONTENEGRO, CARLOS LUCIANO</v>
      </c>
      <c r="D1161">
        <v>-2000213.2281589329</v>
      </c>
      <c r="E1161" t="str">
        <v>DISPOSICION FINAL DE R. LIQUIDOS</v>
      </c>
      <c r="F1161">
        <v>1</v>
      </c>
      <c r="G1161">
        <v>2000213.2281589329</v>
      </c>
      <c r="H1161" t="str">
        <v>#RRHH</v>
      </c>
      <c r="I1161" t="str">
        <v>PERSONAL</v>
      </c>
      <c r="J1161" t="str">
        <v>Opex</v>
      </c>
      <c r="K1161" t="str">
        <v>Variable</v>
      </c>
      <c r="L1161" t="str">
        <v>Directo</v>
      </c>
      <c r="M1161">
        <v>0</v>
      </c>
      <c r="N1161" t="str">
        <v>CC25</v>
      </c>
      <c r="O1161" t="e">
        <v>#NUM!</v>
      </c>
      <c r="P1161">
        <v>2</v>
      </c>
      <c r="Q1161" t="str">
        <v>DISPOSICION FINAL DE R. LIQUIDOS, EXPORTACION</v>
      </c>
      <c r="R1161">
        <v>1</v>
      </c>
      <c r="S1161">
        <v>-2000213.2281589329</v>
      </c>
      <c r="T1161">
        <v>1</v>
      </c>
      <c r="U1161" t="str">
        <v>APERTURADO POR EMPRESA</v>
      </c>
      <c r="V1161" t="str">
        <v>EXPORTACION</v>
      </c>
    </row>
    <row r="1162" spans="1:22" x14ac:dyDescent="0.25">
      <c r="A1162" vm="4">
        <v>45931</v>
      </c>
      <c r="B1162" t="str">
        <v>WORMS-RRHH</v>
      </c>
      <c r="C1162" t="str">
        <v>VALLE MANUELA MARIA</v>
      </c>
      <c r="D1162">
        <v>-1535725.4033937328</v>
      </c>
      <c r="E1162" t="str">
        <v>LABORATORIO</v>
      </c>
      <c r="F1162">
        <v>1</v>
      </c>
      <c r="G1162">
        <v>1535725.4033937328</v>
      </c>
      <c r="H1162" t="str">
        <v>#RRHH</v>
      </c>
      <c r="I1162" t="str">
        <v>PERSONAL</v>
      </c>
      <c r="J1162" t="str">
        <v>Opex</v>
      </c>
      <c r="K1162" t="str">
        <v>Fijo</v>
      </c>
      <c r="L1162" t="str">
        <v>Indirecto</v>
      </c>
      <c r="M1162">
        <v>0</v>
      </c>
      <c r="N1162" t="str">
        <v>CC17</v>
      </c>
      <c r="O1162" t="e">
        <v>#NUM!</v>
      </c>
      <c r="P1162">
        <v>6</v>
      </c>
      <c r="Q1162" t="str">
        <v>BACHAS, DISPOSICION FINAL DE R. LIQUIDOS, EXPORTACION, NFU, PILETAS, REACTORES</v>
      </c>
      <c r="R1162">
        <v>1</v>
      </c>
      <c r="S1162">
        <v>-1535725.4033937328</v>
      </c>
      <c r="T1162">
        <v>1</v>
      </c>
      <c r="U1162" t="str">
        <v>APERTURADO POR EMPRESA</v>
      </c>
      <c r="V1162" t="str">
        <v>BACHAS</v>
      </c>
    </row>
    <row r="1163" spans="1:22" x14ac:dyDescent="0.25">
      <c r="A1163" vm="4">
        <v>45931</v>
      </c>
      <c r="B1163" t="str">
        <v>WORMS-RRHH</v>
      </c>
      <c r="C1163" t="str">
        <v>VALLE MANUELA MARIA</v>
      </c>
      <c r="D1163">
        <v>-1535725.4033937328</v>
      </c>
      <c r="E1163" t="str">
        <v>LABORATORIO</v>
      </c>
      <c r="F1163">
        <v>1</v>
      </c>
      <c r="G1163">
        <v>1535725.4033937328</v>
      </c>
      <c r="H1163" t="str">
        <v>#RRHH</v>
      </c>
      <c r="I1163" t="str">
        <v>PERSONAL</v>
      </c>
      <c r="J1163" t="str">
        <v>Opex</v>
      </c>
      <c r="K1163" t="str">
        <v>Fijo</v>
      </c>
      <c r="L1163" t="str">
        <v>Indirecto</v>
      </c>
      <c r="M1163">
        <v>0</v>
      </c>
      <c r="N1163" t="str">
        <v>CC17</v>
      </c>
      <c r="O1163" t="e">
        <v>#NUM!</v>
      </c>
      <c r="P1163">
        <v>6</v>
      </c>
      <c r="Q1163" t="str">
        <v>BACHAS, DISPOSICION FINAL DE R. LIQUIDOS, EXPORTACION, NFU, PILETAS, REACTORES</v>
      </c>
      <c r="R1163">
        <v>1</v>
      </c>
      <c r="S1163">
        <v>-1535725.4033937328</v>
      </c>
      <c r="T1163">
        <v>1</v>
      </c>
      <c r="U1163" t="str">
        <v>APERTURADO POR EMPRESA</v>
      </c>
      <c r="V1163" t="str">
        <v>DISPOSICION FINAL DE R. LIQUIDOS</v>
      </c>
    </row>
    <row r="1164" spans="1:22" x14ac:dyDescent="0.25">
      <c r="A1164" vm="4">
        <v>45931</v>
      </c>
      <c r="B1164" t="str">
        <v>WORMS-RRHH</v>
      </c>
      <c r="C1164" t="str">
        <v>VALLE MANUELA MARIA</v>
      </c>
      <c r="D1164">
        <v>-1535725.4033937328</v>
      </c>
      <c r="E1164" t="str">
        <v>LABORATORIO</v>
      </c>
      <c r="F1164">
        <v>1</v>
      </c>
      <c r="G1164">
        <v>1535725.4033937328</v>
      </c>
      <c r="H1164" t="str">
        <v>#RRHH</v>
      </c>
      <c r="I1164" t="str">
        <v>PERSONAL</v>
      </c>
      <c r="J1164" t="str">
        <v>Opex</v>
      </c>
      <c r="K1164" t="str">
        <v>Fijo</v>
      </c>
      <c r="L1164" t="str">
        <v>Indirecto</v>
      </c>
      <c r="M1164">
        <v>0</v>
      </c>
      <c r="N1164" t="str">
        <v>CC17</v>
      </c>
      <c r="O1164" t="e">
        <v>#NUM!</v>
      </c>
      <c r="P1164">
        <v>6</v>
      </c>
      <c r="Q1164" t="str">
        <v>BACHAS, DISPOSICION FINAL DE R. LIQUIDOS, EXPORTACION, NFU, PILETAS, REACTORES</v>
      </c>
      <c r="R1164">
        <v>1</v>
      </c>
      <c r="S1164">
        <v>-1535725.4033937328</v>
      </c>
      <c r="T1164">
        <v>1</v>
      </c>
      <c r="U1164" t="str">
        <v>APERTURADO POR EMPRESA</v>
      </c>
      <c r="V1164" t="str">
        <v>EXPORTACION</v>
      </c>
    </row>
    <row r="1165" spans="1:22" x14ac:dyDescent="0.25">
      <c r="A1165" vm="4">
        <v>45931</v>
      </c>
      <c r="B1165" t="str">
        <v>WORMS-RRHH</v>
      </c>
      <c r="C1165" t="str">
        <v>VALLE MANUELA MARIA</v>
      </c>
      <c r="D1165">
        <v>-1535725.4033937328</v>
      </c>
      <c r="E1165" t="str">
        <v>LABORATORIO</v>
      </c>
      <c r="F1165">
        <v>1</v>
      </c>
      <c r="G1165">
        <v>1535725.4033937328</v>
      </c>
      <c r="H1165" t="str">
        <v>#RRHH</v>
      </c>
      <c r="I1165" t="str">
        <v>PERSONAL</v>
      </c>
      <c r="J1165" t="str">
        <v>Opex</v>
      </c>
      <c r="K1165" t="str">
        <v>Fijo</v>
      </c>
      <c r="L1165" t="str">
        <v>Indirecto</v>
      </c>
      <c r="M1165">
        <v>0</v>
      </c>
      <c r="N1165" t="str">
        <v>CC17</v>
      </c>
      <c r="O1165" t="e">
        <v>#NUM!</v>
      </c>
      <c r="P1165">
        <v>6</v>
      </c>
      <c r="Q1165" t="str">
        <v>BACHAS, DISPOSICION FINAL DE R. LIQUIDOS, EXPORTACION, NFU, PILETAS, REACTORES</v>
      </c>
      <c r="R1165">
        <v>1</v>
      </c>
      <c r="S1165">
        <v>-1535725.4033937328</v>
      </c>
      <c r="T1165">
        <v>1</v>
      </c>
      <c r="U1165" t="str">
        <v>APERTURADO POR EMPRESA</v>
      </c>
      <c r="V1165" t="str">
        <v>NFU</v>
      </c>
    </row>
    <row r="1166" spans="1:22" x14ac:dyDescent="0.25">
      <c r="A1166" vm="4">
        <v>45931</v>
      </c>
      <c r="B1166" t="str">
        <v>WORMS-RRHH</v>
      </c>
      <c r="C1166" t="str">
        <v>VALLE MANUELA MARIA</v>
      </c>
      <c r="D1166">
        <v>-1535725.4033937328</v>
      </c>
      <c r="E1166" t="str">
        <v>LABORATORIO</v>
      </c>
      <c r="F1166">
        <v>1</v>
      </c>
      <c r="G1166">
        <v>1535725.4033937328</v>
      </c>
      <c r="H1166" t="str">
        <v>#RRHH</v>
      </c>
      <c r="I1166" t="str">
        <v>PERSONAL</v>
      </c>
      <c r="J1166" t="str">
        <v>Opex</v>
      </c>
      <c r="K1166" t="str">
        <v>Fijo</v>
      </c>
      <c r="L1166" t="str">
        <v>Indirecto</v>
      </c>
      <c r="M1166">
        <v>0</v>
      </c>
      <c r="N1166" t="str">
        <v>CC17</v>
      </c>
      <c r="O1166" t="e">
        <v>#NUM!</v>
      </c>
      <c r="P1166">
        <v>6</v>
      </c>
      <c r="Q1166" t="str">
        <v>BACHAS, DISPOSICION FINAL DE R. LIQUIDOS, EXPORTACION, NFU, PILETAS, REACTORES</v>
      </c>
      <c r="R1166">
        <v>1</v>
      </c>
      <c r="S1166">
        <v>-1535725.4033937328</v>
      </c>
      <c r="T1166">
        <v>1</v>
      </c>
      <c r="U1166" t="str">
        <v>APERTURADO POR EMPRESA</v>
      </c>
      <c r="V1166" t="str">
        <v>PILETAS</v>
      </c>
    </row>
    <row r="1167" spans="1:22" x14ac:dyDescent="0.25">
      <c r="A1167" vm="4">
        <v>45931</v>
      </c>
      <c r="B1167" t="str">
        <v>WORMS-RRHH</v>
      </c>
      <c r="C1167" t="str">
        <v>VALLE MANUELA MARIA</v>
      </c>
      <c r="D1167">
        <v>-1535725.4033937328</v>
      </c>
      <c r="E1167" t="str">
        <v>LABORATORIO</v>
      </c>
      <c r="F1167">
        <v>1</v>
      </c>
      <c r="G1167">
        <v>1535725.4033937328</v>
      </c>
      <c r="H1167" t="str">
        <v>#RRHH</v>
      </c>
      <c r="I1167" t="str">
        <v>PERSONAL</v>
      </c>
      <c r="J1167" t="str">
        <v>Opex</v>
      </c>
      <c r="K1167" t="str">
        <v>Fijo</v>
      </c>
      <c r="L1167" t="str">
        <v>Indirecto</v>
      </c>
      <c r="M1167">
        <v>0</v>
      </c>
      <c r="N1167" t="str">
        <v>CC17</v>
      </c>
      <c r="O1167" t="e">
        <v>#NUM!</v>
      </c>
      <c r="P1167">
        <v>6</v>
      </c>
      <c r="Q1167" t="str">
        <v>BACHAS, DISPOSICION FINAL DE R. LIQUIDOS, EXPORTACION, NFU, PILETAS, REACTORES</v>
      </c>
      <c r="R1167">
        <v>1</v>
      </c>
      <c r="S1167">
        <v>-1535725.4033937328</v>
      </c>
      <c r="T1167">
        <v>1</v>
      </c>
      <c r="U1167" t="str">
        <v>APERTURADO POR EMPRESA</v>
      </c>
      <c r="V1167" t="str">
        <v>REACTORES</v>
      </c>
    </row>
    <row r="1168" spans="1:22" x14ac:dyDescent="0.25">
      <c r="A1168" vm="4">
        <v>45931</v>
      </c>
      <c r="B1168" t="str">
        <v>WORMS-RRHH</v>
      </c>
      <c r="C1168" t="str">
        <v>VAZQUEZ MATIAS EMANUEL</v>
      </c>
      <c r="D1168">
        <v>-1933596.9546257332</v>
      </c>
      <c r="E1168" t="str">
        <v>PILETAS</v>
      </c>
      <c r="F1168">
        <v>1</v>
      </c>
      <c r="G1168">
        <v>1933596.9546257332</v>
      </c>
      <c r="H1168" t="str">
        <v>#RRHH</v>
      </c>
      <c r="I1168" t="str">
        <v>PERSONAL</v>
      </c>
      <c r="J1168" t="str">
        <v>Opex</v>
      </c>
      <c r="K1168" t="str">
        <v>Variable</v>
      </c>
      <c r="L1168" t="str">
        <v>Directo</v>
      </c>
      <c r="M1168">
        <v>0</v>
      </c>
      <c r="N1168" t="str">
        <v>CC21</v>
      </c>
      <c r="O1168" t="e">
        <v>#NUM!</v>
      </c>
      <c r="P1168">
        <v>2</v>
      </c>
      <c r="Q1168" t="str">
        <v>BACHAS, PILETAS</v>
      </c>
      <c r="R1168">
        <v>1</v>
      </c>
      <c r="S1168">
        <v>-1933596.9546257332</v>
      </c>
      <c r="T1168">
        <v>1</v>
      </c>
      <c r="U1168" t="str">
        <v>APERTURADO POR EMPRESA</v>
      </c>
      <c r="V1168" t="str">
        <v>BACHAS</v>
      </c>
    </row>
    <row r="1169" spans="1:22" x14ac:dyDescent="0.25">
      <c r="A1169" vm="4">
        <v>45931</v>
      </c>
      <c r="B1169" t="str">
        <v>WORMS-RRHH</v>
      </c>
      <c r="C1169" t="str">
        <v>VAZQUEZ MATIAS EMANUEL</v>
      </c>
      <c r="D1169">
        <v>-1933596.9546257332</v>
      </c>
      <c r="E1169" t="str">
        <v>PILETAS</v>
      </c>
      <c r="F1169">
        <v>1</v>
      </c>
      <c r="G1169">
        <v>1933596.9546257332</v>
      </c>
      <c r="H1169" t="str">
        <v>#RRHH</v>
      </c>
      <c r="I1169" t="str">
        <v>PERSONAL</v>
      </c>
      <c r="J1169" t="str">
        <v>Opex</v>
      </c>
      <c r="K1169" t="str">
        <v>Variable</v>
      </c>
      <c r="L1169" t="str">
        <v>Directo</v>
      </c>
      <c r="M1169">
        <v>0</v>
      </c>
      <c r="N1169" t="str">
        <v>CC21</v>
      </c>
      <c r="O1169" t="e">
        <v>#NUM!</v>
      </c>
      <c r="P1169">
        <v>2</v>
      </c>
      <c r="Q1169" t="str">
        <v>BACHAS, PILETAS</v>
      </c>
      <c r="R1169">
        <v>1</v>
      </c>
      <c r="S1169">
        <v>-1933596.9546257332</v>
      </c>
      <c r="T1169">
        <v>1</v>
      </c>
      <c r="U1169" t="str">
        <v>APERTURADO POR EMPRESA</v>
      </c>
      <c r="V1169" t="str">
        <v>PILETAS</v>
      </c>
    </row>
    <row r="1170" spans="1:22" x14ac:dyDescent="0.25">
      <c r="A1170" vm="4">
        <v>45931</v>
      </c>
      <c r="B1170" t="str">
        <v>WORMS-RRHH</v>
      </c>
      <c r="C1170" t="str">
        <v xml:space="preserve">CORDOBA GABRIEL </v>
      </c>
      <c r="D1170">
        <v>-1830815.3542541328</v>
      </c>
      <c r="E1170" t="str">
        <v>ADMINISTRACION</v>
      </c>
      <c r="F1170">
        <v>1</v>
      </c>
      <c r="G1170">
        <v>1830815.3542541328</v>
      </c>
      <c r="H1170" t="str">
        <v>#RRHH</v>
      </c>
      <c r="I1170" t="str">
        <v>PERSONAL</v>
      </c>
      <c r="J1170" t="str">
        <v>Opex</v>
      </c>
      <c r="K1170" t="str">
        <v>Fijo</v>
      </c>
      <c r="L1170" t="str">
        <v>Indirecto</v>
      </c>
      <c r="M1170">
        <v>0</v>
      </c>
      <c r="N1170" t="str">
        <v>CC15</v>
      </c>
      <c r="O1170" t="e">
        <v>#NUM!</v>
      </c>
      <c r="P1170">
        <v>10</v>
      </c>
      <c r="Q1170" t="str">
        <v>BACHAS, CEREAL Y POLVILLO, COMPOST Y FERTILIZANTES, DISPOSICION FINAL DE R. LIQUIDOS, DISPOSICION FINAL DE R. SOLIDOS, EXPORTACION, NFU, PILETAS, REACTORES, TIERRAS FILTRANTES</v>
      </c>
      <c r="R1170">
        <v>1</v>
      </c>
      <c r="S1170">
        <v>-1830815.3542541328</v>
      </c>
      <c r="T1170">
        <v>1</v>
      </c>
      <c r="U1170" t="str">
        <v>APERTURADO POR EMPRESA</v>
      </c>
      <c r="V1170" t="str">
        <v>BACHAS</v>
      </c>
    </row>
    <row r="1171" spans="1:22" x14ac:dyDescent="0.25">
      <c r="A1171" vm="4">
        <v>45931</v>
      </c>
      <c r="B1171" t="str">
        <v>WORMS-RRHH</v>
      </c>
      <c r="C1171" t="str">
        <v xml:space="preserve">CORDOBA GABRIEL </v>
      </c>
      <c r="D1171">
        <v>-1830815.3542541328</v>
      </c>
      <c r="E1171" t="str">
        <v>ADMINISTRACION</v>
      </c>
      <c r="F1171">
        <v>1</v>
      </c>
      <c r="G1171">
        <v>1830815.3542541328</v>
      </c>
      <c r="H1171" t="str">
        <v>#RRHH</v>
      </c>
      <c r="I1171" t="str">
        <v>PERSONAL</v>
      </c>
      <c r="J1171" t="str">
        <v>Opex</v>
      </c>
      <c r="K1171" t="str">
        <v>Fijo</v>
      </c>
      <c r="L1171" t="str">
        <v>Indirecto</v>
      </c>
      <c r="M1171">
        <v>0</v>
      </c>
      <c r="N1171" t="str">
        <v>CC15</v>
      </c>
      <c r="O1171" t="e">
        <v>#NUM!</v>
      </c>
      <c r="P1171">
        <v>10</v>
      </c>
      <c r="Q1171" t="str">
        <v>BACHAS, CEREAL Y POLVILLO, COMPOST Y FERTILIZANTES, DISPOSICION FINAL DE R. LIQUIDOS, DISPOSICION FINAL DE R. SOLIDOS, EXPORTACION, NFU, PILETAS, REACTORES, TIERRAS FILTRANTES</v>
      </c>
      <c r="R1171">
        <v>1</v>
      </c>
      <c r="S1171">
        <v>-1830815.3542541328</v>
      </c>
      <c r="T1171">
        <v>1</v>
      </c>
      <c r="U1171" t="str">
        <v>APERTURADO POR EMPRESA</v>
      </c>
      <c r="V1171" t="str">
        <v>CEREAL Y POLVILLO</v>
      </c>
    </row>
    <row r="1172" spans="1:22" x14ac:dyDescent="0.25">
      <c r="A1172" vm="4">
        <v>45931</v>
      </c>
      <c r="B1172" t="str">
        <v>WORMS-RRHH</v>
      </c>
      <c r="C1172" t="str">
        <v xml:space="preserve">CORDOBA GABRIEL </v>
      </c>
      <c r="D1172">
        <v>-1830815.3542541328</v>
      </c>
      <c r="E1172" t="str">
        <v>ADMINISTRACION</v>
      </c>
      <c r="F1172">
        <v>1</v>
      </c>
      <c r="G1172">
        <v>1830815.3542541328</v>
      </c>
      <c r="H1172" t="str">
        <v>#RRHH</v>
      </c>
      <c r="I1172" t="str">
        <v>PERSONAL</v>
      </c>
      <c r="J1172" t="str">
        <v>Opex</v>
      </c>
      <c r="K1172" t="str">
        <v>Fijo</v>
      </c>
      <c r="L1172" t="str">
        <v>Indirecto</v>
      </c>
      <c r="M1172">
        <v>0</v>
      </c>
      <c r="N1172" t="str">
        <v>CC15</v>
      </c>
      <c r="O1172" t="e">
        <v>#NUM!</v>
      </c>
      <c r="P1172">
        <v>10</v>
      </c>
      <c r="Q1172" t="str">
        <v>BACHAS, CEREAL Y POLVILLO, COMPOST Y FERTILIZANTES, DISPOSICION FINAL DE R. LIQUIDOS, DISPOSICION FINAL DE R. SOLIDOS, EXPORTACION, NFU, PILETAS, REACTORES, TIERRAS FILTRANTES</v>
      </c>
      <c r="R1172">
        <v>1</v>
      </c>
      <c r="S1172">
        <v>-1830815.3542541328</v>
      </c>
      <c r="T1172">
        <v>1</v>
      </c>
      <c r="U1172" t="str">
        <v>APERTURADO POR EMPRESA</v>
      </c>
      <c r="V1172" t="str">
        <v>COMPOST Y FERTILIZANTES</v>
      </c>
    </row>
    <row r="1173" spans="1:22" x14ac:dyDescent="0.25">
      <c r="A1173" vm="4">
        <v>45931</v>
      </c>
      <c r="B1173" t="str">
        <v>WORMS-RRHH</v>
      </c>
      <c r="C1173" t="str">
        <v xml:space="preserve">CORDOBA GABRIEL </v>
      </c>
      <c r="D1173">
        <v>-1830815.3542541328</v>
      </c>
      <c r="E1173" t="str">
        <v>ADMINISTRACION</v>
      </c>
      <c r="F1173">
        <v>1</v>
      </c>
      <c r="G1173">
        <v>1830815.3542541328</v>
      </c>
      <c r="H1173" t="str">
        <v>#RRHH</v>
      </c>
      <c r="I1173" t="str">
        <v>PERSONAL</v>
      </c>
      <c r="J1173" t="str">
        <v>Opex</v>
      </c>
      <c r="K1173" t="str">
        <v>Fijo</v>
      </c>
      <c r="L1173" t="str">
        <v>Indirecto</v>
      </c>
      <c r="M1173">
        <v>0</v>
      </c>
      <c r="N1173" t="str">
        <v>CC15</v>
      </c>
      <c r="O1173" t="e">
        <v>#NUM!</v>
      </c>
      <c r="P1173">
        <v>10</v>
      </c>
      <c r="Q1173" t="str">
        <v>BACHAS, CEREAL Y POLVILLO, COMPOST Y FERTILIZANTES, DISPOSICION FINAL DE R. LIQUIDOS, DISPOSICION FINAL DE R. SOLIDOS, EXPORTACION, NFU, PILETAS, REACTORES, TIERRAS FILTRANTES</v>
      </c>
      <c r="R1173">
        <v>1</v>
      </c>
      <c r="S1173">
        <v>-1830815.3542541328</v>
      </c>
      <c r="T1173">
        <v>1</v>
      </c>
      <c r="U1173" t="str">
        <v>APERTURADO POR EMPRESA</v>
      </c>
      <c r="V1173" t="str">
        <v>DISPOSICION FINAL DE R. LIQUIDOS</v>
      </c>
    </row>
    <row r="1174" spans="1:22" x14ac:dyDescent="0.25">
      <c r="A1174" vm="4">
        <v>45931</v>
      </c>
      <c r="B1174" t="str">
        <v>WORMS-RRHH</v>
      </c>
      <c r="C1174" t="str">
        <v xml:space="preserve">CORDOBA GABRIEL </v>
      </c>
      <c r="D1174">
        <v>-1830815.3542541328</v>
      </c>
      <c r="E1174" t="str">
        <v>ADMINISTRACION</v>
      </c>
      <c r="F1174">
        <v>1</v>
      </c>
      <c r="G1174">
        <v>1830815.3542541328</v>
      </c>
      <c r="H1174" t="str">
        <v>#RRHH</v>
      </c>
      <c r="I1174" t="str">
        <v>PERSONAL</v>
      </c>
      <c r="J1174" t="str">
        <v>Opex</v>
      </c>
      <c r="K1174" t="str">
        <v>Fijo</v>
      </c>
      <c r="L1174" t="str">
        <v>Indirecto</v>
      </c>
      <c r="M1174">
        <v>0</v>
      </c>
      <c r="N1174" t="str">
        <v>CC15</v>
      </c>
      <c r="O1174" t="e">
        <v>#NUM!</v>
      </c>
      <c r="P1174">
        <v>10</v>
      </c>
      <c r="Q1174" t="str">
        <v>BACHAS, CEREAL Y POLVILLO, COMPOST Y FERTILIZANTES, DISPOSICION FINAL DE R. LIQUIDOS, DISPOSICION FINAL DE R. SOLIDOS, EXPORTACION, NFU, PILETAS, REACTORES, TIERRAS FILTRANTES</v>
      </c>
      <c r="R1174">
        <v>1</v>
      </c>
      <c r="S1174">
        <v>-1830815.3542541328</v>
      </c>
      <c r="T1174">
        <v>1</v>
      </c>
      <c r="U1174" t="str">
        <v>APERTURADO POR EMPRESA</v>
      </c>
      <c r="V1174" t="str">
        <v>DISPOSICION FINAL DE R. SOLIDOS</v>
      </c>
    </row>
    <row r="1175" spans="1:22" x14ac:dyDescent="0.25">
      <c r="A1175" vm="4">
        <v>45931</v>
      </c>
      <c r="B1175" t="str">
        <v>WORMS-RRHH</v>
      </c>
      <c r="C1175" t="str">
        <v xml:space="preserve">CORDOBA GABRIEL </v>
      </c>
      <c r="D1175">
        <v>-1830815.3542541328</v>
      </c>
      <c r="E1175" t="str">
        <v>ADMINISTRACION</v>
      </c>
      <c r="F1175">
        <v>1</v>
      </c>
      <c r="G1175">
        <v>1830815.3542541328</v>
      </c>
      <c r="H1175" t="str">
        <v>#RRHH</v>
      </c>
      <c r="I1175" t="str">
        <v>PERSONAL</v>
      </c>
      <c r="J1175" t="str">
        <v>Opex</v>
      </c>
      <c r="K1175" t="str">
        <v>Fijo</v>
      </c>
      <c r="L1175" t="str">
        <v>Indirecto</v>
      </c>
      <c r="M1175">
        <v>0</v>
      </c>
      <c r="N1175" t="str">
        <v>CC15</v>
      </c>
      <c r="O1175" t="e">
        <v>#NUM!</v>
      </c>
      <c r="P1175">
        <v>10</v>
      </c>
      <c r="Q1175" t="str">
        <v>BACHAS, CEREAL Y POLVILLO, COMPOST Y FERTILIZANTES, DISPOSICION FINAL DE R. LIQUIDOS, DISPOSICION FINAL DE R. SOLIDOS, EXPORTACION, NFU, PILETAS, REACTORES, TIERRAS FILTRANTES</v>
      </c>
      <c r="R1175">
        <v>1</v>
      </c>
      <c r="S1175">
        <v>-1830815.3542541328</v>
      </c>
      <c r="T1175">
        <v>1</v>
      </c>
      <c r="U1175" t="str">
        <v>APERTURADO POR EMPRESA</v>
      </c>
      <c r="V1175" t="str">
        <v>EXPORTACION</v>
      </c>
    </row>
    <row r="1176" spans="1:22" x14ac:dyDescent="0.25">
      <c r="A1176" vm="4">
        <v>45931</v>
      </c>
      <c r="B1176" t="str">
        <v>WORMS-RRHH</v>
      </c>
      <c r="C1176" t="str">
        <v xml:space="preserve">CORDOBA GABRIEL </v>
      </c>
      <c r="D1176">
        <v>-1830815.3542541328</v>
      </c>
      <c r="E1176" t="str">
        <v>ADMINISTRACION</v>
      </c>
      <c r="F1176">
        <v>1</v>
      </c>
      <c r="G1176">
        <v>1830815.3542541328</v>
      </c>
      <c r="H1176" t="str">
        <v>#RRHH</v>
      </c>
      <c r="I1176" t="str">
        <v>PERSONAL</v>
      </c>
      <c r="J1176" t="str">
        <v>Opex</v>
      </c>
      <c r="K1176" t="str">
        <v>Fijo</v>
      </c>
      <c r="L1176" t="str">
        <v>Indirecto</v>
      </c>
      <c r="M1176">
        <v>0</v>
      </c>
      <c r="N1176" t="str">
        <v>CC15</v>
      </c>
      <c r="O1176" t="e">
        <v>#NUM!</v>
      </c>
      <c r="P1176">
        <v>10</v>
      </c>
      <c r="Q1176" t="str">
        <v>BACHAS, CEREAL Y POLVILLO, COMPOST Y FERTILIZANTES, DISPOSICION FINAL DE R. LIQUIDOS, DISPOSICION FINAL DE R. SOLIDOS, EXPORTACION, NFU, PILETAS, REACTORES, TIERRAS FILTRANTES</v>
      </c>
      <c r="R1176">
        <v>1</v>
      </c>
      <c r="S1176">
        <v>-1830815.3542541328</v>
      </c>
      <c r="T1176">
        <v>1</v>
      </c>
      <c r="U1176" t="str">
        <v>APERTURADO POR EMPRESA</v>
      </c>
      <c r="V1176" t="str">
        <v>NFU</v>
      </c>
    </row>
    <row r="1177" spans="1:22" x14ac:dyDescent="0.25">
      <c r="A1177" vm="4">
        <v>45931</v>
      </c>
      <c r="B1177" t="str">
        <v>WORMS-RRHH</v>
      </c>
      <c r="C1177" t="str">
        <v xml:space="preserve">CORDOBA GABRIEL </v>
      </c>
      <c r="D1177">
        <v>-1830815.3542541328</v>
      </c>
      <c r="E1177" t="str">
        <v>ADMINISTRACION</v>
      </c>
      <c r="F1177">
        <v>1</v>
      </c>
      <c r="G1177">
        <v>1830815.3542541328</v>
      </c>
      <c r="H1177" t="str">
        <v>#RRHH</v>
      </c>
      <c r="I1177" t="str">
        <v>PERSONAL</v>
      </c>
      <c r="J1177" t="str">
        <v>Opex</v>
      </c>
      <c r="K1177" t="str">
        <v>Fijo</v>
      </c>
      <c r="L1177" t="str">
        <v>Indirecto</v>
      </c>
      <c r="M1177">
        <v>0</v>
      </c>
      <c r="N1177" t="str">
        <v>CC15</v>
      </c>
      <c r="O1177" t="e">
        <v>#NUM!</v>
      </c>
      <c r="P1177">
        <v>10</v>
      </c>
      <c r="Q1177" t="str">
        <v>BACHAS, CEREAL Y POLVILLO, COMPOST Y FERTILIZANTES, DISPOSICION FINAL DE R. LIQUIDOS, DISPOSICION FINAL DE R. SOLIDOS, EXPORTACION, NFU, PILETAS, REACTORES, TIERRAS FILTRANTES</v>
      </c>
      <c r="R1177">
        <v>1</v>
      </c>
      <c r="S1177">
        <v>-1830815.3542541328</v>
      </c>
      <c r="T1177">
        <v>1</v>
      </c>
      <c r="U1177" t="str">
        <v>APERTURADO POR EMPRESA</v>
      </c>
      <c r="V1177" t="str">
        <v>PILETAS</v>
      </c>
    </row>
    <row r="1178" spans="1:22" x14ac:dyDescent="0.25">
      <c r="A1178" vm="4">
        <v>45931</v>
      </c>
      <c r="B1178" t="str">
        <v>WORMS-RRHH</v>
      </c>
      <c r="C1178" t="str">
        <v xml:space="preserve">CORDOBA GABRIEL </v>
      </c>
      <c r="D1178">
        <v>-1830815.3542541328</v>
      </c>
      <c r="E1178" t="str">
        <v>ADMINISTRACION</v>
      </c>
      <c r="F1178">
        <v>1</v>
      </c>
      <c r="G1178">
        <v>1830815.3542541328</v>
      </c>
      <c r="H1178" t="str">
        <v>#RRHH</v>
      </c>
      <c r="I1178" t="str">
        <v>PERSONAL</v>
      </c>
      <c r="J1178" t="str">
        <v>Opex</v>
      </c>
      <c r="K1178" t="str">
        <v>Fijo</v>
      </c>
      <c r="L1178" t="str">
        <v>Indirecto</v>
      </c>
      <c r="M1178">
        <v>0</v>
      </c>
      <c r="N1178" t="str">
        <v>CC15</v>
      </c>
      <c r="O1178" t="e">
        <v>#NUM!</v>
      </c>
      <c r="P1178">
        <v>10</v>
      </c>
      <c r="Q1178" t="str">
        <v>BACHAS, CEREAL Y POLVILLO, COMPOST Y FERTILIZANTES, DISPOSICION FINAL DE R. LIQUIDOS, DISPOSICION FINAL DE R. SOLIDOS, EXPORTACION, NFU, PILETAS, REACTORES, TIERRAS FILTRANTES</v>
      </c>
      <c r="R1178">
        <v>1</v>
      </c>
      <c r="S1178">
        <v>-1830815.3542541328</v>
      </c>
      <c r="T1178">
        <v>1</v>
      </c>
      <c r="U1178" t="str">
        <v>APERTURADO POR EMPRESA</v>
      </c>
      <c r="V1178" t="str">
        <v>REACTORES</v>
      </c>
    </row>
    <row r="1179" spans="1:22" x14ac:dyDescent="0.25">
      <c r="A1179" vm="4">
        <v>45931</v>
      </c>
      <c r="B1179" t="str">
        <v>WORMS-RRHH</v>
      </c>
      <c r="C1179" t="str">
        <v xml:space="preserve">CORDOBA GABRIEL </v>
      </c>
      <c r="D1179">
        <v>-1830815.3542541328</v>
      </c>
      <c r="E1179" t="str">
        <v>ADMINISTRACION</v>
      </c>
      <c r="F1179">
        <v>1</v>
      </c>
      <c r="G1179">
        <v>1830815.3542541328</v>
      </c>
      <c r="H1179" t="str">
        <v>#RRHH</v>
      </c>
      <c r="I1179" t="str">
        <v>PERSONAL</v>
      </c>
      <c r="J1179" t="str">
        <v>Opex</v>
      </c>
      <c r="K1179" t="str">
        <v>Fijo</v>
      </c>
      <c r="L1179" t="str">
        <v>Indirecto</v>
      </c>
      <c r="M1179">
        <v>0</v>
      </c>
      <c r="N1179" t="str">
        <v>CC15</v>
      </c>
      <c r="O1179" t="e">
        <v>#NUM!</v>
      </c>
      <c r="P1179">
        <v>10</v>
      </c>
      <c r="Q1179" t="str">
        <v>BACHAS, CEREAL Y POLVILLO, COMPOST Y FERTILIZANTES, DISPOSICION FINAL DE R. LIQUIDOS, DISPOSICION FINAL DE R. SOLIDOS, EXPORTACION, NFU, PILETAS, REACTORES, TIERRAS FILTRANTES</v>
      </c>
      <c r="R1179">
        <v>1</v>
      </c>
      <c r="S1179">
        <v>-1830815.3542541328</v>
      </c>
      <c r="T1179">
        <v>1</v>
      </c>
      <c r="U1179" t="str">
        <v>APERTURADO POR EMPRESA</v>
      </c>
      <c r="V1179" t="str">
        <v>TIERRAS FILTRANTES</v>
      </c>
    </row>
    <row r="1180" spans="1:22" x14ac:dyDescent="0.25">
      <c r="A1180" vm="4">
        <v>45931</v>
      </c>
      <c r="B1180" t="str">
        <v>WORMS-RRHH</v>
      </c>
      <c r="C1180" t="str">
        <v>HUMHOFE SANTIAGO</v>
      </c>
      <c r="D1180">
        <v>-1852440.2493249327</v>
      </c>
      <c r="E1180" t="str">
        <v>DISPOSICION FINAL DE R. LIQUIDOS</v>
      </c>
      <c r="F1180">
        <v>1</v>
      </c>
      <c r="G1180">
        <v>1852440.2493249327</v>
      </c>
      <c r="H1180" t="str">
        <v>#RRHH</v>
      </c>
      <c r="I1180" t="str">
        <v>PERSONAL</v>
      </c>
      <c r="J1180" t="str">
        <v>Opex</v>
      </c>
      <c r="K1180" t="str">
        <v>Variable</v>
      </c>
      <c r="L1180" t="str">
        <v>Directo</v>
      </c>
      <c r="M1180">
        <v>0</v>
      </c>
      <c r="N1180" t="str">
        <v>CC25</v>
      </c>
      <c r="O1180" t="e">
        <v>#NUM!</v>
      </c>
      <c r="P1180">
        <v>2</v>
      </c>
      <c r="Q1180" t="str">
        <v>DISPOSICION FINAL DE R. LIQUIDOS, EXPORTACION</v>
      </c>
      <c r="R1180">
        <v>1</v>
      </c>
      <c r="S1180">
        <v>-1852440.2493249327</v>
      </c>
      <c r="T1180">
        <v>1</v>
      </c>
      <c r="U1180" t="str">
        <v>APERTURADO POR EMPRESA</v>
      </c>
      <c r="V1180" t="str">
        <v>DISPOSICION FINAL DE R. LIQUIDOS</v>
      </c>
    </row>
    <row r="1181" spans="1:22" x14ac:dyDescent="0.25">
      <c r="A1181" vm="4">
        <v>45931</v>
      </c>
      <c r="B1181" t="str">
        <v>WORMS-RRHH</v>
      </c>
      <c r="C1181" t="str">
        <v>HUMHOFE SANTIAGO</v>
      </c>
      <c r="D1181">
        <v>-1852440.2493249327</v>
      </c>
      <c r="E1181" t="str">
        <v>DISPOSICION FINAL DE R. LIQUIDOS</v>
      </c>
      <c r="F1181">
        <v>1</v>
      </c>
      <c r="G1181">
        <v>1852440.2493249327</v>
      </c>
      <c r="H1181" t="str">
        <v>#RRHH</v>
      </c>
      <c r="I1181" t="str">
        <v>PERSONAL</v>
      </c>
      <c r="J1181" t="str">
        <v>Opex</v>
      </c>
      <c r="K1181" t="str">
        <v>Variable</v>
      </c>
      <c r="L1181" t="str">
        <v>Directo</v>
      </c>
      <c r="M1181">
        <v>0</v>
      </c>
      <c r="N1181" t="str">
        <v>CC25</v>
      </c>
      <c r="O1181" t="e">
        <v>#NUM!</v>
      </c>
      <c r="P1181">
        <v>2</v>
      </c>
      <c r="Q1181" t="str">
        <v>DISPOSICION FINAL DE R. LIQUIDOS, EXPORTACION</v>
      </c>
      <c r="R1181">
        <v>1</v>
      </c>
      <c r="S1181">
        <v>-1852440.2493249327</v>
      </c>
      <c r="T1181">
        <v>1</v>
      </c>
      <c r="U1181" t="str">
        <v>APERTURADO POR EMPRESA</v>
      </c>
      <c r="V1181" t="str">
        <v>EXPORTACION</v>
      </c>
    </row>
    <row r="1182" spans="1:22" x14ac:dyDescent="0.25">
      <c r="A1182" vm="4">
        <v>45931</v>
      </c>
      <c r="B1182" t="str">
        <v>WORMS-RRHH</v>
      </c>
      <c r="C1182" t="str">
        <v>FERNANDEZ, HECTOR OSCAR</v>
      </c>
      <c r="D1182">
        <v>-1822255.3801237328</v>
      </c>
      <c r="E1182" t="str">
        <v>VIGILANCIA</v>
      </c>
      <c r="F1182">
        <v>1</v>
      </c>
      <c r="G1182">
        <v>1822255.3801237328</v>
      </c>
      <c r="H1182" t="str">
        <v>#RRHH</v>
      </c>
      <c r="I1182" t="str">
        <v>PERSONAL</v>
      </c>
      <c r="J1182" t="str">
        <v>Opex</v>
      </c>
      <c r="K1182" t="str">
        <v>Fijo</v>
      </c>
      <c r="L1182" t="str">
        <v>Indirecto</v>
      </c>
      <c r="M1182">
        <v>0</v>
      </c>
      <c r="N1182" t="str">
        <v>CC29</v>
      </c>
      <c r="O1182" t="e">
        <v>#NUM!</v>
      </c>
      <c r="P1182">
        <v>11</v>
      </c>
      <c r="Q1182" t="str">
        <v>BACHAS, CEREAL Y POLVILLO, COMPOST Y FERTILIZANTES, DISPOSICION FINAL DE R. LIQUIDOS, DISPOSICION FINAL DE R. SOLIDOS, EXPORTACION, NFU, PILETAS, REACTORES, TIERRAS FILTRANTES</v>
      </c>
      <c r="R1182">
        <v>1</v>
      </c>
      <c r="S1182">
        <v>-1822255.3801237328</v>
      </c>
      <c r="T1182">
        <v>1</v>
      </c>
      <c r="U1182" t="str">
        <v>APERTURADO POR EMPRESA</v>
      </c>
      <c r="V1182" t="str">
        <v>BACHAS</v>
      </c>
    </row>
    <row r="1183" spans="1:22" x14ac:dyDescent="0.25">
      <c r="A1183" vm="4">
        <v>45931</v>
      </c>
      <c r="B1183" t="str">
        <v>WORMS-RRHH</v>
      </c>
      <c r="C1183" t="str">
        <v>FERNANDEZ, HECTOR OSCAR</v>
      </c>
      <c r="D1183">
        <v>-1822255.3801237328</v>
      </c>
      <c r="E1183" t="str">
        <v>VIGILANCIA</v>
      </c>
      <c r="F1183">
        <v>1</v>
      </c>
      <c r="G1183">
        <v>1822255.3801237328</v>
      </c>
      <c r="H1183" t="str">
        <v>#RRHH</v>
      </c>
      <c r="I1183" t="str">
        <v>PERSONAL</v>
      </c>
      <c r="J1183" t="str">
        <v>Opex</v>
      </c>
      <c r="K1183" t="str">
        <v>Fijo</v>
      </c>
      <c r="L1183" t="str">
        <v>Indirecto</v>
      </c>
      <c r="M1183">
        <v>0</v>
      </c>
      <c r="N1183" t="str">
        <v>CC29</v>
      </c>
      <c r="O1183" t="e">
        <v>#NUM!</v>
      </c>
      <c r="P1183">
        <v>11</v>
      </c>
      <c r="Q1183" t="str">
        <v>BACHAS, CEREAL Y POLVILLO, COMPOST Y FERTILIZANTES, DISPOSICION FINAL DE R. LIQUIDOS, DISPOSICION FINAL DE R. SOLIDOS, EXPORTACION, NFU, PILETAS, REACTORES, TIERRAS FILTRANTES</v>
      </c>
      <c r="R1183">
        <v>1</v>
      </c>
      <c r="S1183">
        <v>-1822255.3801237328</v>
      </c>
      <c r="T1183">
        <v>1</v>
      </c>
      <c r="U1183" t="str">
        <v>APERTURADO POR EMPRESA</v>
      </c>
      <c r="V1183" t="str">
        <v>CEREAL Y POLVILLO</v>
      </c>
    </row>
    <row r="1184" spans="1:22" x14ac:dyDescent="0.25">
      <c r="A1184" vm="4">
        <v>45931</v>
      </c>
      <c r="B1184" t="str">
        <v>WORMS-RRHH</v>
      </c>
      <c r="C1184" t="str">
        <v>FERNANDEZ, HECTOR OSCAR</v>
      </c>
      <c r="D1184">
        <v>-1822255.3801237328</v>
      </c>
      <c r="E1184" t="str">
        <v>VIGILANCIA</v>
      </c>
      <c r="F1184">
        <v>1</v>
      </c>
      <c r="G1184">
        <v>1822255.3801237328</v>
      </c>
      <c r="H1184" t="str">
        <v>#RRHH</v>
      </c>
      <c r="I1184" t="str">
        <v>PERSONAL</v>
      </c>
      <c r="J1184" t="str">
        <v>Opex</v>
      </c>
      <c r="K1184" t="str">
        <v>Fijo</v>
      </c>
      <c r="L1184" t="str">
        <v>Indirecto</v>
      </c>
      <c r="M1184">
        <v>0</v>
      </c>
      <c r="N1184" t="str">
        <v>CC29</v>
      </c>
      <c r="O1184" t="e">
        <v>#NUM!</v>
      </c>
      <c r="P1184">
        <v>11</v>
      </c>
      <c r="Q1184" t="str">
        <v>BACHAS, CEREAL Y POLVILLO, COMPOST Y FERTILIZANTES, DISPOSICION FINAL DE R. LIQUIDOS, DISPOSICION FINAL DE R. SOLIDOS, EXPORTACION, NFU, PILETAS, REACTORES, TIERRAS FILTRANTES</v>
      </c>
      <c r="R1184">
        <v>1</v>
      </c>
      <c r="S1184">
        <v>-1822255.3801237328</v>
      </c>
      <c r="T1184">
        <v>1</v>
      </c>
      <c r="U1184" t="str">
        <v>APERTURADO POR EMPRESA</v>
      </c>
      <c r="V1184" t="str">
        <v>COMPOST Y FERTILIZANTES</v>
      </c>
    </row>
    <row r="1185" spans="1:22" x14ac:dyDescent="0.25">
      <c r="A1185" vm="4">
        <v>45931</v>
      </c>
      <c r="B1185" t="str">
        <v>WORMS-RRHH</v>
      </c>
      <c r="C1185" t="str">
        <v>FERNANDEZ, HECTOR OSCAR</v>
      </c>
      <c r="D1185">
        <v>-1822255.3801237328</v>
      </c>
      <c r="E1185" t="str">
        <v>VIGILANCIA</v>
      </c>
      <c r="F1185">
        <v>1</v>
      </c>
      <c r="G1185">
        <v>1822255.3801237328</v>
      </c>
      <c r="H1185" t="str">
        <v>#RRHH</v>
      </c>
      <c r="I1185" t="str">
        <v>PERSONAL</v>
      </c>
      <c r="J1185" t="str">
        <v>Opex</v>
      </c>
      <c r="K1185" t="str">
        <v>Fijo</v>
      </c>
      <c r="L1185" t="str">
        <v>Indirecto</v>
      </c>
      <c r="M1185">
        <v>0</v>
      </c>
      <c r="N1185" t="str">
        <v>CC29</v>
      </c>
      <c r="O1185" t="e">
        <v>#NUM!</v>
      </c>
      <c r="P1185">
        <v>11</v>
      </c>
      <c r="Q1185" t="str">
        <v>BACHAS, CEREAL Y POLVILLO, COMPOST Y FERTILIZANTES, DISPOSICION FINAL DE R. LIQUIDOS, DISPOSICION FINAL DE R. SOLIDOS, EXPORTACION, NFU, PILETAS, REACTORES, TIERRAS FILTRANTES</v>
      </c>
      <c r="R1185">
        <v>1</v>
      </c>
      <c r="S1185">
        <v>-1822255.3801237328</v>
      </c>
      <c r="T1185">
        <v>1</v>
      </c>
      <c r="U1185" t="str">
        <v>APERTURADO POR EMPRESA</v>
      </c>
      <c r="V1185" t="str">
        <v>DISPOSICION FINAL DE R. LIQUIDOS</v>
      </c>
    </row>
    <row r="1186" spans="1:22" x14ac:dyDescent="0.25">
      <c r="A1186" vm="4">
        <v>45931</v>
      </c>
      <c r="B1186" t="str">
        <v>WORMS-RRHH</v>
      </c>
      <c r="C1186" t="str">
        <v>FERNANDEZ, HECTOR OSCAR</v>
      </c>
      <c r="D1186">
        <v>-1822255.3801237328</v>
      </c>
      <c r="E1186" t="str">
        <v>VIGILANCIA</v>
      </c>
      <c r="F1186">
        <v>1</v>
      </c>
      <c r="G1186">
        <v>1822255.3801237328</v>
      </c>
      <c r="H1186" t="str">
        <v>#RRHH</v>
      </c>
      <c r="I1186" t="str">
        <v>PERSONAL</v>
      </c>
      <c r="J1186" t="str">
        <v>Opex</v>
      </c>
      <c r="K1186" t="str">
        <v>Fijo</v>
      </c>
      <c r="L1186" t="str">
        <v>Indirecto</v>
      </c>
      <c r="M1186">
        <v>0</v>
      </c>
      <c r="N1186" t="str">
        <v>CC29</v>
      </c>
      <c r="O1186" t="e">
        <v>#NUM!</v>
      </c>
      <c r="P1186">
        <v>11</v>
      </c>
      <c r="Q1186" t="str">
        <v>BACHAS, CEREAL Y POLVILLO, COMPOST Y FERTILIZANTES, DISPOSICION FINAL DE R. LIQUIDOS, DISPOSICION FINAL DE R. SOLIDOS, EXPORTACION, NFU, PILETAS, REACTORES, TIERRAS FILTRANTES</v>
      </c>
      <c r="R1186">
        <v>1</v>
      </c>
      <c r="S1186">
        <v>-1822255.3801237328</v>
      </c>
      <c r="T1186">
        <v>1</v>
      </c>
      <c r="U1186" t="str">
        <v>APERTURADO POR EMPRESA</v>
      </c>
      <c r="V1186" t="str">
        <v>DISPOSICION FINAL DE R. SOLIDOS</v>
      </c>
    </row>
    <row r="1187" spans="1:22" x14ac:dyDescent="0.25">
      <c r="A1187" vm="4">
        <v>45931</v>
      </c>
      <c r="B1187" t="str">
        <v>WORMS-RRHH</v>
      </c>
      <c r="C1187" t="str">
        <v>FERNANDEZ, HECTOR OSCAR</v>
      </c>
      <c r="D1187">
        <v>-1822255.3801237328</v>
      </c>
      <c r="E1187" t="str">
        <v>VIGILANCIA</v>
      </c>
      <c r="F1187">
        <v>1</v>
      </c>
      <c r="G1187">
        <v>1822255.3801237328</v>
      </c>
      <c r="H1187" t="str">
        <v>#RRHH</v>
      </c>
      <c r="I1187" t="str">
        <v>PERSONAL</v>
      </c>
      <c r="J1187" t="str">
        <v>Opex</v>
      </c>
      <c r="K1187" t="str">
        <v>Fijo</v>
      </c>
      <c r="L1187" t="str">
        <v>Indirecto</v>
      </c>
      <c r="M1187">
        <v>0</v>
      </c>
      <c r="N1187" t="str">
        <v>CC29</v>
      </c>
      <c r="O1187" t="e">
        <v>#NUM!</v>
      </c>
      <c r="P1187">
        <v>11</v>
      </c>
      <c r="Q1187" t="str">
        <v>BACHAS, CEREAL Y POLVILLO, COMPOST Y FERTILIZANTES, DISPOSICION FINAL DE R. LIQUIDOS, DISPOSICION FINAL DE R. SOLIDOS, EXPORTACION, NFU, PILETAS, REACTORES, TIERRAS FILTRANTES</v>
      </c>
      <c r="R1187">
        <v>1</v>
      </c>
      <c r="S1187">
        <v>-1822255.3801237328</v>
      </c>
      <c r="T1187">
        <v>1</v>
      </c>
      <c r="U1187" t="str">
        <v>APERTURADO POR EMPRESA</v>
      </c>
      <c r="V1187" t="str">
        <v>EXPORTACION</v>
      </c>
    </row>
    <row r="1188" spans="1:22" x14ac:dyDescent="0.25">
      <c r="A1188" vm="4">
        <v>45931</v>
      </c>
      <c r="B1188" t="str">
        <v>WORMS-RRHH</v>
      </c>
      <c r="C1188" t="str">
        <v>FERNANDEZ, HECTOR OSCAR</v>
      </c>
      <c r="D1188">
        <v>-1822255.3801237328</v>
      </c>
      <c r="E1188" t="str">
        <v>VIGILANCIA</v>
      </c>
      <c r="F1188">
        <v>1</v>
      </c>
      <c r="G1188">
        <v>1822255.3801237328</v>
      </c>
      <c r="H1188" t="str">
        <v>#RRHH</v>
      </c>
      <c r="I1188" t="str">
        <v>PERSONAL</v>
      </c>
      <c r="J1188" t="str">
        <v>Opex</v>
      </c>
      <c r="K1188" t="str">
        <v>Fijo</v>
      </c>
      <c r="L1188" t="str">
        <v>Indirecto</v>
      </c>
      <c r="M1188">
        <v>0</v>
      </c>
      <c r="N1188" t="str">
        <v>CC29</v>
      </c>
      <c r="O1188" t="e">
        <v>#NUM!</v>
      </c>
      <c r="P1188">
        <v>11</v>
      </c>
      <c r="Q1188" t="str">
        <v>BACHAS, CEREAL Y POLVILLO, COMPOST Y FERTILIZANTES, DISPOSICION FINAL DE R. LIQUIDOS, DISPOSICION FINAL DE R. SOLIDOS, EXPORTACION, NFU, PILETAS, REACTORES, TIERRAS FILTRANTES</v>
      </c>
      <c r="R1188">
        <v>1</v>
      </c>
      <c r="S1188">
        <v>-1822255.3801237328</v>
      </c>
      <c r="T1188">
        <v>1</v>
      </c>
      <c r="U1188" t="str">
        <v>APERTURADO POR EMPRESA</v>
      </c>
      <c r="V1188" t="str">
        <v>NFU</v>
      </c>
    </row>
    <row r="1189" spans="1:22" x14ac:dyDescent="0.25">
      <c r="A1189" vm="4">
        <v>45931</v>
      </c>
      <c r="B1189" t="str">
        <v>WORMS-RRHH</v>
      </c>
      <c r="C1189" t="str">
        <v>FERNANDEZ, HECTOR OSCAR</v>
      </c>
      <c r="D1189">
        <v>-1822255.3801237328</v>
      </c>
      <c r="E1189" t="str">
        <v>VIGILANCIA</v>
      </c>
      <c r="F1189">
        <v>1</v>
      </c>
      <c r="G1189">
        <v>1822255.3801237328</v>
      </c>
      <c r="H1189" t="str">
        <v>#RRHH</v>
      </c>
      <c r="I1189" t="str">
        <v>PERSONAL</v>
      </c>
      <c r="J1189" t="str">
        <v>Opex</v>
      </c>
      <c r="K1189" t="str">
        <v>Fijo</v>
      </c>
      <c r="L1189" t="str">
        <v>Indirecto</v>
      </c>
      <c r="M1189">
        <v>0</v>
      </c>
      <c r="N1189" t="str">
        <v>CC29</v>
      </c>
      <c r="O1189" t="e">
        <v>#NUM!</v>
      </c>
      <c r="P1189">
        <v>11</v>
      </c>
      <c r="Q1189" t="str">
        <v>BACHAS, CEREAL Y POLVILLO, COMPOST Y FERTILIZANTES, DISPOSICION FINAL DE R. LIQUIDOS, DISPOSICION FINAL DE R. SOLIDOS, EXPORTACION, NFU, PILETAS, REACTORES, TIERRAS FILTRANTES</v>
      </c>
      <c r="R1189">
        <v>1</v>
      </c>
      <c r="S1189">
        <v>-1822255.3801237328</v>
      </c>
      <c r="T1189">
        <v>1</v>
      </c>
      <c r="U1189" t="str">
        <v>APERTURADO POR EMPRESA</v>
      </c>
      <c r="V1189" t="str">
        <v>PILETAS</v>
      </c>
    </row>
    <row r="1190" spans="1:22" x14ac:dyDescent="0.25">
      <c r="A1190" vm="4">
        <v>45931</v>
      </c>
      <c r="B1190" t="str">
        <v>WORMS-RRHH</v>
      </c>
      <c r="C1190" t="str">
        <v>FERNANDEZ, HECTOR OSCAR</v>
      </c>
      <c r="D1190">
        <v>-1822255.3801237328</v>
      </c>
      <c r="E1190" t="str">
        <v>VIGILANCIA</v>
      </c>
      <c r="F1190">
        <v>1</v>
      </c>
      <c r="G1190">
        <v>1822255.3801237328</v>
      </c>
      <c r="H1190" t="str">
        <v>#RRHH</v>
      </c>
      <c r="I1190" t="str">
        <v>PERSONAL</v>
      </c>
      <c r="J1190" t="str">
        <v>Opex</v>
      </c>
      <c r="K1190" t="str">
        <v>Fijo</v>
      </c>
      <c r="L1190" t="str">
        <v>Indirecto</v>
      </c>
      <c r="M1190">
        <v>0</v>
      </c>
      <c r="N1190" t="str">
        <v>CC29</v>
      </c>
      <c r="O1190" t="e">
        <v>#NUM!</v>
      </c>
      <c r="P1190">
        <v>11</v>
      </c>
      <c r="Q1190" t="str">
        <v>BACHAS, CEREAL Y POLVILLO, COMPOST Y FERTILIZANTES, DISPOSICION FINAL DE R. LIQUIDOS, DISPOSICION FINAL DE R. SOLIDOS, EXPORTACION, NFU, PILETAS, REACTORES, TIERRAS FILTRANTES</v>
      </c>
      <c r="R1190">
        <v>1</v>
      </c>
      <c r="S1190">
        <v>-1822255.3801237328</v>
      </c>
      <c r="T1190">
        <v>1</v>
      </c>
      <c r="U1190" t="str">
        <v>APERTURADO POR EMPRESA</v>
      </c>
      <c r="V1190" t="str">
        <v>REACTORES</v>
      </c>
    </row>
    <row r="1191" spans="1:22" x14ac:dyDescent="0.25">
      <c r="A1191" vm="4">
        <v>45931</v>
      </c>
      <c r="B1191" t="str">
        <v>WORMS-RRHH</v>
      </c>
      <c r="C1191" t="str">
        <v>FERNANDEZ, HECTOR OSCAR</v>
      </c>
      <c r="D1191">
        <v>-1822255.3801237328</v>
      </c>
      <c r="E1191" t="str">
        <v>VIGILANCIA</v>
      </c>
      <c r="F1191">
        <v>1</v>
      </c>
      <c r="G1191">
        <v>1822255.3801237328</v>
      </c>
      <c r="H1191" t="str">
        <v>#RRHH</v>
      </c>
      <c r="I1191" t="str">
        <v>PERSONAL</v>
      </c>
      <c r="J1191" t="str">
        <v>Opex</v>
      </c>
      <c r="K1191" t="str">
        <v>Fijo</v>
      </c>
      <c r="L1191" t="str">
        <v>Indirecto</v>
      </c>
      <c r="M1191">
        <v>0</v>
      </c>
      <c r="N1191" t="str">
        <v>CC29</v>
      </c>
      <c r="O1191" t="e">
        <v>#NUM!</v>
      </c>
      <c r="P1191">
        <v>11</v>
      </c>
      <c r="Q1191" t="str">
        <v>BACHAS, CEREAL Y POLVILLO, COMPOST Y FERTILIZANTES, DISPOSICION FINAL DE R. LIQUIDOS, DISPOSICION FINAL DE R. SOLIDOS, EXPORTACION, NFU, PILETAS, REACTORES, TIERRAS FILTRANTES</v>
      </c>
      <c r="R1191">
        <v>1</v>
      </c>
      <c r="S1191">
        <v>-1822255.3801237328</v>
      </c>
      <c r="T1191">
        <v>1</v>
      </c>
      <c r="U1191" t="str">
        <v>APERTURADO POR EMPRESA</v>
      </c>
      <c r="V1191" t="str">
        <v>TIERRAS FILTRANTES</v>
      </c>
    </row>
    <row r="1192" spans="1:22" x14ac:dyDescent="0.25">
      <c r="A1192" vm="4">
        <v>45931</v>
      </c>
      <c r="B1192" t="str">
        <v>WORMS-RRHH</v>
      </c>
      <c r="C1192" t="str">
        <v>DI FRANCESCO SERGIO MAXIMILIANO</v>
      </c>
      <c r="D1192">
        <v>-2183235.5850609331</v>
      </c>
      <c r="E1192" t="str">
        <v>LOGISTICA</v>
      </c>
      <c r="F1192">
        <v>1</v>
      </c>
      <c r="G1192">
        <v>2183235.5850609331</v>
      </c>
      <c r="H1192" t="str">
        <v>#RRHH</v>
      </c>
      <c r="I1192" t="str">
        <v>PERSONAL</v>
      </c>
      <c r="J1192" t="str">
        <v>Opex</v>
      </c>
      <c r="K1192" t="str">
        <v>Variable</v>
      </c>
      <c r="L1192" t="str">
        <v>Directo</v>
      </c>
      <c r="M1192">
        <v>0</v>
      </c>
      <c r="N1192" t="str">
        <v>CC18</v>
      </c>
      <c r="O1192" t="e">
        <v>#NUM!</v>
      </c>
      <c r="P1192">
        <v>5</v>
      </c>
      <c r="Q1192" t="str">
        <v>DISPOSICION FINAL DE R. SOLIDOS, EXPORTACION, NFU, PILETAS, REACTORES</v>
      </c>
      <c r="R1192">
        <v>1</v>
      </c>
      <c r="S1192">
        <v>-2183235.5850609331</v>
      </c>
      <c r="T1192">
        <v>1</v>
      </c>
      <c r="U1192" t="str">
        <v>APERTURADO POR EMPRESA</v>
      </c>
      <c r="V1192" t="str">
        <v>DISPOSICION FINAL DE R. SOLIDOS</v>
      </c>
    </row>
    <row r="1193" spans="1:22" x14ac:dyDescent="0.25">
      <c r="A1193" vm="4">
        <v>45931</v>
      </c>
      <c r="B1193" t="str">
        <v>WORMS-RRHH</v>
      </c>
      <c r="C1193" t="str">
        <v>DI FRANCESCO SERGIO MAXIMILIANO</v>
      </c>
      <c r="D1193">
        <v>-2183235.5850609331</v>
      </c>
      <c r="E1193" t="str">
        <v>LOGISTICA</v>
      </c>
      <c r="F1193">
        <v>1</v>
      </c>
      <c r="G1193">
        <v>2183235.5850609331</v>
      </c>
      <c r="H1193" t="str">
        <v>#RRHH</v>
      </c>
      <c r="I1193" t="str">
        <v>PERSONAL</v>
      </c>
      <c r="J1193" t="str">
        <v>Opex</v>
      </c>
      <c r="K1193" t="str">
        <v>Variable</v>
      </c>
      <c r="L1193" t="str">
        <v>Directo</v>
      </c>
      <c r="M1193">
        <v>0</v>
      </c>
      <c r="N1193" t="str">
        <v>CC18</v>
      </c>
      <c r="O1193" t="e">
        <v>#NUM!</v>
      </c>
      <c r="P1193">
        <v>5</v>
      </c>
      <c r="Q1193" t="str">
        <v>DISPOSICION FINAL DE R. SOLIDOS, EXPORTACION, NFU, PILETAS, REACTORES</v>
      </c>
      <c r="R1193">
        <v>1</v>
      </c>
      <c r="S1193">
        <v>-2183235.5850609331</v>
      </c>
      <c r="T1193">
        <v>1</v>
      </c>
      <c r="U1193" t="str">
        <v>APERTURADO POR EMPRESA</v>
      </c>
      <c r="V1193" t="str">
        <v>EXPORTACION</v>
      </c>
    </row>
    <row r="1194" spans="1:22" x14ac:dyDescent="0.25">
      <c r="A1194" vm="4">
        <v>45931</v>
      </c>
      <c r="B1194" t="str">
        <v>WORMS-RRHH</v>
      </c>
      <c r="C1194" t="str">
        <v>DI FRANCESCO SERGIO MAXIMILIANO</v>
      </c>
      <c r="D1194">
        <v>-2183235.5850609331</v>
      </c>
      <c r="E1194" t="str">
        <v>LOGISTICA</v>
      </c>
      <c r="F1194">
        <v>1</v>
      </c>
      <c r="G1194">
        <v>2183235.5850609331</v>
      </c>
      <c r="H1194" t="str">
        <v>#RRHH</v>
      </c>
      <c r="I1194" t="str">
        <v>PERSONAL</v>
      </c>
      <c r="J1194" t="str">
        <v>Opex</v>
      </c>
      <c r="K1194" t="str">
        <v>Variable</v>
      </c>
      <c r="L1194" t="str">
        <v>Directo</v>
      </c>
      <c r="M1194">
        <v>0</v>
      </c>
      <c r="N1194" t="str">
        <v>CC18</v>
      </c>
      <c r="O1194" t="e">
        <v>#NUM!</v>
      </c>
      <c r="P1194">
        <v>5</v>
      </c>
      <c r="Q1194" t="str">
        <v>DISPOSICION FINAL DE R. SOLIDOS, EXPORTACION, NFU, PILETAS, REACTORES</v>
      </c>
      <c r="R1194">
        <v>1</v>
      </c>
      <c r="S1194">
        <v>-2183235.5850609331</v>
      </c>
      <c r="T1194">
        <v>1</v>
      </c>
      <c r="U1194" t="str">
        <v>APERTURADO POR EMPRESA</v>
      </c>
      <c r="V1194" t="str">
        <v>NFU</v>
      </c>
    </row>
    <row r="1195" spans="1:22" x14ac:dyDescent="0.25">
      <c r="A1195" vm="4">
        <v>45931</v>
      </c>
      <c r="B1195" t="str">
        <v>WORMS-RRHH</v>
      </c>
      <c r="C1195" t="str">
        <v>DI FRANCESCO SERGIO MAXIMILIANO</v>
      </c>
      <c r="D1195">
        <v>-2183235.5850609331</v>
      </c>
      <c r="E1195" t="str">
        <v>LOGISTICA</v>
      </c>
      <c r="F1195">
        <v>1</v>
      </c>
      <c r="G1195">
        <v>2183235.5850609331</v>
      </c>
      <c r="H1195" t="str">
        <v>#RRHH</v>
      </c>
      <c r="I1195" t="str">
        <v>PERSONAL</v>
      </c>
      <c r="J1195" t="str">
        <v>Opex</v>
      </c>
      <c r="K1195" t="str">
        <v>Variable</v>
      </c>
      <c r="L1195" t="str">
        <v>Directo</v>
      </c>
      <c r="M1195">
        <v>0</v>
      </c>
      <c r="N1195" t="str">
        <v>CC18</v>
      </c>
      <c r="O1195" t="e">
        <v>#NUM!</v>
      </c>
      <c r="P1195">
        <v>5</v>
      </c>
      <c r="Q1195" t="str">
        <v>DISPOSICION FINAL DE R. SOLIDOS, EXPORTACION, NFU, PILETAS, REACTORES</v>
      </c>
      <c r="R1195">
        <v>1</v>
      </c>
      <c r="S1195">
        <v>-2183235.5850609331</v>
      </c>
      <c r="T1195">
        <v>1</v>
      </c>
      <c r="U1195" t="str">
        <v>APERTURADO POR EMPRESA</v>
      </c>
      <c r="V1195" t="str">
        <v>PILETAS</v>
      </c>
    </row>
    <row r="1196" spans="1:22" x14ac:dyDescent="0.25">
      <c r="A1196" vm="4">
        <v>45931</v>
      </c>
      <c r="B1196" t="str">
        <v>WORMS-RRHH</v>
      </c>
      <c r="C1196" t="str">
        <v>DI FRANCESCO SERGIO MAXIMILIANO</v>
      </c>
      <c r="D1196">
        <v>-2183235.5850609331</v>
      </c>
      <c r="E1196" t="str">
        <v>LOGISTICA</v>
      </c>
      <c r="F1196">
        <v>1</v>
      </c>
      <c r="G1196">
        <v>2183235.5850609331</v>
      </c>
      <c r="H1196" t="str">
        <v>#RRHH</v>
      </c>
      <c r="I1196" t="str">
        <v>PERSONAL</v>
      </c>
      <c r="J1196" t="str">
        <v>Opex</v>
      </c>
      <c r="K1196" t="str">
        <v>Variable</v>
      </c>
      <c r="L1196" t="str">
        <v>Directo</v>
      </c>
      <c r="M1196">
        <v>0</v>
      </c>
      <c r="N1196" t="str">
        <v>CC18</v>
      </c>
      <c r="O1196" t="e">
        <v>#NUM!</v>
      </c>
      <c r="P1196">
        <v>5</v>
      </c>
      <c r="Q1196" t="str">
        <v>DISPOSICION FINAL DE R. SOLIDOS, EXPORTACION, NFU, PILETAS, REACTORES</v>
      </c>
      <c r="R1196">
        <v>1</v>
      </c>
      <c r="S1196">
        <v>-2183235.5850609331</v>
      </c>
      <c r="T1196">
        <v>1</v>
      </c>
      <c r="U1196" t="str">
        <v>APERTURADO POR EMPRESA</v>
      </c>
      <c r="V1196" t="str">
        <v>REACTORES</v>
      </c>
    </row>
    <row r="1197" spans="1:22" x14ac:dyDescent="0.25">
      <c r="A1197" vm="4">
        <v>45931</v>
      </c>
      <c r="B1197" t="str">
        <v>WORMS-RRHH</v>
      </c>
      <c r="C1197" t="str">
        <v>FRANCO BRUNO</v>
      </c>
      <c r="D1197">
        <v>-2194023.9944529328</v>
      </c>
      <c r="E1197" t="str">
        <v>DISPOSICION FINAL DE R. LIQUIDOS</v>
      </c>
      <c r="F1197">
        <v>1</v>
      </c>
      <c r="G1197">
        <v>2194023.9944529328</v>
      </c>
      <c r="H1197" t="str">
        <v>#RRHH</v>
      </c>
      <c r="I1197" t="str">
        <v>PERSONAL</v>
      </c>
      <c r="J1197" t="str">
        <v>Opex</v>
      </c>
      <c r="K1197" t="str">
        <v>Variable</v>
      </c>
      <c r="L1197" t="str">
        <v>Directo</v>
      </c>
      <c r="M1197">
        <v>0</v>
      </c>
      <c r="N1197" t="str">
        <v>CC25</v>
      </c>
      <c r="O1197" t="e">
        <v>#NUM!</v>
      </c>
      <c r="P1197">
        <v>2</v>
      </c>
      <c r="Q1197" t="str">
        <v>DISPOSICION FINAL DE R. LIQUIDOS, EXPORTACION</v>
      </c>
      <c r="R1197">
        <v>1</v>
      </c>
      <c r="S1197">
        <v>-2194023.9944529328</v>
      </c>
      <c r="T1197">
        <v>1</v>
      </c>
      <c r="U1197" t="str">
        <v>APERTURADO POR EMPRESA</v>
      </c>
      <c r="V1197" t="str">
        <v>DISPOSICION FINAL DE R. LIQUIDOS</v>
      </c>
    </row>
    <row r="1198" spans="1:22" x14ac:dyDescent="0.25">
      <c r="A1198" vm="4">
        <v>45931</v>
      </c>
      <c r="B1198" t="str">
        <v>WORMS-RRHH</v>
      </c>
      <c r="C1198" t="str">
        <v>FRANCO BRUNO</v>
      </c>
      <c r="D1198">
        <v>-2194023.9944529328</v>
      </c>
      <c r="E1198" t="str">
        <v>DISPOSICION FINAL DE R. LIQUIDOS</v>
      </c>
      <c r="F1198">
        <v>1</v>
      </c>
      <c r="G1198">
        <v>2194023.9944529328</v>
      </c>
      <c r="H1198" t="str">
        <v>#RRHH</v>
      </c>
      <c r="I1198" t="str">
        <v>PERSONAL</v>
      </c>
      <c r="J1198" t="str">
        <v>Opex</v>
      </c>
      <c r="K1198" t="str">
        <v>Variable</v>
      </c>
      <c r="L1198" t="str">
        <v>Directo</v>
      </c>
      <c r="M1198">
        <v>0</v>
      </c>
      <c r="N1198" t="str">
        <v>CC25</v>
      </c>
      <c r="O1198" t="e">
        <v>#NUM!</v>
      </c>
      <c r="P1198">
        <v>2</v>
      </c>
      <c r="Q1198" t="str">
        <v>DISPOSICION FINAL DE R. LIQUIDOS, EXPORTACION</v>
      </c>
      <c r="R1198">
        <v>1</v>
      </c>
      <c r="S1198">
        <v>-2194023.9944529328</v>
      </c>
      <c r="T1198">
        <v>1</v>
      </c>
      <c r="U1198" t="str">
        <v>APERTURADO POR EMPRESA</v>
      </c>
      <c r="V1198" t="str">
        <v>EXPORTACION</v>
      </c>
    </row>
    <row r="1199" spans="1:22" x14ac:dyDescent="0.25">
      <c r="A1199" vm="4">
        <v>45931</v>
      </c>
      <c r="B1199" t="str">
        <v>WORMS-RRHH</v>
      </c>
      <c r="C1199" t="str">
        <v xml:space="preserve">GROSSO BRIAN </v>
      </c>
      <c r="D1199">
        <v>-1806608.1611733327</v>
      </c>
      <c r="E1199" t="str">
        <v>VIGILANCIA</v>
      </c>
      <c r="F1199">
        <v>1</v>
      </c>
      <c r="G1199">
        <v>1806608.1611733327</v>
      </c>
      <c r="H1199" t="str">
        <v>#RRHH</v>
      </c>
      <c r="I1199" t="str">
        <v>PERSONAL</v>
      </c>
      <c r="J1199" t="str">
        <v>Opex</v>
      </c>
      <c r="K1199" t="str">
        <v>Fijo</v>
      </c>
      <c r="L1199" t="str">
        <v>Indirecto</v>
      </c>
      <c r="M1199">
        <v>0</v>
      </c>
      <c r="N1199" t="str">
        <v>CC29</v>
      </c>
      <c r="O1199" t="e">
        <v>#NUM!</v>
      </c>
      <c r="P1199">
        <v>11</v>
      </c>
      <c r="Q1199" t="str">
        <v>BACHAS, CEREAL Y POLVILLO, COMPOST Y FERTILIZANTES, DISPOSICION FINAL DE R. LIQUIDOS, DISPOSICION FINAL DE R. SOLIDOS, EXPORTACION, NFU, PILETAS, REACTORES, TIERRAS FILTRANTES</v>
      </c>
      <c r="R1199">
        <v>1</v>
      </c>
      <c r="S1199">
        <v>-1806608.1611733327</v>
      </c>
      <c r="T1199">
        <v>1</v>
      </c>
      <c r="U1199" t="str">
        <v>APERTURADO POR EMPRESA</v>
      </c>
      <c r="V1199" t="str">
        <v>BACHAS</v>
      </c>
    </row>
    <row r="1200" spans="1:22" x14ac:dyDescent="0.25">
      <c r="A1200" vm="4">
        <v>45931</v>
      </c>
      <c r="B1200" t="str">
        <v>WORMS-RRHH</v>
      </c>
      <c r="C1200" t="str">
        <v xml:space="preserve">GROSSO BRIAN </v>
      </c>
      <c r="D1200">
        <v>-1806608.1611733327</v>
      </c>
      <c r="E1200" t="str">
        <v>VIGILANCIA</v>
      </c>
      <c r="F1200">
        <v>1</v>
      </c>
      <c r="G1200">
        <v>1806608.1611733327</v>
      </c>
      <c r="H1200" t="str">
        <v>#RRHH</v>
      </c>
      <c r="I1200" t="str">
        <v>PERSONAL</v>
      </c>
      <c r="J1200" t="str">
        <v>Opex</v>
      </c>
      <c r="K1200" t="str">
        <v>Fijo</v>
      </c>
      <c r="L1200" t="str">
        <v>Indirecto</v>
      </c>
      <c r="M1200">
        <v>0</v>
      </c>
      <c r="N1200" t="str">
        <v>CC29</v>
      </c>
      <c r="O1200" t="e">
        <v>#NUM!</v>
      </c>
      <c r="P1200">
        <v>11</v>
      </c>
      <c r="Q1200" t="str">
        <v>BACHAS, CEREAL Y POLVILLO, COMPOST Y FERTILIZANTES, DISPOSICION FINAL DE R. LIQUIDOS, DISPOSICION FINAL DE R. SOLIDOS, EXPORTACION, NFU, PILETAS, REACTORES, TIERRAS FILTRANTES</v>
      </c>
      <c r="R1200">
        <v>1</v>
      </c>
      <c r="S1200">
        <v>-1806608.1611733327</v>
      </c>
      <c r="T1200">
        <v>1</v>
      </c>
      <c r="U1200" t="str">
        <v>APERTURADO POR EMPRESA</v>
      </c>
      <c r="V1200" t="str">
        <v>CEREAL Y POLVILLO</v>
      </c>
    </row>
    <row r="1201" spans="1:22" x14ac:dyDescent="0.25">
      <c r="A1201" vm="4">
        <v>45931</v>
      </c>
      <c r="B1201" t="str">
        <v>WORMS-RRHH</v>
      </c>
      <c r="C1201" t="str">
        <v xml:space="preserve">GROSSO BRIAN </v>
      </c>
      <c r="D1201">
        <v>-1806608.1611733327</v>
      </c>
      <c r="E1201" t="str">
        <v>VIGILANCIA</v>
      </c>
      <c r="F1201">
        <v>1</v>
      </c>
      <c r="G1201">
        <v>1806608.1611733327</v>
      </c>
      <c r="H1201" t="str">
        <v>#RRHH</v>
      </c>
      <c r="I1201" t="str">
        <v>PERSONAL</v>
      </c>
      <c r="J1201" t="str">
        <v>Opex</v>
      </c>
      <c r="K1201" t="str">
        <v>Fijo</v>
      </c>
      <c r="L1201" t="str">
        <v>Indirecto</v>
      </c>
      <c r="M1201">
        <v>0</v>
      </c>
      <c r="N1201" t="str">
        <v>CC29</v>
      </c>
      <c r="O1201" t="e">
        <v>#NUM!</v>
      </c>
      <c r="P1201">
        <v>11</v>
      </c>
      <c r="Q1201" t="str">
        <v>BACHAS, CEREAL Y POLVILLO, COMPOST Y FERTILIZANTES, DISPOSICION FINAL DE R. LIQUIDOS, DISPOSICION FINAL DE R. SOLIDOS, EXPORTACION, NFU, PILETAS, REACTORES, TIERRAS FILTRANTES</v>
      </c>
      <c r="R1201">
        <v>1</v>
      </c>
      <c r="S1201">
        <v>-1806608.1611733327</v>
      </c>
      <c r="T1201">
        <v>1</v>
      </c>
      <c r="U1201" t="str">
        <v>APERTURADO POR EMPRESA</v>
      </c>
      <c r="V1201" t="str">
        <v>COMPOST Y FERTILIZANTES</v>
      </c>
    </row>
    <row r="1202" spans="1:22" x14ac:dyDescent="0.25">
      <c r="A1202" vm="4">
        <v>45931</v>
      </c>
      <c r="B1202" t="str">
        <v>WORMS-RRHH</v>
      </c>
      <c r="C1202" t="str">
        <v xml:space="preserve">GROSSO BRIAN </v>
      </c>
      <c r="D1202">
        <v>-1806608.1611733327</v>
      </c>
      <c r="E1202" t="str">
        <v>VIGILANCIA</v>
      </c>
      <c r="F1202">
        <v>1</v>
      </c>
      <c r="G1202">
        <v>1806608.1611733327</v>
      </c>
      <c r="H1202" t="str">
        <v>#RRHH</v>
      </c>
      <c r="I1202" t="str">
        <v>PERSONAL</v>
      </c>
      <c r="J1202" t="str">
        <v>Opex</v>
      </c>
      <c r="K1202" t="str">
        <v>Fijo</v>
      </c>
      <c r="L1202" t="str">
        <v>Indirecto</v>
      </c>
      <c r="M1202">
        <v>0</v>
      </c>
      <c r="N1202" t="str">
        <v>CC29</v>
      </c>
      <c r="O1202" t="e">
        <v>#NUM!</v>
      </c>
      <c r="P1202">
        <v>11</v>
      </c>
      <c r="Q1202" t="str">
        <v>BACHAS, CEREAL Y POLVILLO, COMPOST Y FERTILIZANTES, DISPOSICION FINAL DE R. LIQUIDOS, DISPOSICION FINAL DE R. SOLIDOS, EXPORTACION, NFU, PILETAS, REACTORES, TIERRAS FILTRANTES</v>
      </c>
      <c r="R1202">
        <v>1</v>
      </c>
      <c r="S1202">
        <v>-1806608.1611733327</v>
      </c>
      <c r="T1202">
        <v>1</v>
      </c>
      <c r="U1202" t="str">
        <v>APERTURADO POR EMPRESA</v>
      </c>
      <c r="V1202" t="str">
        <v>DISPOSICION FINAL DE R. LIQUIDOS</v>
      </c>
    </row>
    <row r="1203" spans="1:22" x14ac:dyDescent="0.25">
      <c r="A1203" vm="4">
        <v>45931</v>
      </c>
      <c r="B1203" t="str">
        <v>WORMS-RRHH</v>
      </c>
      <c r="C1203" t="str">
        <v xml:space="preserve">GROSSO BRIAN </v>
      </c>
      <c r="D1203">
        <v>-1806608.1611733327</v>
      </c>
      <c r="E1203" t="str">
        <v>VIGILANCIA</v>
      </c>
      <c r="F1203">
        <v>1</v>
      </c>
      <c r="G1203">
        <v>1806608.1611733327</v>
      </c>
      <c r="H1203" t="str">
        <v>#RRHH</v>
      </c>
      <c r="I1203" t="str">
        <v>PERSONAL</v>
      </c>
      <c r="J1203" t="str">
        <v>Opex</v>
      </c>
      <c r="K1203" t="str">
        <v>Fijo</v>
      </c>
      <c r="L1203" t="str">
        <v>Indirecto</v>
      </c>
      <c r="M1203">
        <v>0</v>
      </c>
      <c r="N1203" t="str">
        <v>CC29</v>
      </c>
      <c r="O1203" t="e">
        <v>#NUM!</v>
      </c>
      <c r="P1203">
        <v>11</v>
      </c>
      <c r="Q1203" t="str">
        <v>BACHAS, CEREAL Y POLVILLO, COMPOST Y FERTILIZANTES, DISPOSICION FINAL DE R. LIQUIDOS, DISPOSICION FINAL DE R. SOLIDOS, EXPORTACION, NFU, PILETAS, REACTORES, TIERRAS FILTRANTES</v>
      </c>
      <c r="R1203">
        <v>1</v>
      </c>
      <c r="S1203">
        <v>-1806608.1611733327</v>
      </c>
      <c r="T1203">
        <v>1</v>
      </c>
      <c r="U1203" t="str">
        <v>APERTURADO POR EMPRESA</v>
      </c>
      <c r="V1203" t="str">
        <v>DISPOSICION FINAL DE R. SOLIDOS</v>
      </c>
    </row>
    <row r="1204" spans="1:22" x14ac:dyDescent="0.25">
      <c r="A1204" vm="4">
        <v>45931</v>
      </c>
      <c r="B1204" t="str">
        <v>WORMS-RRHH</v>
      </c>
      <c r="C1204" t="str">
        <v xml:space="preserve">GROSSO BRIAN </v>
      </c>
      <c r="D1204">
        <v>-1806608.1611733327</v>
      </c>
      <c r="E1204" t="str">
        <v>VIGILANCIA</v>
      </c>
      <c r="F1204">
        <v>1</v>
      </c>
      <c r="G1204">
        <v>1806608.1611733327</v>
      </c>
      <c r="H1204" t="str">
        <v>#RRHH</v>
      </c>
      <c r="I1204" t="str">
        <v>PERSONAL</v>
      </c>
      <c r="J1204" t="str">
        <v>Opex</v>
      </c>
      <c r="K1204" t="str">
        <v>Fijo</v>
      </c>
      <c r="L1204" t="str">
        <v>Indirecto</v>
      </c>
      <c r="M1204">
        <v>0</v>
      </c>
      <c r="N1204" t="str">
        <v>CC29</v>
      </c>
      <c r="O1204" t="e">
        <v>#NUM!</v>
      </c>
      <c r="P1204">
        <v>11</v>
      </c>
      <c r="Q1204" t="str">
        <v>BACHAS, CEREAL Y POLVILLO, COMPOST Y FERTILIZANTES, DISPOSICION FINAL DE R. LIQUIDOS, DISPOSICION FINAL DE R. SOLIDOS, EXPORTACION, NFU, PILETAS, REACTORES, TIERRAS FILTRANTES</v>
      </c>
      <c r="R1204">
        <v>1</v>
      </c>
      <c r="S1204">
        <v>-1806608.1611733327</v>
      </c>
      <c r="T1204">
        <v>1</v>
      </c>
      <c r="U1204" t="str">
        <v>APERTURADO POR EMPRESA</v>
      </c>
      <c r="V1204" t="str">
        <v>EXPORTACION</v>
      </c>
    </row>
    <row r="1205" spans="1:22" x14ac:dyDescent="0.25">
      <c r="A1205" vm="4">
        <v>45931</v>
      </c>
      <c r="B1205" t="str">
        <v>WORMS-RRHH</v>
      </c>
      <c r="C1205" t="str">
        <v xml:space="preserve">GROSSO BRIAN </v>
      </c>
      <c r="D1205">
        <v>-1806608.1611733327</v>
      </c>
      <c r="E1205" t="str">
        <v>VIGILANCIA</v>
      </c>
      <c r="F1205">
        <v>1</v>
      </c>
      <c r="G1205">
        <v>1806608.1611733327</v>
      </c>
      <c r="H1205" t="str">
        <v>#RRHH</v>
      </c>
      <c r="I1205" t="str">
        <v>PERSONAL</v>
      </c>
      <c r="J1205" t="str">
        <v>Opex</v>
      </c>
      <c r="K1205" t="str">
        <v>Fijo</v>
      </c>
      <c r="L1205" t="str">
        <v>Indirecto</v>
      </c>
      <c r="M1205">
        <v>0</v>
      </c>
      <c r="N1205" t="str">
        <v>CC29</v>
      </c>
      <c r="O1205" t="e">
        <v>#NUM!</v>
      </c>
      <c r="P1205">
        <v>11</v>
      </c>
      <c r="Q1205" t="str">
        <v>BACHAS, CEREAL Y POLVILLO, COMPOST Y FERTILIZANTES, DISPOSICION FINAL DE R. LIQUIDOS, DISPOSICION FINAL DE R. SOLIDOS, EXPORTACION, NFU, PILETAS, REACTORES, TIERRAS FILTRANTES</v>
      </c>
      <c r="R1205">
        <v>1</v>
      </c>
      <c r="S1205">
        <v>-1806608.1611733327</v>
      </c>
      <c r="T1205">
        <v>1</v>
      </c>
      <c r="U1205" t="str">
        <v>APERTURADO POR EMPRESA</v>
      </c>
      <c r="V1205" t="str">
        <v>NFU</v>
      </c>
    </row>
    <row r="1206" spans="1:22" x14ac:dyDescent="0.25">
      <c r="A1206" vm="4">
        <v>45931</v>
      </c>
      <c r="B1206" t="str">
        <v>WORMS-RRHH</v>
      </c>
      <c r="C1206" t="str">
        <v xml:space="preserve">GROSSO BRIAN </v>
      </c>
      <c r="D1206">
        <v>-1806608.1611733327</v>
      </c>
      <c r="E1206" t="str">
        <v>VIGILANCIA</v>
      </c>
      <c r="F1206">
        <v>1</v>
      </c>
      <c r="G1206">
        <v>1806608.1611733327</v>
      </c>
      <c r="H1206" t="str">
        <v>#RRHH</v>
      </c>
      <c r="I1206" t="str">
        <v>PERSONAL</v>
      </c>
      <c r="J1206" t="str">
        <v>Opex</v>
      </c>
      <c r="K1206" t="str">
        <v>Fijo</v>
      </c>
      <c r="L1206" t="str">
        <v>Indirecto</v>
      </c>
      <c r="M1206">
        <v>0</v>
      </c>
      <c r="N1206" t="str">
        <v>CC29</v>
      </c>
      <c r="O1206" t="e">
        <v>#NUM!</v>
      </c>
      <c r="P1206">
        <v>11</v>
      </c>
      <c r="Q1206" t="str">
        <v>BACHAS, CEREAL Y POLVILLO, COMPOST Y FERTILIZANTES, DISPOSICION FINAL DE R. LIQUIDOS, DISPOSICION FINAL DE R. SOLIDOS, EXPORTACION, NFU, PILETAS, REACTORES, TIERRAS FILTRANTES</v>
      </c>
      <c r="R1206">
        <v>1</v>
      </c>
      <c r="S1206">
        <v>-1806608.1611733327</v>
      </c>
      <c r="T1206">
        <v>1</v>
      </c>
      <c r="U1206" t="str">
        <v>APERTURADO POR EMPRESA</v>
      </c>
      <c r="V1206" t="str">
        <v>PILETAS</v>
      </c>
    </row>
    <row r="1207" spans="1:22" x14ac:dyDescent="0.25">
      <c r="A1207" vm="4">
        <v>45931</v>
      </c>
      <c r="B1207" t="str">
        <v>WORMS-RRHH</v>
      </c>
      <c r="C1207" t="str">
        <v xml:space="preserve">GROSSO BRIAN </v>
      </c>
      <c r="D1207">
        <v>-1806608.1611733327</v>
      </c>
      <c r="E1207" t="str">
        <v>VIGILANCIA</v>
      </c>
      <c r="F1207">
        <v>1</v>
      </c>
      <c r="G1207">
        <v>1806608.1611733327</v>
      </c>
      <c r="H1207" t="str">
        <v>#RRHH</v>
      </c>
      <c r="I1207" t="str">
        <v>PERSONAL</v>
      </c>
      <c r="J1207" t="str">
        <v>Opex</v>
      </c>
      <c r="K1207" t="str">
        <v>Fijo</v>
      </c>
      <c r="L1207" t="str">
        <v>Indirecto</v>
      </c>
      <c r="M1207">
        <v>0</v>
      </c>
      <c r="N1207" t="str">
        <v>CC29</v>
      </c>
      <c r="O1207" t="e">
        <v>#NUM!</v>
      </c>
      <c r="P1207">
        <v>11</v>
      </c>
      <c r="Q1207" t="str">
        <v>BACHAS, CEREAL Y POLVILLO, COMPOST Y FERTILIZANTES, DISPOSICION FINAL DE R. LIQUIDOS, DISPOSICION FINAL DE R. SOLIDOS, EXPORTACION, NFU, PILETAS, REACTORES, TIERRAS FILTRANTES</v>
      </c>
      <c r="R1207">
        <v>1</v>
      </c>
      <c r="S1207">
        <v>-1806608.1611733327</v>
      </c>
      <c r="T1207">
        <v>1</v>
      </c>
      <c r="U1207" t="str">
        <v>APERTURADO POR EMPRESA</v>
      </c>
      <c r="V1207" t="str">
        <v>REACTORES</v>
      </c>
    </row>
    <row r="1208" spans="1:22" x14ac:dyDescent="0.25">
      <c r="A1208" vm="4">
        <v>45931</v>
      </c>
      <c r="B1208" t="str">
        <v>WORMS-RRHH</v>
      </c>
      <c r="C1208" t="str">
        <v xml:space="preserve">GROSSO BRIAN </v>
      </c>
      <c r="D1208">
        <v>-1806608.1611733327</v>
      </c>
      <c r="E1208" t="str">
        <v>VIGILANCIA</v>
      </c>
      <c r="F1208">
        <v>1</v>
      </c>
      <c r="G1208">
        <v>1806608.1611733327</v>
      </c>
      <c r="H1208" t="str">
        <v>#RRHH</v>
      </c>
      <c r="I1208" t="str">
        <v>PERSONAL</v>
      </c>
      <c r="J1208" t="str">
        <v>Opex</v>
      </c>
      <c r="K1208" t="str">
        <v>Fijo</v>
      </c>
      <c r="L1208" t="str">
        <v>Indirecto</v>
      </c>
      <c r="M1208">
        <v>0</v>
      </c>
      <c r="N1208" t="str">
        <v>CC29</v>
      </c>
      <c r="O1208" t="e">
        <v>#NUM!</v>
      </c>
      <c r="P1208">
        <v>11</v>
      </c>
      <c r="Q1208" t="str">
        <v>BACHAS, CEREAL Y POLVILLO, COMPOST Y FERTILIZANTES, DISPOSICION FINAL DE R. LIQUIDOS, DISPOSICION FINAL DE R. SOLIDOS, EXPORTACION, NFU, PILETAS, REACTORES, TIERRAS FILTRANTES</v>
      </c>
      <c r="R1208">
        <v>1</v>
      </c>
      <c r="S1208">
        <v>-1806608.1611733327</v>
      </c>
      <c r="T1208">
        <v>1</v>
      </c>
      <c r="U1208" t="str">
        <v>APERTURADO POR EMPRESA</v>
      </c>
      <c r="V1208" t="str">
        <v>TIERRAS FILTRANTES</v>
      </c>
    </row>
    <row r="1209" spans="1:22" x14ac:dyDescent="0.25">
      <c r="A1209" vm="4">
        <v>45931</v>
      </c>
      <c r="B1209" t="str">
        <v>WORMS-RRHH</v>
      </c>
      <c r="C1209" t="str">
        <v>PACHECO MAURICIO</v>
      </c>
      <c r="D1209">
        <v>-1652536.7563705328</v>
      </c>
      <c r="E1209" t="str">
        <v>VIGILANCIA</v>
      </c>
      <c r="F1209">
        <v>1</v>
      </c>
      <c r="G1209">
        <v>1652536.7563705328</v>
      </c>
      <c r="H1209" t="str">
        <v>#RRHH</v>
      </c>
      <c r="I1209" t="str">
        <v>PERSONAL</v>
      </c>
      <c r="J1209" t="str">
        <v>Opex</v>
      </c>
      <c r="K1209" t="str">
        <v>Fijo</v>
      </c>
      <c r="L1209" t="str">
        <v>Indirecto</v>
      </c>
      <c r="M1209">
        <v>0</v>
      </c>
      <c r="N1209" t="str">
        <v>CC29</v>
      </c>
      <c r="O1209" t="e">
        <v>#NUM!</v>
      </c>
      <c r="P1209">
        <v>11</v>
      </c>
      <c r="Q1209" t="str">
        <v>BACHAS, CEREAL Y POLVILLO, COMPOST Y FERTILIZANTES, DISPOSICION FINAL DE R. LIQUIDOS, DISPOSICION FINAL DE R. SOLIDOS, EXPORTACION, NFU, PILETAS, REACTORES, TIERRAS FILTRANTES</v>
      </c>
      <c r="R1209">
        <v>1</v>
      </c>
      <c r="S1209">
        <v>-1652536.7563705328</v>
      </c>
      <c r="T1209">
        <v>1</v>
      </c>
      <c r="U1209" t="str">
        <v>APERTURADO POR EMPRESA</v>
      </c>
      <c r="V1209" t="str">
        <v>BACHAS</v>
      </c>
    </row>
    <row r="1210" spans="1:22" x14ac:dyDescent="0.25">
      <c r="A1210" vm="4">
        <v>45931</v>
      </c>
      <c r="B1210" t="str">
        <v>WORMS-RRHH</v>
      </c>
      <c r="C1210" t="str">
        <v>PACHECO MAURICIO</v>
      </c>
      <c r="D1210">
        <v>-1652536.7563705328</v>
      </c>
      <c r="E1210" t="str">
        <v>VIGILANCIA</v>
      </c>
      <c r="F1210">
        <v>1</v>
      </c>
      <c r="G1210">
        <v>1652536.7563705328</v>
      </c>
      <c r="H1210" t="str">
        <v>#RRHH</v>
      </c>
      <c r="I1210" t="str">
        <v>PERSONAL</v>
      </c>
      <c r="J1210" t="str">
        <v>Opex</v>
      </c>
      <c r="K1210" t="str">
        <v>Fijo</v>
      </c>
      <c r="L1210" t="str">
        <v>Indirecto</v>
      </c>
      <c r="M1210">
        <v>0</v>
      </c>
      <c r="N1210" t="str">
        <v>CC29</v>
      </c>
      <c r="O1210" t="e">
        <v>#NUM!</v>
      </c>
      <c r="P1210">
        <v>11</v>
      </c>
      <c r="Q1210" t="str">
        <v>BACHAS, CEREAL Y POLVILLO, COMPOST Y FERTILIZANTES, DISPOSICION FINAL DE R. LIQUIDOS, DISPOSICION FINAL DE R. SOLIDOS, EXPORTACION, NFU, PILETAS, REACTORES, TIERRAS FILTRANTES</v>
      </c>
      <c r="R1210">
        <v>1</v>
      </c>
      <c r="S1210">
        <v>-1652536.7563705328</v>
      </c>
      <c r="T1210">
        <v>1</v>
      </c>
      <c r="U1210" t="str">
        <v>APERTURADO POR EMPRESA</v>
      </c>
      <c r="V1210" t="str">
        <v>CEREAL Y POLVILLO</v>
      </c>
    </row>
    <row r="1211" spans="1:22" x14ac:dyDescent="0.25">
      <c r="A1211" vm="4">
        <v>45931</v>
      </c>
      <c r="B1211" t="str">
        <v>WORMS-RRHH</v>
      </c>
      <c r="C1211" t="str">
        <v>PACHECO MAURICIO</v>
      </c>
      <c r="D1211">
        <v>-1652536.7563705328</v>
      </c>
      <c r="E1211" t="str">
        <v>VIGILANCIA</v>
      </c>
      <c r="F1211">
        <v>1</v>
      </c>
      <c r="G1211">
        <v>1652536.7563705328</v>
      </c>
      <c r="H1211" t="str">
        <v>#RRHH</v>
      </c>
      <c r="I1211" t="str">
        <v>PERSONAL</v>
      </c>
      <c r="J1211" t="str">
        <v>Opex</v>
      </c>
      <c r="K1211" t="str">
        <v>Fijo</v>
      </c>
      <c r="L1211" t="str">
        <v>Indirecto</v>
      </c>
      <c r="M1211">
        <v>0</v>
      </c>
      <c r="N1211" t="str">
        <v>CC29</v>
      </c>
      <c r="O1211" t="e">
        <v>#NUM!</v>
      </c>
      <c r="P1211">
        <v>11</v>
      </c>
      <c r="Q1211" t="str">
        <v>BACHAS, CEREAL Y POLVILLO, COMPOST Y FERTILIZANTES, DISPOSICION FINAL DE R. LIQUIDOS, DISPOSICION FINAL DE R. SOLIDOS, EXPORTACION, NFU, PILETAS, REACTORES, TIERRAS FILTRANTES</v>
      </c>
      <c r="R1211">
        <v>1</v>
      </c>
      <c r="S1211">
        <v>-1652536.7563705328</v>
      </c>
      <c r="T1211">
        <v>1</v>
      </c>
      <c r="U1211" t="str">
        <v>APERTURADO POR EMPRESA</v>
      </c>
      <c r="V1211" t="str">
        <v>COMPOST Y FERTILIZANTES</v>
      </c>
    </row>
    <row r="1212" spans="1:22" x14ac:dyDescent="0.25">
      <c r="A1212" vm="4">
        <v>45931</v>
      </c>
      <c r="B1212" t="str">
        <v>WORMS-RRHH</v>
      </c>
      <c r="C1212" t="str">
        <v>PACHECO MAURICIO</v>
      </c>
      <c r="D1212">
        <v>-1652536.7563705328</v>
      </c>
      <c r="E1212" t="str">
        <v>VIGILANCIA</v>
      </c>
      <c r="F1212">
        <v>1</v>
      </c>
      <c r="G1212">
        <v>1652536.7563705328</v>
      </c>
      <c r="H1212" t="str">
        <v>#RRHH</v>
      </c>
      <c r="I1212" t="str">
        <v>PERSONAL</v>
      </c>
      <c r="J1212" t="str">
        <v>Opex</v>
      </c>
      <c r="K1212" t="str">
        <v>Fijo</v>
      </c>
      <c r="L1212" t="str">
        <v>Indirecto</v>
      </c>
      <c r="M1212">
        <v>0</v>
      </c>
      <c r="N1212" t="str">
        <v>CC29</v>
      </c>
      <c r="O1212" t="e">
        <v>#NUM!</v>
      </c>
      <c r="P1212">
        <v>11</v>
      </c>
      <c r="Q1212" t="str">
        <v>BACHAS, CEREAL Y POLVILLO, COMPOST Y FERTILIZANTES, DISPOSICION FINAL DE R. LIQUIDOS, DISPOSICION FINAL DE R. SOLIDOS, EXPORTACION, NFU, PILETAS, REACTORES, TIERRAS FILTRANTES</v>
      </c>
      <c r="R1212">
        <v>1</v>
      </c>
      <c r="S1212">
        <v>-1652536.7563705328</v>
      </c>
      <c r="T1212">
        <v>1</v>
      </c>
      <c r="U1212" t="str">
        <v>APERTURADO POR EMPRESA</v>
      </c>
      <c r="V1212" t="str">
        <v>DISPOSICION FINAL DE R. LIQUIDOS</v>
      </c>
    </row>
    <row r="1213" spans="1:22" x14ac:dyDescent="0.25">
      <c r="A1213" vm="4">
        <v>45931</v>
      </c>
      <c r="B1213" t="str">
        <v>WORMS-RRHH</v>
      </c>
      <c r="C1213" t="str">
        <v>PACHECO MAURICIO</v>
      </c>
      <c r="D1213">
        <v>-1652536.7563705328</v>
      </c>
      <c r="E1213" t="str">
        <v>VIGILANCIA</v>
      </c>
      <c r="F1213">
        <v>1</v>
      </c>
      <c r="G1213">
        <v>1652536.7563705328</v>
      </c>
      <c r="H1213" t="str">
        <v>#RRHH</v>
      </c>
      <c r="I1213" t="str">
        <v>PERSONAL</v>
      </c>
      <c r="J1213" t="str">
        <v>Opex</v>
      </c>
      <c r="K1213" t="str">
        <v>Fijo</v>
      </c>
      <c r="L1213" t="str">
        <v>Indirecto</v>
      </c>
      <c r="M1213">
        <v>0</v>
      </c>
      <c r="N1213" t="str">
        <v>CC29</v>
      </c>
      <c r="O1213" t="e">
        <v>#NUM!</v>
      </c>
      <c r="P1213">
        <v>11</v>
      </c>
      <c r="Q1213" t="str">
        <v>BACHAS, CEREAL Y POLVILLO, COMPOST Y FERTILIZANTES, DISPOSICION FINAL DE R. LIQUIDOS, DISPOSICION FINAL DE R. SOLIDOS, EXPORTACION, NFU, PILETAS, REACTORES, TIERRAS FILTRANTES</v>
      </c>
      <c r="R1213">
        <v>1</v>
      </c>
      <c r="S1213">
        <v>-1652536.7563705328</v>
      </c>
      <c r="T1213">
        <v>1</v>
      </c>
      <c r="U1213" t="str">
        <v>APERTURADO POR EMPRESA</v>
      </c>
      <c r="V1213" t="str">
        <v>DISPOSICION FINAL DE R. SOLIDOS</v>
      </c>
    </row>
    <row r="1214" spans="1:22" x14ac:dyDescent="0.25">
      <c r="A1214" vm="4">
        <v>45931</v>
      </c>
      <c r="B1214" t="str">
        <v>WORMS-RRHH</v>
      </c>
      <c r="C1214" t="str">
        <v>PACHECO MAURICIO</v>
      </c>
      <c r="D1214">
        <v>-1652536.7563705328</v>
      </c>
      <c r="E1214" t="str">
        <v>VIGILANCIA</v>
      </c>
      <c r="F1214">
        <v>1</v>
      </c>
      <c r="G1214">
        <v>1652536.7563705328</v>
      </c>
      <c r="H1214" t="str">
        <v>#RRHH</v>
      </c>
      <c r="I1214" t="str">
        <v>PERSONAL</v>
      </c>
      <c r="J1214" t="str">
        <v>Opex</v>
      </c>
      <c r="K1214" t="str">
        <v>Fijo</v>
      </c>
      <c r="L1214" t="str">
        <v>Indirecto</v>
      </c>
      <c r="M1214">
        <v>0</v>
      </c>
      <c r="N1214" t="str">
        <v>CC29</v>
      </c>
      <c r="O1214" t="e">
        <v>#NUM!</v>
      </c>
      <c r="P1214">
        <v>11</v>
      </c>
      <c r="Q1214" t="str">
        <v>BACHAS, CEREAL Y POLVILLO, COMPOST Y FERTILIZANTES, DISPOSICION FINAL DE R. LIQUIDOS, DISPOSICION FINAL DE R. SOLIDOS, EXPORTACION, NFU, PILETAS, REACTORES, TIERRAS FILTRANTES</v>
      </c>
      <c r="R1214">
        <v>1</v>
      </c>
      <c r="S1214">
        <v>-1652536.7563705328</v>
      </c>
      <c r="T1214">
        <v>1</v>
      </c>
      <c r="U1214" t="str">
        <v>APERTURADO POR EMPRESA</v>
      </c>
      <c r="V1214" t="str">
        <v>EXPORTACION</v>
      </c>
    </row>
    <row r="1215" spans="1:22" x14ac:dyDescent="0.25">
      <c r="A1215" vm="4">
        <v>45931</v>
      </c>
      <c r="B1215" t="str">
        <v>WORMS-RRHH</v>
      </c>
      <c r="C1215" t="str">
        <v>PACHECO MAURICIO</v>
      </c>
      <c r="D1215">
        <v>-1652536.7563705328</v>
      </c>
      <c r="E1215" t="str">
        <v>VIGILANCIA</v>
      </c>
      <c r="F1215">
        <v>1</v>
      </c>
      <c r="G1215">
        <v>1652536.7563705328</v>
      </c>
      <c r="H1215" t="str">
        <v>#RRHH</v>
      </c>
      <c r="I1215" t="str">
        <v>PERSONAL</v>
      </c>
      <c r="J1215" t="str">
        <v>Opex</v>
      </c>
      <c r="K1215" t="str">
        <v>Fijo</v>
      </c>
      <c r="L1215" t="str">
        <v>Indirecto</v>
      </c>
      <c r="M1215">
        <v>0</v>
      </c>
      <c r="N1215" t="str">
        <v>CC29</v>
      </c>
      <c r="O1215" t="e">
        <v>#NUM!</v>
      </c>
      <c r="P1215">
        <v>11</v>
      </c>
      <c r="Q1215" t="str">
        <v>BACHAS, CEREAL Y POLVILLO, COMPOST Y FERTILIZANTES, DISPOSICION FINAL DE R. LIQUIDOS, DISPOSICION FINAL DE R. SOLIDOS, EXPORTACION, NFU, PILETAS, REACTORES, TIERRAS FILTRANTES</v>
      </c>
      <c r="R1215">
        <v>1</v>
      </c>
      <c r="S1215">
        <v>-1652536.7563705328</v>
      </c>
      <c r="T1215">
        <v>1</v>
      </c>
      <c r="U1215" t="str">
        <v>APERTURADO POR EMPRESA</v>
      </c>
      <c r="V1215" t="str">
        <v>NFU</v>
      </c>
    </row>
    <row r="1216" spans="1:22" x14ac:dyDescent="0.25">
      <c r="A1216" vm="4">
        <v>45931</v>
      </c>
      <c r="B1216" t="str">
        <v>WORMS-RRHH</v>
      </c>
      <c r="C1216" t="str">
        <v>PACHECO MAURICIO</v>
      </c>
      <c r="D1216">
        <v>-1652536.7563705328</v>
      </c>
      <c r="E1216" t="str">
        <v>VIGILANCIA</v>
      </c>
      <c r="F1216">
        <v>1</v>
      </c>
      <c r="G1216">
        <v>1652536.7563705328</v>
      </c>
      <c r="H1216" t="str">
        <v>#RRHH</v>
      </c>
      <c r="I1216" t="str">
        <v>PERSONAL</v>
      </c>
      <c r="J1216" t="str">
        <v>Opex</v>
      </c>
      <c r="K1216" t="str">
        <v>Fijo</v>
      </c>
      <c r="L1216" t="str">
        <v>Indirecto</v>
      </c>
      <c r="M1216">
        <v>0</v>
      </c>
      <c r="N1216" t="str">
        <v>CC29</v>
      </c>
      <c r="O1216" t="e">
        <v>#NUM!</v>
      </c>
      <c r="P1216">
        <v>11</v>
      </c>
      <c r="Q1216" t="str">
        <v>BACHAS, CEREAL Y POLVILLO, COMPOST Y FERTILIZANTES, DISPOSICION FINAL DE R. LIQUIDOS, DISPOSICION FINAL DE R. SOLIDOS, EXPORTACION, NFU, PILETAS, REACTORES, TIERRAS FILTRANTES</v>
      </c>
      <c r="R1216">
        <v>1</v>
      </c>
      <c r="S1216">
        <v>-1652536.7563705328</v>
      </c>
      <c r="T1216">
        <v>1</v>
      </c>
      <c r="U1216" t="str">
        <v>APERTURADO POR EMPRESA</v>
      </c>
      <c r="V1216" t="str">
        <v>PILETAS</v>
      </c>
    </row>
    <row r="1217" spans="1:22" x14ac:dyDescent="0.25">
      <c r="A1217" vm="4">
        <v>45931</v>
      </c>
      <c r="B1217" t="str">
        <v>WORMS-RRHH</v>
      </c>
      <c r="C1217" t="str">
        <v>PACHECO MAURICIO</v>
      </c>
      <c r="D1217">
        <v>-1652536.7563705328</v>
      </c>
      <c r="E1217" t="str">
        <v>VIGILANCIA</v>
      </c>
      <c r="F1217">
        <v>1</v>
      </c>
      <c r="G1217">
        <v>1652536.7563705328</v>
      </c>
      <c r="H1217" t="str">
        <v>#RRHH</v>
      </c>
      <c r="I1217" t="str">
        <v>PERSONAL</v>
      </c>
      <c r="J1217" t="str">
        <v>Opex</v>
      </c>
      <c r="K1217" t="str">
        <v>Fijo</v>
      </c>
      <c r="L1217" t="str">
        <v>Indirecto</v>
      </c>
      <c r="M1217">
        <v>0</v>
      </c>
      <c r="N1217" t="str">
        <v>CC29</v>
      </c>
      <c r="O1217" t="e">
        <v>#NUM!</v>
      </c>
      <c r="P1217">
        <v>11</v>
      </c>
      <c r="Q1217" t="str">
        <v>BACHAS, CEREAL Y POLVILLO, COMPOST Y FERTILIZANTES, DISPOSICION FINAL DE R. LIQUIDOS, DISPOSICION FINAL DE R. SOLIDOS, EXPORTACION, NFU, PILETAS, REACTORES, TIERRAS FILTRANTES</v>
      </c>
      <c r="R1217">
        <v>1</v>
      </c>
      <c r="S1217">
        <v>-1652536.7563705328</v>
      </c>
      <c r="T1217">
        <v>1</v>
      </c>
      <c r="U1217" t="str">
        <v>APERTURADO POR EMPRESA</v>
      </c>
      <c r="V1217" t="str">
        <v>REACTORES</v>
      </c>
    </row>
    <row r="1218" spans="1:22" x14ac:dyDescent="0.25">
      <c r="A1218" vm="4">
        <v>45931</v>
      </c>
      <c r="B1218" t="str">
        <v>WORMS-RRHH</v>
      </c>
      <c r="C1218" t="str">
        <v>PACHECO MAURICIO</v>
      </c>
      <c r="D1218">
        <v>-1652536.7563705328</v>
      </c>
      <c r="E1218" t="str">
        <v>VIGILANCIA</v>
      </c>
      <c r="F1218">
        <v>1</v>
      </c>
      <c r="G1218">
        <v>1652536.7563705328</v>
      </c>
      <c r="H1218" t="str">
        <v>#RRHH</v>
      </c>
      <c r="I1218" t="str">
        <v>PERSONAL</v>
      </c>
      <c r="J1218" t="str">
        <v>Opex</v>
      </c>
      <c r="K1218" t="str">
        <v>Fijo</v>
      </c>
      <c r="L1218" t="str">
        <v>Indirecto</v>
      </c>
      <c r="M1218">
        <v>0</v>
      </c>
      <c r="N1218" t="str">
        <v>CC29</v>
      </c>
      <c r="O1218" t="e">
        <v>#NUM!</v>
      </c>
      <c r="P1218">
        <v>11</v>
      </c>
      <c r="Q1218" t="str">
        <v>BACHAS, CEREAL Y POLVILLO, COMPOST Y FERTILIZANTES, DISPOSICION FINAL DE R. LIQUIDOS, DISPOSICION FINAL DE R. SOLIDOS, EXPORTACION, NFU, PILETAS, REACTORES, TIERRAS FILTRANTES</v>
      </c>
      <c r="R1218">
        <v>1</v>
      </c>
      <c r="S1218">
        <v>-1652536.7563705328</v>
      </c>
      <c r="T1218">
        <v>1</v>
      </c>
      <c r="U1218" t="str">
        <v>APERTURADO POR EMPRESA</v>
      </c>
      <c r="V1218" t="str">
        <v>TIERRAS FILTRANTES</v>
      </c>
    </row>
    <row r="1219" spans="1:22" x14ac:dyDescent="0.25">
      <c r="A1219" vm="4">
        <v>45931</v>
      </c>
      <c r="B1219" t="str">
        <v>WORMS-RRHH</v>
      </c>
      <c r="C1219" t="str">
        <v xml:space="preserve">GOROSITO PABLO HERNAN </v>
      </c>
      <c r="D1219">
        <v>-2117923.0418565329</v>
      </c>
      <c r="E1219" t="str">
        <v>MANTENIMIENTO</v>
      </c>
      <c r="F1219">
        <v>1</v>
      </c>
      <c r="G1219">
        <v>2117923.0418565329</v>
      </c>
      <c r="H1219" t="str">
        <v>#RRHH</v>
      </c>
      <c r="I1219" t="str">
        <v>PERSONAL</v>
      </c>
      <c r="J1219" t="str">
        <v>Opex</v>
      </c>
      <c r="K1219" t="str">
        <v>Fijo</v>
      </c>
      <c r="L1219" t="str">
        <v>Indirecto</v>
      </c>
      <c r="M1219">
        <v>0</v>
      </c>
      <c r="N1219" t="str">
        <v>CC19</v>
      </c>
      <c r="O1219" t="e">
        <v>#NUM!</v>
      </c>
      <c r="P1219">
        <v>6</v>
      </c>
      <c r="Q1219" t="str">
        <v>BACHAS, DISPOSICION FINAL DE R. LIQUIDOS, EXPORTACION, NFU, PILETAS, REACTORES</v>
      </c>
      <c r="R1219">
        <v>1</v>
      </c>
      <c r="S1219">
        <v>-2117923.0418565329</v>
      </c>
      <c r="T1219">
        <v>1</v>
      </c>
      <c r="U1219" t="str">
        <v>APERTURADO POR EMPRESA</v>
      </c>
      <c r="V1219" t="str">
        <v>BACHAS</v>
      </c>
    </row>
    <row r="1220" spans="1:22" x14ac:dyDescent="0.25">
      <c r="A1220" vm="4">
        <v>45931</v>
      </c>
      <c r="B1220" t="str">
        <v>WORMS-RRHH</v>
      </c>
      <c r="C1220" t="str">
        <v xml:space="preserve">GOROSITO PABLO HERNAN </v>
      </c>
      <c r="D1220">
        <v>-2117923.0418565329</v>
      </c>
      <c r="E1220" t="str">
        <v>MANTENIMIENTO</v>
      </c>
      <c r="F1220">
        <v>1</v>
      </c>
      <c r="G1220">
        <v>2117923.0418565329</v>
      </c>
      <c r="H1220" t="str">
        <v>#RRHH</v>
      </c>
      <c r="I1220" t="str">
        <v>PERSONAL</v>
      </c>
      <c r="J1220" t="str">
        <v>Opex</v>
      </c>
      <c r="K1220" t="str">
        <v>Fijo</v>
      </c>
      <c r="L1220" t="str">
        <v>Indirecto</v>
      </c>
      <c r="M1220">
        <v>0</v>
      </c>
      <c r="N1220" t="str">
        <v>CC19</v>
      </c>
      <c r="O1220" t="e">
        <v>#NUM!</v>
      </c>
      <c r="P1220">
        <v>6</v>
      </c>
      <c r="Q1220" t="str">
        <v>BACHAS, DISPOSICION FINAL DE R. LIQUIDOS, EXPORTACION, NFU, PILETAS, REACTORES</v>
      </c>
      <c r="R1220">
        <v>1</v>
      </c>
      <c r="S1220">
        <v>-2117923.0418565329</v>
      </c>
      <c r="T1220">
        <v>1</v>
      </c>
      <c r="U1220" t="str">
        <v>APERTURADO POR EMPRESA</v>
      </c>
      <c r="V1220" t="str">
        <v>DISPOSICION FINAL DE R. LIQUIDOS</v>
      </c>
    </row>
    <row r="1221" spans="1:22" x14ac:dyDescent="0.25">
      <c r="A1221" vm="4">
        <v>45931</v>
      </c>
      <c r="B1221" t="str">
        <v>WORMS-RRHH</v>
      </c>
      <c r="C1221" t="str">
        <v xml:space="preserve">GOROSITO PABLO HERNAN </v>
      </c>
      <c r="D1221">
        <v>-2117923.0418565329</v>
      </c>
      <c r="E1221" t="str">
        <v>MANTENIMIENTO</v>
      </c>
      <c r="F1221">
        <v>1</v>
      </c>
      <c r="G1221">
        <v>2117923.0418565329</v>
      </c>
      <c r="H1221" t="str">
        <v>#RRHH</v>
      </c>
      <c r="I1221" t="str">
        <v>PERSONAL</v>
      </c>
      <c r="J1221" t="str">
        <v>Opex</v>
      </c>
      <c r="K1221" t="str">
        <v>Fijo</v>
      </c>
      <c r="L1221" t="str">
        <v>Indirecto</v>
      </c>
      <c r="M1221">
        <v>0</v>
      </c>
      <c r="N1221" t="str">
        <v>CC19</v>
      </c>
      <c r="O1221" t="e">
        <v>#NUM!</v>
      </c>
      <c r="P1221">
        <v>6</v>
      </c>
      <c r="Q1221" t="str">
        <v>BACHAS, DISPOSICION FINAL DE R. LIQUIDOS, EXPORTACION, NFU, PILETAS, REACTORES</v>
      </c>
      <c r="R1221">
        <v>1</v>
      </c>
      <c r="S1221">
        <v>-2117923.0418565329</v>
      </c>
      <c r="T1221">
        <v>1</v>
      </c>
      <c r="U1221" t="str">
        <v>APERTURADO POR EMPRESA</v>
      </c>
      <c r="V1221" t="str">
        <v>EXPORTACION</v>
      </c>
    </row>
    <row r="1222" spans="1:22" x14ac:dyDescent="0.25">
      <c r="A1222" vm="4">
        <v>45931</v>
      </c>
      <c r="B1222" t="str">
        <v>WORMS-RRHH</v>
      </c>
      <c r="C1222" t="str">
        <v xml:space="preserve">GOROSITO PABLO HERNAN </v>
      </c>
      <c r="D1222">
        <v>-2117923.0418565329</v>
      </c>
      <c r="E1222" t="str">
        <v>MANTENIMIENTO</v>
      </c>
      <c r="F1222">
        <v>1</v>
      </c>
      <c r="G1222">
        <v>2117923.0418565329</v>
      </c>
      <c r="H1222" t="str">
        <v>#RRHH</v>
      </c>
      <c r="I1222" t="str">
        <v>PERSONAL</v>
      </c>
      <c r="J1222" t="str">
        <v>Opex</v>
      </c>
      <c r="K1222" t="str">
        <v>Fijo</v>
      </c>
      <c r="L1222" t="str">
        <v>Indirecto</v>
      </c>
      <c r="M1222">
        <v>0</v>
      </c>
      <c r="N1222" t="str">
        <v>CC19</v>
      </c>
      <c r="O1222" t="e">
        <v>#NUM!</v>
      </c>
      <c r="P1222">
        <v>6</v>
      </c>
      <c r="Q1222" t="str">
        <v>BACHAS, DISPOSICION FINAL DE R. LIQUIDOS, EXPORTACION, NFU, PILETAS, REACTORES</v>
      </c>
      <c r="R1222">
        <v>1</v>
      </c>
      <c r="S1222">
        <v>-2117923.0418565329</v>
      </c>
      <c r="T1222">
        <v>1</v>
      </c>
      <c r="U1222" t="str">
        <v>APERTURADO POR EMPRESA</v>
      </c>
      <c r="V1222" t="str">
        <v>NFU</v>
      </c>
    </row>
    <row r="1223" spans="1:22" x14ac:dyDescent="0.25">
      <c r="A1223" vm="4">
        <v>45931</v>
      </c>
      <c r="B1223" t="str">
        <v>WORMS-RRHH</v>
      </c>
      <c r="C1223" t="str">
        <v xml:space="preserve">GOROSITO PABLO HERNAN </v>
      </c>
      <c r="D1223">
        <v>-2117923.0418565329</v>
      </c>
      <c r="E1223" t="str">
        <v>MANTENIMIENTO</v>
      </c>
      <c r="F1223">
        <v>1</v>
      </c>
      <c r="G1223">
        <v>2117923.0418565329</v>
      </c>
      <c r="H1223" t="str">
        <v>#RRHH</v>
      </c>
      <c r="I1223" t="str">
        <v>PERSONAL</v>
      </c>
      <c r="J1223" t="str">
        <v>Opex</v>
      </c>
      <c r="K1223" t="str">
        <v>Fijo</v>
      </c>
      <c r="L1223" t="str">
        <v>Indirecto</v>
      </c>
      <c r="M1223">
        <v>0</v>
      </c>
      <c r="N1223" t="str">
        <v>CC19</v>
      </c>
      <c r="O1223" t="e">
        <v>#NUM!</v>
      </c>
      <c r="P1223">
        <v>6</v>
      </c>
      <c r="Q1223" t="str">
        <v>BACHAS, DISPOSICION FINAL DE R. LIQUIDOS, EXPORTACION, NFU, PILETAS, REACTORES</v>
      </c>
      <c r="R1223">
        <v>1</v>
      </c>
      <c r="S1223">
        <v>-2117923.0418565329</v>
      </c>
      <c r="T1223">
        <v>1</v>
      </c>
      <c r="U1223" t="str">
        <v>APERTURADO POR EMPRESA</v>
      </c>
      <c r="V1223" t="str">
        <v>PILETAS</v>
      </c>
    </row>
    <row r="1224" spans="1:22" x14ac:dyDescent="0.25">
      <c r="A1224" vm="4">
        <v>45931</v>
      </c>
      <c r="B1224" t="str">
        <v>WORMS-RRHH</v>
      </c>
      <c r="C1224" t="str">
        <v xml:space="preserve">GOROSITO PABLO HERNAN </v>
      </c>
      <c r="D1224">
        <v>-2117923.0418565329</v>
      </c>
      <c r="E1224" t="str">
        <v>MANTENIMIENTO</v>
      </c>
      <c r="F1224">
        <v>1</v>
      </c>
      <c r="G1224">
        <v>2117923.0418565329</v>
      </c>
      <c r="H1224" t="str">
        <v>#RRHH</v>
      </c>
      <c r="I1224" t="str">
        <v>PERSONAL</v>
      </c>
      <c r="J1224" t="str">
        <v>Opex</v>
      </c>
      <c r="K1224" t="str">
        <v>Fijo</v>
      </c>
      <c r="L1224" t="str">
        <v>Indirecto</v>
      </c>
      <c r="M1224">
        <v>0</v>
      </c>
      <c r="N1224" t="str">
        <v>CC19</v>
      </c>
      <c r="O1224" t="e">
        <v>#NUM!</v>
      </c>
      <c r="P1224">
        <v>6</v>
      </c>
      <c r="Q1224" t="str">
        <v>BACHAS, DISPOSICION FINAL DE R. LIQUIDOS, EXPORTACION, NFU, PILETAS, REACTORES</v>
      </c>
      <c r="R1224">
        <v>1</v>
      </c>
      <c r="S1224">
        <v>-2117923.0418565329</v>
      </c>
      <c r="T1224">
        <v>1</v>
      </c>
      <c r="U1224" t="str">
        <v>APERTURADO POR EMPRESA</v>
      </c>
      <c r="V1224" t="str">
        <v>REACTORES</v>
      </c>
    </row>
    <row r="1225" spans="1:22" x14ac:dyDescent="0.25">
      <c r="A1225" vm="4">
        <v>45931</v>
      </c>
      <c r="B1225" t="str">
        <v>WORMS-RRHH</v>
      </c>
      <c r="C1225" t="str">
        <v>RODRIGUEZ, AYRTON</v>
      </c>
      <c r="D1225">
        <v>-1845418.495936933</v>
      </c>
      <c r="E1225" t="str">
        <v>DISPOSICION FINAL DE R. LIQUIDOS</v>
      </c>
      <c r="F1225">
        <v>1</v>
      </c>
      <c r="G1225">
        <v>1845418.495936933</v>
      </c>
      <c r="H1225" t="str">
        <v>#RRHH</v>
      </c>
      <c r="I1225" t="str">
        <v>PERSONAL</v>
      </c>
      <c r="J1225" t="str">
        <v>Opex</v>
      </c>
      <c r="K1225" t="str">
        <v>Variable</v>
      </c>
      <c r="L1225" t="str">
        <v>Directo</v>
      </c>
      <c r="M1225">
        <v>0</v>
      </c>
      <c r="N1225" t="str">
        <v>CC25</v>
      </c>
      <c r="O1225" t="e">
        <v>#NUM!</v>
      </c>
      <c r="P1225">
        <v>2</v>
      </c>
      <c r="Q1225" t="str">
        <v>DISPOSICION FINAL DE R. LIQUIDOS, EXPORTACION</v>
      </c>
      <c r="R1225">
        <v>1</v>
      </c>
      <c r="S1225">
        <v>-1845418.495936933</v>
      </c>
      <c r="T1225">
        <v>1</v>
      </c>
      <c r="U1225" t="str">
        <v>APERTURADO POR EMPRESA</v>
      </c>
      <c r="V1225" t="str">
        <v>DISPOSICION FINAL DE R. LIQUIDOS</v>
      </c>
    </row>
    <row r="1226" spans="1:22" x14ac:dyDescent="0.25">
      <c r="A1226" vm="4">
        <v>45931</v>
      </c>
      <c r="B1226" t="str">
        <v>WORMS-RRHH</v>
      </c>
      <c r="C1226" t="str">
        <v>RODRIGUEZ, AYRTON</v>
      </c>
      <c r="D1226">
        <v>-1845418.495936933</v>
      </c>
      <c r="E1226" t="str">
        <v>DISPOSICION FINAL DE R. LIQUIDOS</v>
      </c>
      <c r="F1226">
        <v>1</v>
      </c>
      <c r="G1226">
        <v>1845418.495936933</v>
      </c>
      <c r="H1226" t="str">
        <v>#RRHH</v>
      </c>
      <c r="I1226" t="str">
        <v>PERSONAL</v>
      </c>
      <c r="J1226" t="str">
        <v>Opex</v>
      </c>
      <c r="K1226" t="str">
        <v>Variable</v>
      </c>
      <c r="L1226" t="str">
        <v>Directo</v>
      </c>
      <c r="M1226">
        <v>0</v>
      </c>
      <c r="N1226" t="str">
        <v>CC25</v>
      </c>
      <c r="O1226" t="e">
        <v>#NUM!</v>
      </c>
      <c r="P1226">
        <v>2</v>
      </c>
      <c r="Q1226" t="str">
        <v>DISPOSICION FINAL DE R. LIQUIDOS, EXPORTACION</v>
      </c>
      <c r="R1226">
        <v>1</v>
      </c>
      <c r="S1226">
        <v>-1845418.495936933</v>
      </c>
      <c r="T1226">
        <v>1</v>
      </c>
      <c r="U1226" t="str">
        <v>APERTURADO POR EMPRESA</v>
      </c>
      <c r="V1226" t="str">
        <v>EXPORTACION</v>
      </c>
    </row>
    <row r="1227" spans="1:22" x14ac:dyDescent="0.25">
      <c r="A1227" vm="4">
        <v>45931</v>
      </c>
      <c r="B1227" t="str">
        <v>WORMS-RRHH</v>
      </c>
      <c r="C1227" t="str">
        <v xml:space="preserve">PASQUALINI, FLORENCIA </v>
      </c>
      <c r="D1227">
        <v>-1758538.1752310663</v>
      </c>
      <c r="E1227" t="str">
        <v>ADMINISTRACION</v>
      </c>
      <c r="F1227">
        <v>1</v>
      </c>
      <c r="G1227">
        <v>1758538.1752310663</v>
      </c>
      <c r="H1227" t="str">
        <v>#RRHH</v>
      </c>
      <c r="I1227" t="str">
        <v>PERSONAL</v>
      </c>
      <c r="J1227" t="str">
        <v>Opex</v>
      </c>
      <c r="K1227" t="str">
        <v>Fijo</v>
      </c>
      <c r="L1227" t="str">
        <v>Indirecto</v>
      </c>
      <c r="M1227">
        <v>0</v>
      </c>
      <c r="N1227" t="str">
        <v>CC15</v>
      </c>
      <c r="O1227" t="e">
        <v>#NUM!</v>
      </c>
      <c r="P1227">
        <v>10</v>
      </c>
      <c r="Q1227" t="str">
        <v>BACHAS, CEREAL Y POLVILLO, COMPOST Y FERTILIZANTES, DISPOSICION FINAL DE R. LIQUIDOS, DISPOSICION FINAL DE R. SOLIDOS, EXPORTACION, NFU, PILETAS, REACTORES, TIERRAS FILTRANTES</v>
      </c>
      <c r="R1227">
        <v>1</v>
      </c>
      <c r="S1227">
        <v>-1758538.1752310663</v>
      </c>
      <c r="T1227">
        <v>1</v>
      </c>
      <c r="U1227" t="str">
        <v>APERTURADO POR EMPRESA</v>
      </c>
      <c r="V1227" t="str">
        <v>BACHAS</v>
      </c>
    </row>
    <row r="1228" spans="1:22" x14ac:dyDescent="0.25">
      <c r="A1228" vm="4">
        <v>45931</v>
      </c>
      <c r="B1228" t="str">
        <v>WORMS-RRHH</v>
      </c>
      <c r="C1228" t="str">
        <v xml:space="preserve">PASQUALINI, FLORENCIA </v>
      </c>
      <c r="D1228">
        <v>-1758538.1752310663</v>
      </c>
      <c r="E1228" t="str">
        <v>ADMINISTRACION</v>
      </c>
      <c r="F1228">
        <v>1</v>
      </c>
      <c r="G1228">
        <v>1758538.1752310663</v>
      </c>
      <c r="H1228" t="str">
        <v>#RRHH</v>
      </c>
      <c r="I1228" t="str">
        <v>PERSONAL</v>
      </c>
      <c r="J1228" t="str">
        <v>Opex</v>
      </c>
      <c r="K1228" t="str">
        <v>Fijo</v>
      </c>
      <c r="L1228" t="str">
        <v>Indirecto</v>
      </c>
      <c r="M1228">
        <v>0</v>
      </c>
      <c r="N1228" t="str">
        <v>CC15</v>
      </c>
      <c r="O1228" t="e">
        <v>#NUM!</v>
      </c>
      <c r="P1228">
        <v>10</v>
      </c>
      <c r="Q1228" t="str">
        <v>BACHAS, CEREAL Y POLVILLO, COMPOST Y FERTILIZANTES, DISPOSICION FINAL DE R. LIQUIDOS, DISPOSICION FINAL DE R. SOLIDOS, EXPORTACION, NFU, PILETAS, REACTORES, TIERRAS FILTRANTES</v>
      </c>
      <c r="R1228">
        <v>1</v>
      </c>
      <c r="S1228">
        <v>-1758538.1752310663</v>
      </c>
      <c r="T1228">
        <v>1</v>
      </c>
      <c r="U1228" t="str">
        <v>APERTURADO POR EMPRESA</v>
      </c>
      <c r="V1228" t="str">
        <v>CEREAL Y POLVILLO</v>
      </c>
    </row>
    <row r="1229" spans="1:22" x14ac:dyDescent="0.25">
      <c r="A1229" vm="4">
        <v>45931</v>
      </c>
      <c r="B1229" t="str">
        <v>WORMS-RRHH</v>
      </c>
      <c r="C1229" t="str">
        <v xml:space="preserve">PASQUALINI, FLORENCIA </v>
      </c>
      <c r="D1229">
        <v>-1758538.1752310663</v>
      </c>
      <c r="E1229" t="str">
        <v>ADMINISTRACION</v>
      </c>
      <c r="F1229">
        <v>1</v>
      </c>
      <c r="G1229">
        <v>1758538.1752310663</v>
      </c>
      <c r="H1229" t="str">
        <v>#RRHH</v>
      </c>
      <c r="I1229" t="str">
        <v>PERSONAL</v>
      </c>
      <c r="J1229" t="str">
        <v>Opex</v>
      </c>
      <c r="K1229" t="str">
        <v>Fijo</v>
      </c>
      <c r="L1229" t="str">
        <v>Indirecto</v>
      </c>
      <c r="M1229">
        <v>0</v>
      </c>
      <c r="N1229" t="str">
        <v>CC15</v>
      </c>
      <c r="O1229" t="e">
        <v>#NUM!</v>
      </c>
      <c r="P1229">
        <v>10</v>
      </c>
      <c r="Q1229" t="str">
        <v>BACHAS, CEREAL Y POLVILLO, COMPOST Y FERTILIZANTES, DISPOSICION FINAL DE R. LIQUIDOS, DISPOSICION FINAL DE R. SOLIDOS, EXPORTACION, NFU, PILETAS, REACTORES, TIERRAS FILTRANTES</v>
      </c>
      <c r="R1229">
        <v>1</v>
      </c>
      <c r="S1229">
        <v>-1758538.1752310663</v>
      </c>
      <c r="T1229">
        <v>1</v>
      </c>
      <c r="U1229" t="str">
        <v>APERTURADO POR EMPRESA</v>
      </c>
      <c r="V1229" t="str">
        <v>COMPOST Y FERTILIZANTES</v>
      </c>
    </row>
    <row r="1230" spans="1:22" x14ac:dyDescent="0.25">
      <c r="A1230" vm="4">
        <v>45931</v>
      </c>
      <c r="B1230" t="str">
        <v>WORMS-RRHH</v>
      </c>
      <c r="C1230" t="str">
        <v xml:space="preserve">PASQUALINI, FLORENCIA </v>
      </c>
      <c r="D1230">
        <v>-1758538.1752310663</v>
      </c>
      <c r="E1230" t="str">
        <v>ADMINISTRACION</v>
      </c>
      <c r="F1230">
        <v>1</v>
      </c>
      <c r="G1230">
        <v>1758538.1752310663</v>
      </c>
      <c r="H1230" t="str">
        <v>#RRHH</v>
      </c>
      <c r="I1230" t="str">
        <v>PERSONAL</v>
      </c>
      <c r="J1230" t="str">
        <v>Opex</v>
      </c>
      <c r="K1230" t="str">
        <v>Fijo</v>
      </c>
      <c r="L1230" t="str">
        <v>Indirecto</v>
      </c>
      <c r="M1230">
        <v>0</v>
      </c>
      <c r="N1230" t="str">
        <v>CC15</v>
      </c>
      <c r="O1230" t="e">
        <v>#NUM!</v>
      </c>
      <c r="P1230">
        <v>10</v>
      </c>
      <c r="Q1230" t="str">
        <v>BACHAS, CEREAL Y POLVILLO, COMPOST Y FERTILIZANTES, DISPOSICION FINAL DE R. LIQUIDOS, DISPOSICION FINAL DE R. SOLIDOS, EXPORTACION, NFU, PILETAS, REACTORES, TIERRAS FILTRANTES</v>
      </c>
      <c r="R1230">
        <v>1</v>
      </c>
      <c r="S1230">
        <v>-1758538.1752310663</v>
      </c>
      <c r="T1230">
        <v>1</v>
      </c>
      <c r="U1230" t="str">
        <v>APERTURADO POR EMPRESA</v>
      </c>
      <c r="V1230" t="str">
        <v>DISPOSICION FINAL DE R. LIQUIDOS</v>
      </c>
    </row>
    <row r="1231" spans="1:22" x14ac:dyDescent="0.25">
      <c r="A1231" vm="4">
        <v>45931</v>
      </c>
      <c r="B1231" t="str">
        <v>WORMS-RRHH</v>
      </c>
      <c r="C1231" t="str">
        <v xml:space="preserve">PASQUALINI, FLORENCIA </v>
      </c>
      <c r="D1231">
        <v>-1758538.1752310663</v>
      </c>
      <c r="E1231" t="str">
        <v>ADMINISTRACION</v>
      </c>
      <c r="F1231">
        <v>1</v>
      </c>
      <c r="G1231">
        <v>1758538.1752310663</v>
      </c>
      <c r="H1231" t="str">
        <v>#RRHH</v>
      </c>
      <c r="I1231" t="str">
        <v>PERSONAL</v>
      </c>
      <c r="J1231" t="str">
        <v>Opex</v>
      </c>
      <c r="K1231" t="str">
        <v>Fijo</v>
      </c>
      <c r="L1231" t="str">
        <v>Indirecto</v>
      </c>
      <c r="M1231">
        <v>0</v>
      </c>
      <c r="N1231" t="str">
        <v>CC15</v>
      </c>
      <c r="O1231" t="e">
        <v>#NUM!</v>
      </c>
      <c r="P1231">
        <v>10</v>
      </c>
      <c r="Q1231" t="str">
        <v>BACHAS, CEREAL Y POLVILLO, COMPOST Y FERTILIZANTES, DISPOSICION FINAL DE R. LIQUIDOS, DISPOSICION FINAL DE R. SOLIDOS, EXPORTACION, NFU, PILETAS, REACTORES, TIERRAS FILTRANTES</v>
      </c>
      <c r="R1231">
        <v>1</v>
      </c>
      <c r="S1231">
        <v>-1758538.1752310663</v>
      </c>
      <c r="T1231">
        <v>1</v>
      </c>
      <c r="U1231" t="str">
        <v>APERTURADO POR EMPRESA</v>
      </c>
      <c r="V1231" t="str">
        <v>DISPOSICION FINAL DE R. SOLIDOS</v>
      </c>
    </row>
    <row r="1232" spans="1:22" x14ac:dyDescent="0.25">
      <c r="A1232" vm="4">
        <v>45931</v>
      </c>
      <c r="B1232" t="str">
        <v>WORMS-RRHH</v>
      </c>
      <c r="C1232" t="str">
        <v xml:space="preserve">PASQUALINI, FLORENCIA </v>
      </c>
      <c r="D1232">
        <v>-1758538.1752310663</v>
      </c>
      <c r="E1232" t="str">
        <v>ADMINISTRACION</v>
      </c>
      <c r="F1232">
        <v>1</v>
      </c>
      <c r="G1232">
        <v>1758538.1752310663</v>
      </c>
      <c r="H1232" t="str">
        <v>#RRHH</v>
      </c>
      <c r="I1232" t="str">
        <v>PERSONAL</v>
      </c>
      <c r="J1232" t="str">
        <v>Opex</v>
      </c>
      <c r="K1232" t="str">
        <v>Fijo</v>
      </c>
      <c r="L1232" t="str">
        <v>Indirecto</v>
      </c>
      <c r="M1232">
        <v>0</v>
      </c>
      <c r="N1232" t="str">
        <v>CC15</v>
      </c>
      <c r="O1232" t="e">
        <v>#NUM!</v>
      </c>
      <c r="P1232">
        <v>10</v>
      </c>
      <c r="Q1232" t="str">
        <v>BACHAS, CEREAL Y POLVILLO, COMPOST Y FERTILIZANTES, DISPOSICION FINAL DE R. LIQUIDOS, DISPOSICION FINAL DE R. SOLIDOS, EXPORTACION, NFU, PILETAS, REACTORES, TIERRAS FILTRANTES</v>
      </c>
      <c r="R1232">
        <v>1</v>
      </c>
      <c r="S1232">
        <v>-1758538.1752310663</v>
      </c>
      <c r="T1232">
        <v>1</v>
      </c>
      <c r="U1232" t="str">
        <v>APERTURADO POR EMPRESA</v>
      </c>
      <c r="V1232" t="str">
        <v>EXPORTACION</v>
      </c>
    </row>
    <row r="1233" spans="1:22" x14ac:dyDescent="0.25">
      <c r="A1233" vm="4">
        <v>45931</v>
      </c>
      <c r="B1233" t="str">
        <v>WORMS-RRHH</v>
      </c>
      <c r="C1233" t="str">
        <v xml:space="preserve">PASQUALINI, FLORENCIA </v>
      </c>
      <c r="D1233">
        <v>-1758538.1752310663</v>
      </c>
      <c r="E1233" t="str">
        <v>ADMINISTRACION</v>
      </c>
      <c r="F1233">
        <v>1</v>
      </c>
      <c r="G1233">
        <v>1758538.1752310663</v>
      </c>
      <c r="H1233" t="str">
        <v>#RRHH</v>
      </c>
      <c r="I1233" t="str">
        <v>PERSONAL</v>
      </c>
      <c r="J1233" t="str">
        <v>Opex</v>
      </c>
      <c r="K1233" t="str">
        <v>Fijo</v>
      </c>
      <c r="L1233" t="str">
        <v>Indirecto</v>
      </c>
      <c r="M1233">
        <v>0</v>
      </c>
      <c r="N1233" t="str">
        <v>CC15</v>
      </c>
      <c r="O1233" t="e">
        <v>#NUM!</v>
      </c>
      <c r="P1233">
        <v>10</v>
      </c>
      <c r="Q1233" t="str">
        <v>BACHAS, CEREAL Y POLVILLO, COMPOST Y FERTILIZANTES, DISPOSICION FINAL DE R. LIQUIDOS, DISPOSICION FINAL DE R. SOLIDOS, EXPORTACION, NFU, PILETAS, REACTORES, TIERRAS FILTRANTES</v>
      </c>
      <c r="R1233">
        <v>1</v>
      </c>
      <c r="S1233">
        <v>-1758538.1752310663</v>
      </c>
      <c r="T1233">
        <v>1</v>
      </c>
      <c r="U1233" t="str">
        <v>APERTURADO POR EMPRESA</v>
      </c>
      <c r="V1233" t="str">
        <v>NFU</v>
      </c>
    </row>
    <row r="1234" spans="1:22" x14ac:dyDescent="0.25">
      <c r="A1234" vm="4">
        <v>45931</v>
      </c>
      <c r="B1234" t="str">
        <v>WORMS-RRHH</v>
      </c>
      <c r="C1234" t="str">
        <v xml:space="preserve">PASQUALINI, FLORENCIA </v>
      </c>
      <c r="D1234">
        <v>-1758538.1752310663</v>
      </c>
      <c r="E1234" t="str">
        <v>ADMINISTRACION</v>
      </c>
      <c r="F1234">
        <v>1</v>
      </c>
      <c r="G1234">
        <v>1758538.1752310663</v>
      </c>
      <c r="H1234" t="str">
        <v>#RRHH</v>
      </c>
      <c r="I1234" t="str">
        <v>PERSONAL</v>
      </c>
      <c r="J1234" t="str">
        <v>Opex</v>
      </c>
      <c r="K1234" t="str">
        <v>Fijo</v>
      </c>
      <c r="L1234" t="str">
        <v>Indirecto</v>
      </c>
      <c r="M1234">
        <v>0</v>
      </c>
      <c r="N1234" t="str">
        <v>CC15</v>
      </c>
      <c r="O1234" t="e">
        <v>#NUM!</v>
      </c>
      <c r="P1234">
        <v>10</v>
      </c>
      <c r="Q1234" t="str">
        <v>BACHAS, CEREAL Y POLVILLO, COMPOST Y FERTILIZANTES, DISPOSICION FINAL DE R. LIQUIDOS, DISPOSICION FINAL DE R. SOLIDOS, EXPORTACION, NFU, PILETAS, REACTORES, TIERRAS FILTRANTES</v>
      </c>
      <c r="R1234">
        <v>1</v>
      </c>
      <c r="S1234">
        <v>-1758538.1752310663</v>
      </c>
      <c r="T1234">
        <v>1</v>
      </c>
      <c r="U1234" t="str">
        <v>APERTURADO POR EMPRESA</v>
      </c>
      <c r="V1234" t="str">
        <v>PILETAS</v>
      </c>
    </row>
    <row r="1235" spans="1:22" x14ac:dyDescent="0.25">
      <c r="A1235" vm="4">
        <v>45931</v>
      </c>
      <c r="B1235" t="str">
        <v>WORMS-RRHH</v>
      </c>
      <c r="C1235" t="str">
        <v xml:space="preserve">PASQUALINI, FLORENCIA </v>
      </c>
      <c r="D1235">
        <v>-1758538.1752310663</v>
      </c>
      <c r="E1235" t="str">
        <v>ADMINISTRACION</v>
      </c>
      <c r="F1235">
        <v>1</v>
      </c>
      <c r="G1235">
        <v>1758538.1752310663</v>
      </c>
      <c r="H1235" t="str">
        <v>#RRHH</v>
      </c>
      <c r="I1235" t="str">
        <v>PERSONAL</v>
      </c>
      <c r="J1235" t="str">
        <v>Opex</v>
      </c>
      <c r="K1235" t="str">
        <v>Fijo</v>
      </c>
      <c r="L1235" t="str">
        <v>Indirecto</v>
      </c>
      <c r="M1235">
        <v>0</v>
      </c>
      <c r="N1235" t="str">
        <v>CC15</v>
      </c>
      <c r="O1235" t="e">
        <v>#NUM!</v>
      </c>
      <c r="P1235">
        <v>10</v>
      </c>
      <c r="Q1235" t="str">
        <v>BACHAS, CEREAL Y POLVILLO, COMPOST Y FERTILIZANTES, DISPOSICION FINAL DE R. LIQUIDOS, DISPOSICION FINAL DE R. SOLIDOS, EXPORTACION, NFU, PILETAS, REACTORES, TIERRAS FILTRANTES</v>
      </c>
      <c r="R1235">
        <v>1</v>
      </c>
      <c r="S1235">
        <v>-1758538.1752310663</v>
      </c>
      <c r="T1235">
        <v>1</v>
      </c>
      <c r="U1235" t="str">
        <v>APERTURADO POR EMPRESA</v>
      </c>
      <c r="V1235" t="str">
        <v>REACTORES</v>
      </c>
    </row>
    <row r="1236" spans="1:22" x14ac:dyDescent="0.25">
      <c r="A1236" vm="4">
        <v>45931</v>
      </c>
      <c r="B1236" t="str">
        <v>WORMS-RRHH</v>
      </c>
      <c r="C1236" t="str">
        <v xml:space="preserve">PASQUALINI, FLORENCIA </v>
      </c>
      <c r="D1236">
        <v>-1758538.1752310663</v>
      </c>
      <c r="E1236" t="str">
        <v>ADMINISTRACION</v>
      </c>
      <c r="F1236">
        <v>1</v>
      </c>
      <c r="G1236">
        <v>1758538.1752310663</v>
      </c>
      <c r="H1236" t="str">
        <v>#RRHH</v>
      </c>
      <c r="I1236" t="str">
        <v>PERSONAL</v>
      </c>
      <c r="J1236" t="str">
        <v>Opex</v>
      </c>
      <c r="K1236" t="str">
        <v>Fijo</v>
      </c>
      <c r="L1236" t="str">
        <v>Indirecto</v>
      </c>
      <c r="M1236">
        <v>0</v>
      </c>
      <c r="N1236" t="str">
        <v>CC15</v>
      </c>
      <c r="O1236" t="e">
        <v>#NUM!</v>
      </c>
      <c r="P1236">
        <v>10</v>
      </c>
      <c r="Q1236" t="str">
        <v>BACHAS, CEREAL Y POLVILLO, COMPOST Y FERTILIZANTES, DISPOSICION FINAL DE R. LIQUIDOS, DISPOSICION FINAL DE R. SOLIDOS, EXPORTACION, NFU, PILETAS, REACTORES, TIERRAS FILTRANTES</v>
      </c>
      <c r="R1236">
        <v>1</v>
      </c>
      <c r="S1236">
        <v>-1758538.1752310663</v>
      </c>
      <c r="T1236">
        <v>1</v>
      </c>
      <c r="U1236" t="str">
        <v>APERTURADO POR EMPRESA</v>
      </c>
      <c r="V1236" t="str">
        <v>TIERRAS FILTRANTES</v>
      </c>
    </row>
    <row r="1237" spans="1:22" x14ac:dyDescent="0.25">
      <c r="A1237" vm="4">
        <v>45931</v>
      </c>
      <c r="B1237" t="str">
        <v>WORMS-RRHH</v>
      </c>
      <c r="C1237" t="str">
        <v>MORENO DAMIAN</v>
      </c>
      <c r="D1237">
        <v>-1455417.059626533</v>
      </c>
      <c r="E1237" t="str">
        <v>COMPOST Y FERTILIZANTES</v>
      </c>
      <c r="F1237">
        <v>1</v>
      </c>
      <c r="G1237">
        <v>1455417.059626533</v>
      </c>
      <c r="H1237" t="str">
        <v>#RRHH</v>
      </c>
      <c r="I1237" t="str">
        <v>PERSONAL</v>
      </c>
      <c r="J1237" t="str">
        <v>Opex</v>
      </c>
      <c r="K1237" t="str">
        <v>Variable</v>
      </c>
      <c r="L1237" t="str">
        <v>Directo</v>
      </c>
      <c r="M1237">
        <v>0</v>
      </c>
      <c r="N1237" t="str">
        <v>CC24</v>
      </c>
      <c r="O1237" t="e">
        <v>#NUM!</v>
      </c>
      <c r="P1237">
        <v>2</v>
      </c>
      <c r="Q1237" t="str">
        <v>COMPOST Y FERTILIZANTES, DISPOSICION FINAL DE R. SOLIDOS</v>
      </c>
      <c r="R1237">
        <v>1</v>
      </c>
      <c r="S1237">
        <v>-1455417.059626533</v>
      </c>
      <c r="T1237">
        <v>1</v>
      </c>
      <c r="U1237" t="str">
        <v>APERTURADO POR EMPRESA</v>
      </c>
      <c r="V1237" t="str">
        <v>COMPOST Y FERTILIZANTES</v>
      </c>
    </row>
    <row r="1238" spans="1:22" x14ac:dyDescent="0.25">
      <c r="A1238" vm="4">
        <v>45931</v>
      </c>
      <c r="B1238" t="str">
        <v>WORMS-RRHH</v>
      </c>
      <c r="C1238" t="str">
        <v>MORENO DAMIAN</v>
      </c>
      <c r="D1238">
        <v>-1455417.059626533</v>
      </c>
      <c r="E1238" t="str">
        <v>COMPOST Y FERTILIZANTES</v>
      </c>
      <c r="F1238">
        <v>1</v>
      </c>
      <c r="G1238">
        <v>1455417.059626533</v>
      </c>
      <c r="H1238" t="str">
        <v>#RRHH</v>
      </c>
      <c r="I1238" t="str">
        <v>PERSONAL</v>
      </c>
      <c r="J1238" t="str">
        <v>Opex</v>
      </c>
      <c r="K1238" t="str">
        <v>Variable</v>
      </c>
      <c r="L1238" t="str">
        <v>Directo</v>
      </c>
      <c r="M1238">
        <v>0</v>
      </c>
      <c r="N1238" t="str">
        <v>CC24</v>
      </c>
      <c r="O1238" t="e">
        <v>#NUM!</v>
      </c>
      <c r="P1238">
        <v>2</v>
      </c>
      <c r="Q1238" t="str">
        <v>COMPOST Y FERTILIZANTES, DISPOSICION FINAL DE R. SOLIDOS</v>
      </c>
      <c r="R1238">
        <v>1</v>
      </c>
      <c r="S1238">
        <v>-1455417.059626533</v>
      </c>
      <c r="T1238">
        <v>1</v>
      </c>
      <c r="U1238" t="str">
        <v>APERTURADO POR EMPRESA</v>
      </c>
      <c r="V1238" t="str">
        <v>DISPOSICION FINAL DE R. SOLIDOS</v>
      </c>
    </row>
    <row r="1239" spans="1:22" x14ac:dyDescent="0.25">
      <c r="A1239" vm="4">
        <v>45931</v>
      </c>
      <c r="B1239" t="str">
        <v>WORMS-RRHH</v>
      </c>
      <c r="C1239" t="str">
        <v>LOPEZ JESUS</v>
      </c>
      <c r="D1239">
        <v>-1902674.0502053327</v>
      </c>
      <c r="E1239" t="str">
        <v>LOGISTICA</v>
      </c>
      <c r="F1239">
        <v>1</v>
      </c>
      <c r="G1239">
        <v>1902674.0502053327</v>
      </c>
      <c r="H1239" t="str">
        <v>#RRHH</v>
      </c>
      <c r="I1239" t="str">
        <v>PERSONAL</v>
      </c>
      <c r="J1239" t="str">
        <v>Opex</v>
      </c>
      <c r="K1239" t="str">
        <v>Variable</v>
      </c>
      <c r="L1239" t="str">
        <v>Directo</v>
      </c>
      <c r="M1239">
        <v>0</v>
      </c>
      <c r="N1239" t="str">
        <v>CC18</v>
      </c>
      <c r="O1239" t="e">
        <v>#NUM!</v>
      </c>
      <c r="P1239">
        <v>5</v>
      </c>
      <c r="Q1239" t="str">
        <v>DISPOSICION FINAL DE R. SOLIDOS, EXPORTACION, NFU, PILETAS, REACTORES</v>
      </c>
      <c r="R1239">
        <v>1</v>
      </c>
      <c r="S1239">
        <v>-1902674.0502053327</v>
      </c>
      <c r="T1239">
        <v>1</v>
      </c>
      <c r="U1239" t="str">
        <v>APERTURADO POR EMPRESA</v>
      </c>
      <c r="V1239" t="str">
        <v>DISPOSICION FINAL DE R. SOLIDOS</v>
      </c>
    </row>
    <row r="1240" spans="1:22" x14ac:dyDescent="0.25">
      <c r="A1240" vm="4">
        <v>45931</v>
      </c>
      <c r="B1240" t="str">
        <v>WORMS-RRHH</v>
      </c>
      <c r="C1240" t="str">
        <v>LOPEZ JESUS</v>
      </c>
      <c r="D1240">
        <v>-1902674.0502053327</v>
      </c>
      <c r="E1240" t="str">
        <v>LOGISTICA</v>
      </c>
      <c r="F1240">
        <v>1</v>
      </c>
      <c r="G1240">
        <v>1902674.0502053327</v>
      </c>
      <c r="H1240" t="str">
        <v>#RRHH</v>
      </c>
      <c r="I1240" t="str">
        <v>PERSONAL</v>
      </c>
      <c r="J1240" t="str">
        <v>Opex</v>
      </c>
      <c r="K1240" t="str">
        <v>Variable</v>
      </c>
      <c r="L1240" t="str">
        <v>Directo</v>
      </c>
      <c r="M1240">
        <v>0</v>
      </c>
      <c r="N1240" t="str">
        <v>CC18</v>
      </c>
      <c r="O1240" t="e">
        <v>#NUM!</v>
      </c>
      <c r="P1240">
        <v>5</v>
      </c>
      <c r="Q1240" t="str">
        <v>DISPOSICION FINAL DE R. SOLIDOS, EXPORTACION, NFU, PILETAS, REACTORES</v>
      </c>
      <c r="R1240">
        <v>1</v>
      </c>
      <c r="S1240">
        <v>-1902674.0502053327</v>
      </c>
      <c r="T1240">
        <v>1</v>
      </c>
      <c r="U1240" t="str">
        <v>APERTURADO POR EMPRESA</v>
      </c>
      <c r="V1240" t="str">
        <v>EXPORTACION</v>
      </c>
    </row>
    <row r="1241" spans="1:22" x14ac:dyDescent="0.25">
      <c r="A1241" vm="4">
        <v>45931</v>
      </c>
      <c r="B1241" t="str">
        <v>WORMS-RRHH</v>
      </c>
      <c r="C1241" t="str">
        <v>LOPEZ JESUS</v>
      </c>
      <c r="D1241">
        <v>-1902674.0502053327</v>
      </c>
      <c r="E1241" t="str">
        <v>LOGISTICA</v>
      </c>
      <c r="F1241">
        <v>1</v>
      </c>
      <c r="G1241">
        <v>1902674.0502053327</v>
      </c>
      <c r="H1241" t="str">
        <v>#RRHH</v>
      </c>
      <c r="I1241" t="str">
        <v>PERSONAL</v>
      </c>
      <c r="J1241" t="str">
        <v>Opex</v>
      </c>
      <c r="K1241" t="str">
        <v>Variable</v>
      </c>
      <c r="L1241" t="str">
        <v>Directo</v>
      </c>
      <c r="M1241">
        <v>0</v>
      </c>
      <c r="N1241" t="str">
        <v>CC18</v>
      </c>
      <c r="O1241" t="e">
        <v>#NUM!</v>
      </c>
      <c r="P1241">
        <v>5</v>
      </c>
      <c r="Q1241" t="str">
        <v>DISPOSICION FINAL DE R. SOLIDOS, EXPORTACION, NFU, PILETAS, REACTORES</v>
      </c>
      <c r="R1241">
        <v>1</v>
      </c>
      <c r="S1241">
        <v>-1902674.0502053327</v>
      </c>
      <c r="T1241">
        <v>1</v>
      </c>
      <c r="U1241" t="str">
        <v>APERTURADO POR EMPRESA</v>
      </c>
      <c r="V1241" t="str">
        <v>NFU</v>
      </c>
    </row>
    <row r="1242" spans="1:22" x14ac:dyDescent="0.25">
      <c r="A1242" vm="4">
        <v>45931</v>
      </c>
      <c r="B1242" t="str">
        <v>WORMS-RRHH</v>
      </c>
      <c r="C1242" t="str">
        <v>LOPEZ JESUS</v>
      </c>
      <c r="D1242">
        <v>-1902674.0502053327</v>
      </c>
      <c r="E1242" t="str">
        <v>LOGISTICA</v>
      </c>
      <c r="F1242">
        <v>1</v>
      </c>
      <c r="G1242">
        <v>1902674.0502053327</v>
      </c>
      <c r="H1242" t="str">
        <v>#RRHH</v>
      </c>
      <c r="I1242" t="str">
        <v>PERSONAL</v>
      </c>
      <c r="J1242" t="str">
        <v>Opex</v>
      </c>
      <c r="K1242" t="str">
        <v>Variable</v>
      </c>
      <c r="L1242" t="str">
        <v>Directo</v>
      </c>
      <c r="M1242">
        <v>0</v>
      </c>
      <c r="N1242" t="str">
        <v>CC18</v>
      </c>
      <c r="O1242" t="e">
        <v>#NUM!</v>
      </c>
      <c r="P1242">
        <v>5</v>
      </c>
      <c r="Q1242" t="str">
        <v>DISPOSICION FINAL DE R. SOLIDOS, EXPORTACION, NFU, PILETAS, REACTORES</v>
      </c>
      <c r="R1242">
        <v>1</v>
      </c>
      <c r="S1242">
        <v>-1902674.0502053327</v>
      </c>
      <c r="T1242">
        <v>1</v>
      </c>
      <c r="U1242" t="str">
        <v>APERTURADO POR EMPRESA</v>
      </c>
      <c r="V1242" t="str">
        <v>PILETAS</v>
      </c>
    </row>
    <row r="1243" spans="1:22" x14ac:dyDescent="0.25">
      <c r="A1243" vm="4">
        <v>45931</v>
      </c>
      <c r="B1243" t="str">
        <v>WORMS-RRHH</v>
      </c>
      <c r="C1243" t="str">
        <v>LOPEZ JESUS</v>
      </c>
      <c r="D1243">
        <v>-1902674.0502053327</v>
      </c>
      <c r="E1243" t="str">
        <v>LOGISTICA</v>
      </c>
      <c r="F1243">
        <v>1</v>
      </c>
      <c r="G1243">
        <v>1902674.0502053327</v>
      </c>
      <c r="H1243" t="str">
        <v>#RRHH</v>
      </c>
      <c r="I1243" t="str">
        <v>PERSONAL</v>
      </c>
      <c r="J1243" t="str">
        <v>Opex</v>
      </c>
      <c r="K1243" t="str">
        <v>Variable</v>
      </c>
      <c r="L1243" t="str">
        <v>Directo</v>
      </c>
      <c r="M1243">
        <v>0</v>
      </c>
      <c r="N1243" t="str">
        <v>CC18</v>
      </c>
      <c r="O1243" t="e">
        <v>#NUM!</v>
      </c>
      <c r="P1243">
        <v>5</v>
      </c>
      <c r="Q1243" t="str">
        <v>DISPOSICION FINAL DE R. SOLIDOS, EXPORTACION, NFU, PILETAS, REACTORES</v>
      </c>
      <c r="R1243">
        <v>1</v>
      </c>
      <c r="S1243">
        <v>-1902674.0502053327</v>
      </c>
      <c r="T1243">
        <v>1</v>
      </c>
      <c r="U1243" t="str">
        <v>APERTURADO POR EMPRESA</v>
      </c>
      <c r="V1243" t="str">
        <v>REACTORES</v>
      </c>
    </row>
    <row r="1244" spans="1:22" x14ac:dyDescent="0.25">
      <c r="A1244" vm="4">
        <v>45931</v>
      </c>
      <c r="B1244" t="str">
        <v>WORMS-RRHH</v>
      </c>
      <c r="C1244" t="str">
        <v>MATTAROLO EDITH</v>
      </c>
      <c r="D1244">
        <v>-1806016.819329733</v>
      </c>
      <c r="E1244" t="str">
        <v>PORTERIA</v>
      </c>
      <c r="F1244">
        <v>1</v>
      </c>
      <c r="G1244">
        <v>1806016.819329733</v>
      </c>
      <c r="H1244" t="str">
        <v>#RRHH</v>
      </c>
      <c r="I1244" t="str">
        <v>PERSONAL</v>
      </c>
      <c r="J1244" t="str">
        <v>Opex</v>
      </c>
      <c r="K1244" t="str">
        <v>Fijo</v>
      </c>
      <c r="L1244" t="str">
        <v>Indirecto</v>
      </c>
      <c r="M1244">
        <v>0</v>
      </c>
      <c r="N1244" t="str">
        <v>CC22</v>
      </c>
      <c r="O1244" t="e">
        <v>#NUM!</v>
      </c>
      <c r="P1244">
        <v>7</v>
      </c>
      <c r="Q1244" t="str">
        <v>BACHAS, COMPOST Y FERTILIZANTES, DISPOSICION FINAL DE R. LIQUIDOS, DISPOSICION FINAL DE R. SOLIDOS, EXPORTACION, NFU, REACTORES</v>
      </c>
      <c r="R1244">
        <v>1</v>
      </c>
      <c r="S1244">
        <v>-1806016.819329733</v>
      </c>
      <c r="T1244">
        <v>1</v>
      </c>
      <c r="U1244" t="str">
        <v>APERTURADO POR EMPRESA</v>
      </c>
      <c r="V1244" t="str">
        <v>BACHAS</v>
      </c>
    </row>
    <row r="1245" spans="1:22" x14ac:dyDescent="0.25">
      <c r="A1245" vm="4">
        <v>45931</v>
      </c>
      <c r="B1245" t="str">
        <v>WORMS-RRHH</v>
      </c>
      <c r="C1245" t="str">
        <v>MATTAROLO EDITH</v>
      </c>
      <c r="D1245">
        <v>-1806016.819329733</v>
      </c>
      <c r="E1245" t="str">
        <v>PORTERIA</v>
      </c>
      <c r="F1245">
        <v>1</v>
      </c>
      <c r="G1245">
        <v>1806016.819329733</v>
      </c>
      <c r="H1245" t="str">
        <v>#RRHH</v>
      </c>
      <c r="I1245" t="str">
        <v>PERSONAL</v>
      </c>
      <c r="J1245" t="str">
        <v>Opex</v>
      </c>
      <c r="K1245" t="str">
        <v>Fijo</v>
      </c>
      <c r="L1245" t="str">
        <v>Indirecto</v>
      </c>
      <c r="M1245">
        <v>0</v>
      </c>
      <c r="N1245" t="str">
        <v>CC22</v>
      </c>
      <c r="O1245" t="e">
        <v>#NUM!</v>
      </c>
      <c r="P1245">
        <v>7</v>
      </c>
      <c r="Q1245" t="str">
        <v>BACHAS, COMPOST Y FERTILIZANTES, DISPOSICION FINAL DE R. LIQUIDOS, DISPOSICION FINAL DE R. SOLIDOS, EXPORTACION, NFU, REACTORES</v>
      </c>
      <c r="R1245">
        <v>1</v>
      </c>
      <c r="S1245">
        <v>-1806016.819329733</v>
      </c>
      <c r="T1245">
        <v>1</v>
      </c>
      <c r="U1245" t="str">
        <v>APERTURADO POR EMPRESA</v>
      </c>
      <c r="V1245" t="str">
        <v>COMPOST Y FERTILIZANTES</v>
      </c>
    </row>
    <row r="1246" spans="1:22" x14ac:dyDescent="0.25">
      <c r="A1246" vm="4">
        <v>45931</v>
      </c>
      <c r="B1246" t="str">
        <v>WORMS-RRHH</v>
      </c>
      <c r="C1246" t="str">
        <v>MATTAROLO EDITH</v>
      </c>
      <c r="D1246">
        <v>-1806016.819329733</v>
      </c>
      <c r="E1246" t="str">
        <v>PORTERIA</v>
      </c>
      <c r="F1246">
        <v>1</v>
      </c>
      <c r="G1246">
        <v>1806016.819329733</v>
      </c>
      <c r="H1246" t="str">
        <v>#RRHH</v>
      </c>
      <c r="I1246" t="str">
        <v>PERSONAL</v>
      </c>
      <c r="J1246" t="str">
        <v>Opex</v>
      </c>
      <c r="K1246" t="str">
        <v>Fijo</v>
      </c>
      <c r="L1246" t="str">
        <v>Indirecto</v>
      </c>
      <c r="M1246">
        <v>0</v>
      </c>
      <c r="N1246" t="str">
        <v>CC22</v>
      </c>
      <c r="O1246" t="e">
        <v>#NUM!</v>
      </c>
      <c r="P1246">
        <v>7</v>
      </c>
      <c r="Q1246" t="str">
        <v>BACHAS, COMPOST Y FERTILIZANTES, DISPOSICION FINAL DE R. LIQUIDOS, DISPOSICION FINAL DE R. SOLIDOS, EXPORTACION, NFU, REACTORES</v>
      </c>
      <c r="R1246">
        <v>1</v>
      </c>
      <c r="S1246">
        <v>-1806016.819329733</v>
      </c>
      <c r="T1246">
        <v>1</v>
      </c>
      <c r="U1246" t="str">
        <v>APERTURADO POR EMPRESA</v>
      </c>
      <c r="V1246" t="str">
        <v>DISPOSICION FINAL DE R. LIQUIDOS</v>
      </c>
    </row>
    <row r="1247" spans="1:22" x14ac:dyDescent="0.25">
      <c r="A1247" vm="4">
        <v>45931</v>
      </c>
      <c r="B1247" t="str">
        <v>WORMS-RRHH</v>
      </c>
      <c r="C1247" t="str">
        <v>MATTAROLO EDITH</v>
      </c>
      <c r="D1247">
        <v>-1806016.819329733</v>
      </c>
      <c r="E1247" t="str">
        <v>PORTERIA</v>
      </c>
      <c r="F1247">
        <v>1</v>
      </c>
      <c r="G1247">
        <v>1806016.819329733</v>
      </c>
      <c r="H1247" t="str">
        <v>#RRHH</v>
      </c>
      <c r="I1247" t="str">
        <v>PERSONAL</v>
      </c>
      <c r="J1247" t="str">
        <v>Opex</v>
      </c>
      <c r="K1247" t="str">
        <v>Fijo</v>
      </c>
      <c r="L1247" t="str">
        <v>Indirecto</v>
      </c>
      <c r="M1247">
        <v>0</v>
      </c>
      <c r="N1247" t="str">
        <v>CC22</v>
      </c>
      <c r="O1247" t="e">
        <v>#NUM!</v>
      </c>
      <c r="P1247">
        <v>7</v>
      </c>
      <c r="Q1247" t="str">
        <v>BACHAS, COMPOST Y FERTILIZANTES, DISPOSICION FINAL DE R. LIQUIDOS, DISPOSICION FINAL DE R. SOLIDOS, EXPORTACION, NFU, REACTORES</v>
      </c>
      <c r="R1247">
        <v>1</v>
      </c>
      <c r="S1247">
        <v>-1806016.819329733</v>
      </c>
      <c r="T1247">
        <v>1</v>
      </c>
      <c r="U1247" t="str">
        <v>APERTURADO POR EMPRESA</v>
      </c>
      <c r="V1247" t="str">
        <v>DISPOSICION FINAL DE R. SOLIDOS</v>
      </c>
    </row>
    <row r="1248" spans="1:22" x14ac:dyDescent="0.25">
      <c r="A1248" vm="4">
        <v>45931</v>
      </c>
      <c r="B1248" t="str">
        <v>WORMS-RRHH</v>
      </c>
      <c r="C1248" t="str">
        <v>MATTAROLO EDITH</v>
      </c>
      <c r="D1248">
        <v>-1806016.819329733</v>
      </c>
      <c r="E1248" t="str">
        <v>PORTERIA</v>
      </c>
      <c r="F1248">
        <v>1</v>
      </c>
      <c r="G1248">
        <v>1806016.819329733</v>
      </c>
      <c r="H1248" t="str">
        <v>#RRHH</v>
      </c>
      <c r="I1248" t="str">
        <v>PERSONAL</v>
      </c>
      <c r="J1248" t="str">
        <v>Opex</v>
      </c>
      <c r="K1248" t="str">
        <v>Fijo</v>
      </c>
      <c r="L1248" t="str">
        <v>Indirecto</v>
      </c>
      <c r="M1248">
        <v>0</v>
      </c>
      <c r="N1248" t="str">
        <v>CC22</v>
      </c>
      <c r="O1248" t="e">
        <v>#NUM!</v>
      </c>
      <c r="P1248">
        <v>7</v>
      </c>
      <c r="Q1248" t="str">
        <v>BACHAS, COMPOST Y FERTILIZANTES, DISPOSICION FINAL DE R. LIQUIDOS, DISPOSICION FINAL DE R. SOLIDOS, EXPORTACION, NFU, REACTORES</v>
      </c>
      <c r="R1248">
        <v>1</v>
      </c>
      <c r="S1248">
        <v>-1806016.819329733</v>
      </c>
      <c r="T1248">
        <v>1</v>
      </c>
      <c r="U1248" t="str">
        <v>APERTURADO POR EMPRESA</v>
      </c>
      <c r="V1248" t="str">
        <v>EXPORTACION</v>
      </c>
    </row>
    <row r="1249" spans="1:22" x14ac:dyDescent="0.25">
      <c r="A1249" vm="4">
        <v>45931</v>
      </c>
      <c r="B1249" t="str">
        <v>WORMS-RRHH</v>
      </c>
      <c r="C1249" t="str">
        <v>MATTAROLO EDITH</v>
      </c>
      <c r="D1249">
        <v>-1806016.819329733</v>
      </c>
      <c r="E1249" t="str">
        <v>PORTERIA</v>
      </c>
      <c r="F1249">
        <v>1</v>
      </c>
      <c r="G1249">
        <v>1806016.819329733</v>
      </c>
      <c r="H1249" t="str">
        <v>#RRHH</v>
      </c>
      <c r="I1249" t="str">
        <v>PERSONAL</v>
      </c>
      <c r="J1249" t="str">
        <v>Opex</v>
      </c>
      <c r="K1249" t="str">
        <v>Fijo</v>
      </c>
      <c r="L1249" t="str">
        <v>Indirecto</v>
      </c>
      <c r="M1249">
        <v>0</v>
      </c>
      <c r="N1249" t="str">
        <v>CC22</v>
      </c>
      <c r="O1249" t="e">
        <v>#NUM!</v>
      </c>
      <c r="P1249">
        <v>7</v>
      </c>
      <c r="Q1249" t="str">
        <v>BACHAS, COMPOST Y FERTILIZANTES, DISPOSICION FINAL DE R. LIQUIDOS, DISPOSICION FINAL DE R. SOLIDOS, EXPORTACION, NFU, REACTORES</v>
      </c>
      <c r="R1249">
        <v>1</v>
      </c>
      <c r="S1249">
        <v>-1806016.819329733</v>
      </c>
      <c r="T1249">
        <v>1</v>
      </c>
      <c r="U1249" t="str">
        <v>APERTURADO POR EMPRESA</v>
      </c>
      <c r="V1249" t="str">
        <v>NFU</v>
      </c>
    </row>
    <row r="1250" spans="1:22" x14ac:dyDescent="0.25">
      <c r="A1250" vm="4">
        <v>45931</v>
      </c>
      <c r="B1250" t="str">
        <v>WORMS-RRHH</v>
      </c>
      <c r="C1250" t="str">
        <v>MATTAROLO EDITH</v>
      </c>
      <c r="D1250">
        <v>-1806016.819329733</v>
      </c>
      <c r="E1250" t="str">
        <v>PORTERIA</v>
      </c>
      <c r="F1250">
        <v>1</v>
      </c>
      <c r="G1250">
        <v>1806016.819329733</v>
      </c>
      <c r="H1250" t="str">
        <v>#RRHH</v>
      </c>
      <c r="I1250" t="str">
        <v>PERSONAL</v>
      </c>
      <c r="J1250" t="str">
        <v>Opex</v>
      </c>
      <c r="K1250" t="str">
        <v>Fijo</v>
      </c>
      <c r="L1250" t="str">
        <v>Indirecto</v>
      </c>
      <c r="M1250">
        <v>0</v>
      </c>
      <c r="N1250" t="str">
        <v>CC22</v>
      </c>
      <c r="O1250" t="e">
        <v>#NUM!</v>
      </c>
      <c r="P1250">
        <v>7</v>
      </c>
      <c r="Q1250" t="str">
        <v>BACHAS, COMPOST Y FERTILIZANTES, DISPOSICION FINAL DE R. LIQUIDOS, DISPOSICION FINAL DE R. SOLIDOS, EXPORTACION, NFU, REACTORES</v>
      </c>
      <c r="R1250">
        <v>1</v>
      </c>
      <c r="S1250">
        <v>-1806016.819329733</v>
      </c>
      <c r="T1250">
        <v>1</v>
      </c>
      <c r="U1250" t="str">
        <v>APERTURADO POR EMPRESA</v>
      </c>
      <c r="V1250" t="str">
        <v>REACTORES</v>
      </c>
    </row>
    <row r="1251" spans="1:22" x14ac:dyDescent="0.25">
      <c r="A1251" vm="4">
        <v>45931</v>
      </c>
      <c r="B1251" t="str">
        <v>WORMS-RRHH</v>
      </c>
      <c r="C1251" t="str">
        <v>MUÑOZ NAHUEL URIEL</v>
      </c>
      <c r="D1251">
        <v>-1681201.8936461324</v>
      </c>
      <c r="E1251" t="str">
        <v>DISPOSICION FINAL DE R. LIQUIDOS</v>
      </c>
      <c r="F1251">
        <v>1</v>
      </c>
      <c r="G1251">
        <v>1681201.8936461324</v>
      </c>
      <c r="H1251" t="str">
        <v>#RRHH</v>
      </c>
      <c r="I1251" t="str">
        <v>PERSONAL</v>
      </c>
      <c r="J1251" t="str">
        <v>Opex</v>
      </c>
      <c r="K1251" t="str">
        <v>Variable</v>
      </c>
      <c r="L1251" t="str">
        <v>Directo</v>
      </c>
      <c r="M1251">
        <v>0</v>
      </c>
      <c r="N1251" t="str">
        <v>CC25</v>
      </c>
      <c r="O1251" t="e">
        <v>#NUM!</v>
      </c>
      <c r="P1251">
        <v>2</v>
      </c>
      <c r="Q1251" t="str">
        <v>DISPOSICION FINAL DE R. LIQUIDOS, EXPORTACION</v>
      </c>
      <c r="R1251">
        <v>1</v>
      </c>
      <c r="S1251">
        <v>-1681201.8936461324</v>
      </c>
      <c r="T1251">
        <v>1</v>
      </c>
      <c r="U1251" t="str">
        <v>APERTURADO POR EMPRESA</v>
      </c>
      <c r="V1251" t="str">
        <v>DISPOSICION FINAL DE R. LIQUIDOS</v>
      </c>
    </row>
    <row r="1252" spans="1:22" x14ac:dyDescent="0.25">
      <c r="A1252" vm="4">
        <v>45931</v>
      </c>
      <c r="B1252" t="str">
        <v>WORMS-RRHH</v>
      </c>
      <c r="C1252" t="str">
        <v>MUÑOZ NAHUEL URIEL</v>
      </c>
      <c r="D1252">
        <v>-1681201.8936461324</v>
      </c>
      <c r="E1252" t="str">
        <v>DISPOSICION FINAL DE R. LIQUIDOS</v>
      </c>
      <c r="F1252">
        <v>1</v>
      </c>
      <c r="G1252">
        <v>1681201.8936461324</v>
      </c>
      <c r="H1252" t="str">
        <v>#RRHH</v>
      </c>
      <c r="I1252" t="str">
        <v>PERSONAL</v>
      </c>
      <c r="J1252" t="str">
        <v>Opex</v>
      </c>
      <c r="K1252" t="str">
        <v>Variable</v>
      </c>
      <c r="L1252" t="str">
        <v>Directo</v>
      </c>
      <c r="M1252">
        <v>0</v>
      </c>
      <c r="N1252" t="str">
        <v>CC25</v>
      </c>
      <c r="O1252" t="e">
        <v>#NUM!</v>
      </c>
      <c r="P1252">
        <v>2</v>
      </c>
      <c r="Q1252" t="str">
        <v>DISPOSICION FINAL DE R. LIQUIDOS, EXPORTACION</v>
      </c>
      <c r="R1252">
        <v>1</v>
      </c>
      <c r="S1252">
        <v>-1681201.8936461324</v>
      </c>
      <c r="T1252">
        <v>1</v>
      </c>
      <c r="U1252" t="str">
        <v>APERTURADO POR EMPRESA</v>
      </c>
      <c r="V1252" t="str">
        <v>EXPORTACION</v>
      </c>
    </row>
    <row r="1253" spans="1:22" x14ac:dyDescent="0.25">
      <c r="A1253" vm="4">
        <v>45931</v>
      </c>
      <c r="B1253" t="str">
        <v>WORMS-RRHH</v>
      </c>
      <c r="C1253" t="str">
        <v>CARDOZO JOAQUIN</v>
      </c>
      <c r="D1253">
        <v>-1964972.2935137327</v>
      </c>
      <c r="E1253" t="str">
        <v>NFU</v>
      </c>
      <c r="F1253">
        <v>1</v>
      </c>
      <c r="G1253">
        <v>1964972.2935137327</v>
      </c>
      <c r="H1253" t="str">
        <v>#RRHH</v>
      </c>
      <c r="I1253" t="str">
        <v>PERSONAL</v>
      </c>
      <c r="J1253" t="str">
        <v>Opex</v>
      </c>
      <c r="K1253" t="str">
        <v>Variable</v>
      </c>
      <c r="L1253" t="str">
        <v>Directo</v>
      </c>
      <c r="M1253">
        <v>0</v>
      </c>
      <c r="N1253" t="str">
        <v>CC20</v>
      </c>
      <c r="O1253" t="e">
        <v>#NUM!</v>
      </c>
      <c r="P1253">
        <v>2</v>
      </c>
      <c r="Q1253" t="str">
        <v>DISPOSICION FINAL DE R. SOLIDOS, NFU</v>
      </c>
      <c r="R1253">
        <v>1</v>
      </c>
      <c r="S1253">
        <v>-1964972.2935137327</v>
      </c>
      <c r="T1253">
        <v>1</v>
      </c>
      <c r="U1253" t="str">
        <v>APERTURADO POR EMPRESA</v>
      </c>
      <c r="V1253" t="str">
        <v>DISPOSICION FINAL DE R. SOLIDOS</v>
      </c>
    </row>
    <row r="1254" spans="1:22" x14ac:dyDescent="0.25">
      <c r="A1254" vm="4">
        <v>45931</v>
      </c>
      <c r="B1254" t="str">
        <v>WORMS-RRHH</v>
      </c>
      <c r="C1254" t="str">
        <v>CARDOZO JOAQUIN</v>
      </c>
      <c r="D1254">
        <v>-1964972.2935137327</v>
      </c>
      <c r="E1254" t="str">
        <v>NFU</v>
      </c>
      <c r="F1254">
        <v>1</v>
      </c>
      <c r="G1254">
        <v>1964972.2935137327</v>
      </c>
      <c r="H1254" t="str">
        <v>#RRHH</v>
      </c>
      <c r="I1254" t="str">
        <v>PERSONAL</v>
      </c>
      <c r="J1254" t="str">
        <v>Opex</v>
      </c>
      <c r="K1254" t="str">
        <v>Variable</v>
      </c>
      <c r="L1254" t="str">
        <v>Directo</v>
      </c>
      <c r="M1254">
        <v>0</v>
      </c>
      <c r="N1254" t="str">
        <v>CC20</v>
      </c>
      <c r="O1254" t="e">
        <v>#NUM!</v>
      </c>
      <c r="P1254">
        <v>2</v>
      </c>
      <c r="Q1254" t="str">
        <v>DISPOSICION FINAL DE R. SOLIDOS, NFU</v>
      </c>
      <c r="R1254">
        <v>1</v>
      </c>
      <c r="S1254">
        <v>-1964972.2935137327</v>
      </c>
      <c r="T1254">
        <v>1</v>
      </c>
      <c r="U1254" t="str">
        <v>APERTURADO POR EMPRESA</v>
      </c>
      <c r="V1254" t="str">
        <v>NFU</v>
      </c>
    </row>
    <row r="1255" spans="1:22" x14ac:dyDescent="0.25">
      <c r="A1255" vm="4">
        <v>45931</v>
      </c>
      <c r="B1255" t="str">
        <v>WORMS-RRHH</v>
      </c>
      <c r="C1255" t="str">
        <v>MANSILLA SANTIAGO</v>
      </c>
      <c r="D1255">
        <v>-1729232.8662705333</v>
      </c>
      <c r="E1255" t="str">
        <v>DISPOSICION FINAL DE R. LIQUIDOS</v>
      </c>
      <c r="F1255">
        <v>1</v>
      </c>
      <c r="G1255">
        <v>1729232.8662705333</v>
      </c>
      <c r="H1255" t="str">
        <v>#RRHH</v>
      </c>
      <c r="I1255" t="str">
        <v>PERSONAL</v>
      </c>
      <c r="J1255" t="str">
        <v>Opex</v>
      </c>
      <c r="K1255" t="str">
        <v>Variable</v>
      </c>
      <c r="L1255" t="str">
        <v>Directo</v>
      </c>
      <c r="M1255">
        <v>0</v>
      </c>
      <c r="N1255" t="str">
        <v>CC25</v>
      </c>
      <c r="O1255" t="e">
        <v>#NUM!</v>
      </c>
      <c r="P1255">
        <v>2</v>
      </c>
      <c r="Q1255" t="str">
        <v>DISPOSICION FINAL DE R. LIQUIDOS, EXPORTACION</v>
      </c>
      <c r="R1255">
        <v>1</v>
      </c>
      <c r="S1255">
        <v>-1729232.8662705333</v>
      </c>
      <c r="T1255">
        <v>1</v>
      </c>
      <c r="U1255" t="str">
        <v>APERTURADO POR EMPRESA</v>
      </c>
      <c r="V1255" t="str">
        <v>DISPOSICION FINAL DE R. LIQUIDOS</v>
      </c>
    </row>
    <row r="1256" spans="1:22" x14ac:dyDescent="0.25">
      <c r="A1256" vm="4">
        <v>45931</v>
      </c>
      <c r="B1256" t="str">
        <v>WORMS-RRHH</v>
      </c>
      <c r="C1256" t="str">
        <v>MANSILLA SANTIAGO</v>
      </c>
      <c r="D1256">
        <v>-1729232.8662705333</v>
      </c>
      <c r="E1256" t="str">
        <v>DISPOSICION FINAL DE R. LIQUIDOS</v>
      </c>
      <c r="F1256">
        <v>1</v>
      </c>
      <c r="G1256">
        <v>1729232.8662705333</v>
      </c>
      <c r="H1256" t="str">
        <v>#RRHH</v>
      </c>
      <c r="I1256" t="str">
        <v>PERSONAL</v>
      </c>
      <c r="J1256" t="str">
        <v>Opex</v>
      </c>
      <c r="K1256" t="str">
        <v>Variable</v>
      </c>
      <c r="L1256" t="str">
        <v>Directo</v>
      </c>
      <c r="M1256">
        <v>0</v>
      </c>
      <c r="N1256" t="str">
        <v>CC25</v>
      </c>
      <c r="O1256" t="e">
        <v>#NUM!</v>
      </c>
      <c r="P1256">
        <v>2</v>
      </c>
      <c r="Q1256" t="str">
        <v>DISPOSICION FINAL DE R. LIQUIDOS, EXPORTACION</v>
      </c>
      <c r="R1256">
        <v>1</v>
      </c>
      <c r="S1256">
        <v>-1729232.8662705333</v>
      </c>
      <c r="T1256">
        <v>1</v>
      </c>
      <c r="U1256" t="str">
        <v>APERTURADO POR EMPRESA</v>
      </c>
      <c r="V1256" t="str">
        <v>EXPORTACION</v>
      </c>
    </row>
    <row r="1257" spans="1:22" x14ac:dyDescent="0.25">
      <c r="A1257" vm="4">
        <v>45931</v>
      </c>
      <c r="B1257" t="str">
        <v>WORMS-RRHH</v>
      </c>
      <c r="C1257" t="str">
        <v>SANTA CRUZ, ANA CIELO</v>
      </c>
      <c r="D1257">
        <v>-1581300.6165801331</v>
      </c>
      <c r="E1257" t="str">
        <v>LABORATORIO</v>
      </c>
      <c r="F1257">
        <v>1</v>
      </c>
      <c r="G1257">
        <v>1581300.6165801331</v>
      </c>
      <c r="H1257" t="str">
        <v>#RRHH</v>
      </c>
      <c r="I1257" t="str">
        <v>PERSONAL</v>
      </c>
      <c r="J1257" t="str">
        <v>Opex</v>
      </c>
      <c r="K1257" t="str">
        <v>Fijo</v>
      </c>
      <c r="L1257" t="str">
        <v>Indirecto</v>
      </c>
      <c r="M1257">
        <v>0</v>
      </c>
      <c r="N1257" t="str">
        <v>CC17</v>
      </c>
      <c r="O1257" t="e">
        <v>#NUM!</v>
      </c>
      <c r="P1257">
        <v>6</v>
      </c>
      <c r="Q1257" t="str">
        <v>BACHAS, DISPOSICION FINAL DE R. LIQUIDOS, EXPORTACION, NFU, PILETAS, REACTORES</v>
      </c>
      <c r="R1257">
        <v>1</v>
      </c>
      <c r="S1257">
        <v>-1581300.6165801331</v>
      </c>
      <c r="T1257">
        <v>1</v>
      </c>
      <c r="U1257" t="str">
        <v>APERTURADO POR EMPRESA</v>
      </c>
      <c r="V1257" t="str">
        <v>BACHAS</v>
      </c>
    </row>
    <row r="1258" spans="1:22" x14ac:dyDescent="0.25">
      <c r="A1258" vm="4">
        <v>45931</v>
      </c>
      <c r="B1258" t="str">
        <v>WORMS-RRHH</v>
      </c>
      <c r="C1258" t="str">
        <v>SANTA CRUZ, ANA CIELO</v>
      </c>
      <c r="D1258">
        <v>-1581300.6165801331</v>
      </c>
      <c r="E1258" t="str">
        <v>LABORATORIO</v>
      </c>
      <c r="F1258">
        <v>1</v>
      </c>
      <c r="G1258">
        <v>1581300.6165801331</v>
      </c>
      <c r="H1258" t="str">
        <v>#RRHH</v>
      </c>
      <c r="I1258" t="str">
        <v>PERSONAL</v>
      </c>
      <c r="J1258" t="str">
        <v>Opex</v>
      </c>
      <c r="K1258" t="str">
        <v>Fijo</v>
      </c>
      <c r="L1258" t="str">
        <v>Indirecto</v>
      </c>
      <c r="M1258">
        <v>0</v>
      </c>
      <c r="N1258" t="str">
        <v>CC17</v>
      </c>
      <c r="O1258" t="e">
        <v>#NUM!</v>
      </c>
      <c r="P1258">
        <v>6</v>
      </c>
      <c r="Q1258" t="str">
        <v>BACHAS, DISPOSICION FINAL DE R. LIQUIDOS, EXPORTACION, NFU, PILETAS, REACTORES</v>
      </c>
      <c r="R1258">
        <v>1</v>
      </c>
      <c r="S1258">
        <v>-1581300.6165801331</v>
      </c>
      <c r="T1258">
        <v>1</v>
      </c>
      <c r="U1258" t="str">
        <v>APERTURADO POR EMPRESA</v>
      </c>
      <c r="V1258" t="str">
        <v>DISPOSICION FINAL DE R. LIQUIDOS</v>
      </c>
    </row>
    <row r="1259" spans="1:22" x14ac:dyDescent="0.25">
      <c r="A1259" vm="4">
        <v>45931</v>
      </c>
      <c r="B1259" t="str">
        <v>WORMS-RRHH</v>
      </c>
      <c r="C1259" t="str">
        <v>SANTA CRUZ, ANA CIELO</v>
      </c>
      <c r="D1259">
        <v>-1581300.6165801331</v>
      </c>
      <c r="E1259" t="str">
        <v>LABORATORIO</v>
      </c>
      <c r="F1259">
        <v>1</v>
      </c>
      <c r="G1259">
        <v>1581300.6165801331</v>
      </c>
      <c r="H1259" t="str">
        <v>#RRHH</v>
      </c>
      <c r="I1259" t="str">
        <v>PERSONAL</v>
      </c>
      <c r="J1259" t="str">
        <v>Opex</v>
      </c>
      <c r="K1259" t="str">
        <v>Fijo</v>
      </c>
      <c r="L1259" t="str">
        <v>Indirecto</v>
      </c>
      <c r="M1259">
        <v>0</v>
      </c>
      <c r="N1259" t="str">
        <v>CC17</v>
      </c>
      <c r="O1259" t="e">
        <v>#NUM!</v>
      </c>
      <c r="P1259">
        <v>6</v>
      </c>
      <c r="Q1259" t="str">
        <v>BACHAS, DISPOSICION FINAL DE R. LIQUIDOS, EXPORTACION, NFU, PILETAS, REACTORES</v>
      </c>
      <c r="R1259">
        <v>1</v>
      </c>
      <c r="S1259">
        <v>-1581300.6165801331</v>
      </c>
      <c r="T1259">
        <v>1</v>
      </c>
      <c r="U1259" t="str">
        <v>APERTURADO POR EMPRESA</v>
      </c>
      <c r="V1259" t="str">
        <v>EXPORTACION</v>
      </c>
    </row>
    <row r="1260" spans="1:22" x14ac:dyDescent="0.25">
      <c r="A1260" vm="4">
        <v>45931</v>
      </c>
      <c r="B1260" t="str">
        <v>WORMS-RRHH</v>
      </c>
      <c r="C1260" t="str">
        <v>SANTA CRUZ, ANA CIELO</v>
      </c>
      <c r="D1260">
        <v>-1581300.6165801331</v>
      </c>
      <c r="E1260" t="str">
        <v>LABORATORIO</v>
      </c>
      <c r="F1260">
        <v>1</v>
      </c>
      <c r="G1260">
        <v>1581300.6165801331</v>
      </c>
      <c r="H1260" t="str">
        <v>#RRHH</v>
      </c>
      <c r="I1260" t="str">
        <v>PERSONAL</v>
      </c>
      <c r="J1260" t="str">
        <v>Opex</v>
      </c>
      <c r="K1260" t="str">
        <v>Fijo</v>
      </c>
      <c r="L1260" t="str">
        <v>Indirecto</v>
      </c>
      <c r="M1260">
        <v>0</v>
      </c>
      <c r="N1260" t="str">
        <v>CC17</v>
      </c>
      <c r="O1260" t="e">
        <v>#NUM!</v>
      </c>
      <c r="P1260">
        <v>6</v>
      </c>
      <c r="Q1260" t="str">
        <v>BACHAS, DISPOSICION FINAL DE R. LIQUIDOS, EXPORTACION, NFU, PILETAS, REACTORES</v>
      </c>
      <c r="R1260">
        <v>1</v>
      </c>
      <c r="S1260">
        <v>-1581300.6165801331</v>
      </c>
      <c r="T1260">
        <v>1</v>
      </c>
      <c r="U1260" t="str">
        <v>APERTURADO POR EMPRESA</v>
      </c>
      <c r="V1260" t="str">
        <v>NFU</v>
      </c>
    </row>
    <row r="1261" spans="1:22" x14ac:dyDescent="0.25">
      <c r="A1261" vm="4">
        <v>45931</v>
      </c>
      <c r="B1261" t="str">
        <v>WORMS-RRHH</v>
      </c>
      <c r="C1261" t="str">
        <v>SANTA CRUZ, ANA CIELO</v>
      </c>
      <c r="D1261">
        <v>-1581300.6165801331</v>
      </c>
      <c r="E1261" t="str">
        <v>LABORATORIO</v>
      </c>
      <c r="F1261">
        <v>1</v>
      </c>
      <c r="G1261">
        <v>1581300.6165801331</v>
      </c>
      <c r="H1261" t="str">
        <v>#RRHH</v>
      </c>
      <c r="I1261" t="str">
        <v>PERSONAL</v>
      </c>
      <c r="J1261" t="str">
        <v>Opex</v>
      </c>
      <c r="K1261" t="str">
        <v>Fijo</v>
      </c>
      <c r="L1261" t="str">
        <v>Indirecto</v>
      </c>
      <c r="M1261">
        <v>0</v>
      </c>
      <c r="N1261" t="str">
        <v>CC17</v>
      </c>
      <c r="O1261" t="e">
        <v>#NUM!</v>
      </c>
      <c r="P1261">
        <v>6</v>
      </c>
      <c r="Q1261" t="str">
        <v>BACHAS, DISPOSICION FINAL DE R. LIQUIDOS, EXPORTACION, NFU, PILETAS, REACTORES</v>
      </c>
      <c r="R1261">
        <v>1</v>
      </c>
      <c r="S1261">
        <v>-1581300.6165801331</v>
      </c>
      <c r="T1261">
        <v>1</v>
      </c>
      <c r="U1261" t="str">
        <v>APERTURADO POR EMPRESA</v>
      </c>
      <c r="V1261" t="str">
        <v>PILETAS</v>
      </c>
    </row>
    <row r="1262" spans="1:22" x14ac:dyDescent="0.25">
      <c r="A1262" vm="4">
        <v>45931</v>
      </c>
      <c r="B1262" t="str">
        <v>WORMS-RRHH</v>
      </c>
      <c r="C1262" t="str">
        <v>SANTA CRUZ, ANA CIELO</v>
      </c>
      <c r="D1262">
        <v>-1581300.6165801331</v>
      </c>
      <c r="E1262" t="str">
        <v>LABORATORIO</v>
      </c>
      <c r="F1262">
        <v>1</v>
      </c>
      <c r="G1262">
        <v>1581300.6165801331</v>
      </c>
      <c r="H1262" t="str">
        <v>#RRHH</v>
      </c>
      <c r="I1262" t="str">
        <v>PERSONAL</v>
      </c>
      <c r="J1262" t="str">
        <v>Opex</v>
      </c>
      <c r="K1262" t="str">
        <v>Fijo</v>
      </c>
      <c r="L1262" t="str">
        <v>Indirecto</v>
      </c>
      <c r="M1262">
        <v>0</v>
      </c>
      <c r="N1262" t="str">
        <v>CC17</v>
      </c>
      <c r="O1262" t="e">
        <v>#NUM!</v>
      </c>
      <c r="P1262">
        <v>6</v>
      </c>
      <c r="Q1262" t="str">
        <v>BACHAS, DISPOSICION FINAL DE R. LIQUIDOS, EXPORTACION, NFU, PILETAS, REACTORES</v>
      </c>
      <c r="R1262">
        <v>1</v>
      </c>
      <c r="S1262">
        <v>-1581300.6165801331</v>
      </c>
      <c r="T1262">
        <v>1</v>
      </c>
      <c r="U1262" t="str">
        <v>APERTURADO POR EMPRESA</v>
      </c>
      <c r="V1262" t="str">
        <v>REACTORES</v>
      </c>
    </row>
    <row r="1263" spans="1:22" x14ac:dyDescent="0.25">
      <c r="A1263" vm="4">
        <v>45931</v>
      </c>
      <c r="B1263" t="str">
        <v>WORMS-RRHH</v>
      </c>
      <c r="C1263" t="str">
        <v>MAZZALI CARLA JUDITH</v>
      </c>
      <c r="D1263">
        <v>-3217031.0896809334</v>
      </c>
      <c r="E1263" t="str">
        <v>ADMINISTRACION</v>
      </c>
      <c r="F1263">
        <v>1</v>
      </c>
      <c r="G1263">
        <v>3217031.0896809334</v>
      </c>
      <c r="H1263" t="str">
        <v>#RRHH</v>
      </c>
      <c r="I1263" t="str">
        <v>PERSONAL</v>
      </c>
      <c r="J1263" t="str">
        <v>Opex</v>
      </c>
      <c r="K1263" t="str">
        <v>Fijo</v>
      </c>
      <c r="L1263" t="str">
        <v>Indirecto</v>
      </c>
      <c r="M1263">
        <v>0</v>
      </c>
      <c r="N1263" t="str">
        <v>CC15</v>
      </c>
      <c r="O1263" t="e">
        <v>#NUM!</v>
      </c>
      <c r="P1263">
        <v>10</v>
      </c>
      <c r="Q1263" t="str">
        <v>BACHAS, CEREAL Y POLVILLO, COMPOST Y FERTILIZANTES, DISPOSICION FINAL DE R. LIQUIDOS, DISPOSICION FINAL DE R. SOLIDOS, EXPORTACION, NFU, PILETAS, REACTORES, TIERRAS FILTRANTES</v>
      </c>
      <c r="R1263">
        <v>1</v>
      </c>
      <c r="S1263">
        <v>-3217031.0896809334</v>
      </c>
      <c r="T1263">
        <v>1</v>
      </c>
      <c r="U1263" t="str">
        <v>APERTURADO POR EMPRESA</v>
      </c>
      <c r="V1263" t="str">
        <v>BACHAS</v>
      </c>
    </row>
    <row r="1264" spans="1:22" x14ac:dyDescent="0.25">
      <c r="A1264" vm="4">
        <v>45931</v>
      </c>
      <c r="B1264" t="str">
        <v>WORMS-RRHH</v>
      </c>
      <c r="C1264" t="str">
        <v>MAZZALI CARLA JUDITH</v>
      </c>
      <c r="D1264">
        <v>-3217031.0896809334</v>
      </c>
      <c r="E1264" t="str">
        <v>ADMINISTRACION</v>
      </c>
      <c r="F1264">
        <v>1</v>
      </c>
      <c r="G1264">
        <v>3217031.0896809334</v>
      </c>
      <c r="H1264" t="str">
        <v>#RRHH</v>
      </c>
      <c r="I1264" t="str">
        <v>PERSONAL</v>
      </c>
      <c r="J1264" t="str">
        <v>Opex</v>
      </c>
      <c r="K1264" t="str">
        <v>Fijo</v>
      </c>
      <c r="L1264" t="str">
        <v>Indirecto</v>
      </c>
      <c r="M1264">
        <v>0</v>
      </c>
      <c r="N1264" t="str">
        <v>CC15</v>
      </c>
      <c r="O1264" t="e">
        <v>#NUM!</v>
      </c>
      <c r="P1264">
        <v>10</v>
      </c>
      <c r="Q1264" t="str">
        <v>BACHAS, CEREAL Y POLVILLO, COMPOST Y FERTILIZANTES, DISPOSICION FINAL DE R. LIQUIDOS, DISPOSICION FINAL DE R. SOLIDOS, EXPORTACION, NFU, PILETAS, REACTORES, TIERRAS FILTRANTES</v>
      </c>
      <c r="R1264">
        <v>1</v>
      </c>
      <c r="S1264">
        <v>-3217031.0896809334</v>
      </c>
      <c r="T1264">
        <v>1</v>
      </c>
      <c r="U1264" t="str">
        <v>APERTURADO POR EMPRESA</v>
      </c>
      <c r="V1264" t="str">
        <v>CEREAL Y POLVILLO</v>
      </c>
    </row>
    <row r="1265" spans="1:22" x14ac:dyDescent="0.25">
      <c r="A1265" vm="4">
        <v>45931</v>
      </c>
      <c r="B1265" t="str">
        <v>WORMS-RRHH</v>
      </c>
      <c r="C1265" t="str">
        <v>MAZZALI CARLA JUDITH</v>
      </c>
      <c r="D1265">
        <v>-3217031.0896809334</v>
      </c>
      <c r="E1265" t="str">
        <v>ADMINISTRACION</v>
      </c>
      <c r="F1265">
        <v>1</v>
      </c>
      <c r="G1265">
        <v>3217031.0896809334</v>
      </c>
      <c r="H1265" t="str">
        <v>#RRHH</v>
      </c>
      <c r="I1265" t="str">
        <v>PERSONAL</v>
      </c>
      <c r="J1265" t="str">
        <v>Opex</v>
      </c>
      <c r="K1265" t="str">
        <v>Fijo</v>
      </c>
      <c r="L1265" t="str">
        <v>Indirecto</v>
      </c>
      <c r="M1265">
        <v>0</v>
      </c>
      <c r="N1265" t="str">
        <v>CC15</v>
      </c>
      <c r="O1265" t="e">
        <v>#NUM!</v>
      </c>
      <c r="P1265">
        <v>10</v>
      </c>
      <c r="Q1265" t="str">
        <v>BACHAS, CEREAL Y POLVILLO, COMPOST Y FERTILIZANTES, DISPOSICION FINAL DE R. LIQUIDOS, DISPOSICION FINAL DE R. SOLIDOS, EXPORTACION, NFU, PILETAS, REACTORES, TIERRAS FILTRANTES</v>
      </c>
      <c r="R1265">
        <v>1</v>
      </c>
      <c r="S1265">
        <v>-3217031.0896809334</v>
      </c>
      <c r="T1265">
        <v>1</v>
      </c>
      <c r="U1265" t="str">
        <v>APERTURADO POR EMPRESA</v>
      </c>
      <c r="V1265" t="str">
        <v>COMPOST Y FERTILIZANTES</v>
      </c>
    </row>
    <row r="1266" spans="1:22" x14ac:dyDescent="0.25">
      <c r="A1266" vm="4">
        <v>45931</v>
      </c>
      <c r="B1266" t="str">
        <v>WORMS-RRHH</v>
      </c>
      <c r="C1266" t="str">
        <v>MAZZALI CARLA JUDITH</v>
      </c>
      <c r="D1266">
        <v>-3217031.0896809334</v>
      </c>
      <c r="E1266" t="str">
        <v>ADMINISTRACION</v>
      </c>
      <c r="F1266">
        <v>1</v>
      </c>
      <c r="G1266">
        <v>3217031.0896809334</v>
      </c>
      <c r="H1266" t="str">
        <v>#RRHH</v>
      </c>
      <c r="I1266" t="str">
        <v>PERSONAL</v>
      </c>
      <c r="J1266" t="str">
        <v>Opex</v>
      </c>
      <c r="K1266" t="str">
        <v>Fijo</v>
      </c>
      <c r="L1266" t="str">
        <v>Indirecto</v>
      </c>
      <c r="M1266">
        <v>0</v>
      </c>
      <c r="N1266" t="str">
        <v>CC15</v>
      </c>
      <c r="O1266" t="e">
        <v>#NUM!</v>
      </c>
      <c r="P1266">
        <v>10</v>
      </c>
      <c r="Q1266" t="str">
        <v>BACHAS, CEREAL Y POLVILLO, COMPOST Y FERTILIZANTES, DISPOSICION FINAL DE R. LIQUIDOS, DISPOSICION FINAL DE R. SOLIDOS, EXPORTACION, NFU, PILETAS, REACTORES, TIERRAS FILTRANTES</v>
      </c>
      <c r="R1266">
        <v>1</v>
      </c>
      <c r="S1266">
        <v>-3217031.0896809334</v>
      </c>
      <c r="T1266">
        <v>1</v>
      </c>
      <c r="U1266" t="str">
        <v>APERTURADO POR EMPRESA</v>
      </c>
      <c r="V1266" t="str">
        <v>DISPOSICION FINAL DE R. LIQUIDOS</v>
      </c>
    </row>
    <row r="1267" spans="1:22" x14ac:dyDescent="0.25">
      <c r="A1267" vm="4">
        <v>45931</v>
      </c>
      <c r="B1267" t="str">
        <v>WORMS-RRHH</v>
      </c>
      <c r="C1267" t="str">
        <v>MAZZALI CARLA JUDITH</v>
      </c>
      <c r="D1267">
        <v>-3217031.0896809334</v>
      </c>
      <c r="E1267" t="str">
        <v>ADMINISTRACION</v>
      </c>
      <c r="F1267">
        <v>1</v>
      </c>
      <c r="G1267">
        <v>3217031.0896809334</v>
      </c>
      <c r="H1267" t="str">
        <v>#RRHH</v>
      </c>
      <c r="I1267" t="str">
        <v>PERSONAL</v>
      </c>
      <c r="J1267" t="str">
        <v>Opex</v>
      </c>
      <c r="K1267" t="str">
        <v>Fijo</v>
      </c>
      <c r="L1267" t="str">
        <v>Indirecto</v>
      </c>
      <c r="M1267">
        <v>0</v>
      </c>
      <c r="N1267" t="str">
        <v>CC15</v>
      </c>
      <c r="O1267" t="e">
        <v>#NUM!</v>
      </c>
      <c r="P1267">
        <v>10</v>
      </c>
      <c r="Q1267" t="str">
        <v>BACHAS, CEREAL Y POLVILLO, COMPOST Y FERTILIZANTES, DISPOSICION FINAL DE R. LIQUIDOS, DISPOSICION FINAL DE R. SOLIDOS, EXPORTACION, NFU, PILETAS, REACTORES, TIERRAS FILTRANTES</v>
      </c>
      <c r="R1267">
        <v>1</v>
      </c>
      <c r="S1267">
        <v>-3217031.0896809334</v>
      </c>
      <c r="T1267">
        <v>1</v>
      </c>
      <c r="U1267" t="str">
        <v>APERTURADO POR EMPRESA</v>
      </c>
      <c r="V1267" t="str">
        <v>DISPOSICION FINAL DE R. SOLIDOS</v>
      </c>
    </row>
    <row r="1268" spans="1:22" x14ac:dyDescent="0.25">
      <c r="A1268" vm="4">
        <v>45931</v>
      </c>
      <c r="B1268" t="str">
        <v>WORMS-RRHH</v>
      </c>
      <c r="C1268" t="str">
        <v>MAZZALI CARLA JUDITH</v>
      </c>
      <c r="D1268">
        <v>-3217031.0896809334</v>
      </c>
      <c r="E1268" t="str">
        <v>ADMINISTRACION</v>
      </c>
      <c r="F1268">
        <v>1</v>
      </c>
      <c r="G1268">
        <v>3217031.0896809334</v>
      </c>
      <c r="H1268" t="str">
        <v>#RRHH</v>
      </c>
      <c r="I1268" t="str">
        <v>PERSONAL</v>
      </c>
      <c r="J1268" t="str">
        <v>Opex</v>
      </c>
      <c r="K1268" t="str">
        <v>Fijo</v>
      </c>
      <c r="L1268" t="str">
        <v>Indirecto</v>
      </c>
      <c r="M1268">
        <v>0</v>
      </c>
      <c r="N1268" t="str">
        <v>CC15</v>
      </c>
      <c r="O1268" t="e">
        <v>#NUM!</v>
      </c>
      <c r="P1268">
        <v>10</v>
      </c>
      <c r="Q1268" t="str">
        <v>BACHAS, CEREAL Y POLVILLO, COMPOST Y FERTILIZANTES, DISPOSICION FINAL DE R. LIQUIDOS, DISPOSICION FINAL DE R. SOLIDOS, EXPORTACION, NFU, PILETAS, REACTORES, TIERRAS FILTRANTES</v>
      </c>
      <c r="R1268">
        <v>1</v>
      </c>
      <c r="S1268">
        <v>-3217031.0896809334</v>
      </c>
      <c r="T1268">
        <v>1</v>
      </c>
      <c r="U1268" t="str">
        <v>APERTURADO POR EMPRESA</v>
      </c>
      <c r="V1268" t="str">
        <v>EXPORTACION</v>
      </c>
    </row>
    <row r="1269" spans="1:22" x14ac:dyDescent="0.25">
      <c r="A1269" vm="4">
        <v>45931</v>
      </c>
      <c r="B1269" t="str">
        <v>WORMS-RRHH</v>
      </c>
      <c r="C1269" t="str">
        <v>MAZZALI CARLA JUDITH</v>
      </c>
      <c r="D1269">
        <v>-3217031.0896809334</v>
      </c>
      <c r="E1269" t="str">
        <v>ADMINISTRACION</v>
      </c>
      <c r="F1269">
        <v>1</v>
      </c>
      <c r="G1269">
        <v>3217031.0896809334</v>
      </c>
      <c r="H1269" t="str">
        <v>#RRHH</v>
      </c>
      <c r="I1269" t="str">
        <v>PERSONAL</v>
      </c>
      <c r="J1269" t="str">
        <v>Opex</v>
      </c>
      <c r="K1269" t="str">
        <v>Fijo</v>
      </c>
      <c r="L1269" t="str">
        <v>Indirecto</v>
      </c>
      <c r="M1269">
        <v>0</v>
      </c>
      <c r="N1269" t="str">
        <v>CC15</v>
      </c>
      <c r="O1269" t="e">
        <v>#NUM!</v>
      </c>
      <c r="P1269">
        <v>10</v>
      </c>
      <c r="Q1269" t="str">
        <v>BACHAS, CEREAL Y POLVILLO, COMPOST Y FERTILIZANTES, DISPOSICION FINAL DE R. LIQUIDOS, DISPOSICION FINAL DE R. SOLIDOS, EXPORTACION, NFU, PILETAS, REACTORES, TIERRAS FILTRANTES</v>
      </c>
      <c r="R1269">
        <v>1</v>
      </c>
      <c r="S1269">
        <v>-3217031.0896809334</v>
      </c>
      <c r="T1269">
        <v>1</v>
      </c>
      <c r="U1269" t="str">
        <v>APERTURADO POR EMPRESA</v>
      </c>
      <c r="V1269" t="str">
        <v>NFU</v>
      </c>
    </row>
    <row r="1270" spans="1:22" x14ac:dyDescent="0.25">
      <c r="A1270" vm="4">
        <v>45931</v>
      </c>
      <c r="B1270" t="str">
        <v>WORMS-RRHH</v>
      </c>
      <c r="C1270" t="str">
        <v>MAZZALI CARLA JUDITH</v>
      </c>
      <c r="D1270">
        <v>-3217031.0896809334</v>
      </c>
      <c r="E1270" t="str">
        <v>ADMINISTRACION</v>
      </c>
      <c r="F1270">
        <v>1</v>
      </c>
      <c r="G1270">
        <v>3217031.0896809334</v>
      </c>
      <c r="H1270" t="str">
        <v>#RRHH</v>
      </c>
      <c r="I1270" t="str">
        <v>PERSONAL</v>
      </c>
      <c r="J1270" t="str">
        <v>Opex</v>
      </c>
      <c r="K1270" t="str">
        <v>Fijo</v>
      </c>
      <c r="L1270" t="str">
        <v>Indirecto</v>
      </c>
      <c r="M1270">
        <v>0</v>
      </c>
      <c r="N1270" t="str">
        <v>CC15</v>
      </c>
      <c r="O1270" t="e">
        <v>#NUM!</v>
      </c>
      <c r="P1270">
        <v>10</v>
      </c>
      <c r="Q1270" t="str">
        <v>BACHAS, CEREAL Y POLVILLO, COMPOST Y FERTILIZANTES, DISPOSICION FINAL DE R. LIQUIDOS, DISPOSICION FINAL DE R. SOLIDOS, EXPORTACION, NFU, PILETAS, REACTORES, TIERRAS FILTRANTES</v>
      </c>
      <c r="R1270">
        <v>1</v>
      </c>
      <c r="S1270">
        <v>-3217031.0896809334</v>
      </c>
      <c r="T1270">
        <v>1</v>
      </c>
      <c r="U1270" t="str">
        <v>APERTURADO POR EMPRESA</v>
      </c>
      <c r="V1270" t="str">
        <v>PILETAS</v>
      </c>
    </row>
    <row r="1271" spans="1:22" x14ac:dyDescent="0.25">
      <c r="A1271" vm="4">
        <v>45931</v>
      </c>
      <c r="B1271" t="str">
        <v>WORMS-RRHH</v>
      </c>
      <c r="C1271" t="str">
        <v>MAZZALI CARLA JUDITH</v>
      </c>
      <c r="D1271">
        <v>-3217031.0896809334</v>
      </c>
      <c r="E1271" t="str">
        <v>ADMINISTRACION</v>
      </c>
      <c r="F1271">
        <v>1</v>
      </c>
      <c r="G1271">
        <v>3217031.0896809334</v>
      </c>
      <c r="H1271" t="str">
        <v>#RRHH</v>
      </c>
      <c r="I1271" t="str">
        <v>PERSONAL</v>
      </c>
      <c r="J1271" t="str">
        <v>Opex</v>
      </c>
      <c r="K1271" t="str">
        <v>Fijo</v>
      </c>
      <c r="L1271" t="str">
        <v>Indirecto</v>
      </c>
      <c r="M1271">
        <v>0</v>
      </c>
      <c r="N1271" t="str">
        <v>CC15</v>
      </c>
      <c r="O1271" t="e">
        <v>#NUM!</v>
      </c>
      <c r="P1271">
        <v>10</v>
      </c>
      <c r="Q1271" t="str">
        <v>BACHAS, CEREAL Y POLVILLO, COMPOST Y FERTILIZANTES, DISPOSICION FINAL DE R. LIQUIDOS, DISPOSICION FINAL DE R. SOLIDOS, EXPORTACION, NFU, PILETAS, REACTORES, TIERRAS FILTRANTES</v>
      </c>
      <c r="R1271">
        <v>1</v>
      </c>
      <c r="S1271">
        <v>-3217031.0896809334</v>
      </c>
      <c r="T1271">
        <v>1</v>
      </c>
      <c r="U1271" t="str">
        <v>APERTURADO POR EMPRESA</v>
      </c>
      <c r="V1271" t="str">
        <v>REACTORES</v>
      </c>
    </row>
    <row r="1272" spans="1:22" x14ac:dyDescent="0.25">
      <c r="A1272" vm="4">
        <v>45931</v>
      </c>
      <c r="B1272" t="str">
        <v>WORMS-RRHH</v>
      </c>
      <c r="C1272" t="str">
        <v>MAZZALI CARLA JUDITH</v>
      </c>
      <c r="D1272">
        <v>-3217031.0896809334</v>
      </c>
      <c r="E1272" t="str">
        <v>ADMINISTRACION</v>
      </c>
      <c r="F1272">
        <v>1</v>
      </c>
      <c r="G1272">
        <v>3217031.0896809334</v>
      </c>
      <c r="H1272" t="str">
        <v>#RRHH</v>
      </c>
      <c r="I1272" t="str">
        <v>PERSONAL</v>
      </c>
      <c r="J1272" t="str">
        <v>Opex</v>
      </c>
      <c r="K1272" t="str">
        <v>Fijo</v>
      </c>
      <c r="L1272" t="str">
        <v>Indirecto</v>
      </c>
      <c r="M1272">
        <v>0</v>
      </c>
      <c r="N1272" t="str">
        <v>CC15</v>
      </c>
      <c r="O1272" t="e">
        <v>#NUM!</v>
      </c>
      <c r="P1272">
        <v>10</v>
      </c>
      <c r="Q1272" t="str">
        <v>BACHAS, CEREAL Y POLVILLO, COMPOST Y FERTILIZANTES, DISPOSICION FINAL DE R. LIQUIDOS, DISPOSICION FINAL DE R. SOLIDOS, EXPORTACION, NFU, PILETAS, REACTORES, TIERRAS FILTRANTES</v>
      </c>
      <c r="R1272">
        <v>1</v>
      </c>
      <c r="S1272">
        <v>-3217031.0896809334</v>
      </c>
      <c r="T1272">
        <v>1</v>
      </c>
      <c r="U1272" t="str">
        <v>APERTURADO POR EMPRESA</v>
      </c>
      <c r="V1272" t="str">
        <v>TIERRAS FILTRANTES</v>
      </c>
    </row>
    <row r="1273" spans="1:22" x14ac:dyDescent="0.25">
      <c r="A1273" vm="4">
        <v>45931</v>
      </c>
      <c r="B1273" t="str">
        <v>WORMS-RRHH</v>
      </c>
      <c r="C1273" t="str">
        <v>NIEVES PAULA MARIA</v>
      </c>
      <c r="D1273">
        <v>-1728840.6509822663</v>
      </c>
      <c r="E1273" t="str">
        <v>ADMINISTRACION</v>
      </c>
      <c r="F1273">
        <v>1</v>
      </c>
      <c r="G1273">
        <v>1728840.6509822663</v>
      </c>
      <c r="H1273" t="str">
        <v>#RRHH</v>
      </c>
      <c r="I1273" t="str">
        <v>PERSONAL</v>
      </c>
      <c r="J1273" t="str">
        <v>Opex</v>
      </c>
      <c r="K1273" t="str">
        <v>Fijo</v>
      </c>
      <c r="L1273" t="str">
        <v>Indirecto</v>
      </c>
      <c r="M1273">
        <v>0</v>
      </c>
      <c r="N1273" t="str">
        <v>CC15</v>
      </c>
      <c r="O1273" t="e">
        <v>#NUM!</v>
      </c>
      <c r="P1273">
        <v>10</v>
      </c>
      <c r="Q1273" t="str">
        <v>BACHAS, CEREAL Y POLVILLO, COMPOST Y FERTILIZANTES, DISPOSICION FINAL DE R. LIQUIDOS, DISPOSICION FINAL DE R. SOLIDOS, EXPORTACION, NFU, PILETAS, REACTORES, TIERRAS FILTRANTES</v>
      </c>
      <c r="R1273">
        <v>1</v>
      </c>
      <c r="S1273">
        <v>-1728840.6509822663</v>
      </c>
      <c r="T1273">
        <v>1</v>
      </c>
      <c r="U1273" t="str">
        <v>APERTURADO POR EMPRESA</v>
      </c>
      <c r="V1273" t="str">
        <v>BACHAS</v>
      </c>
    </row>
    <row r="1274" spans="1:22" x14ac:dyDescent="0.25">
      <c r="A1274" vm="4">
        <v>45931</v>
      </c>
      <c r="B1274" t="str">
        <v>WORMS-RRHH</v>
      </c>
      <c r="C1274" t="str">
        <v>NIEVES PAULA MARIA</v>
      </c>
      <c r="D1274">
        <v>-1728840.6509822663</v>
      </c>
      <c r="E1274" t="str">
        <v>ADMINISTRACION</v>
      </c>
      <c r="F1274">
        <v>1</v>
      </c>
      <c r="G1274">
        <v>1728840.6509822663</v>
      </c>
      <c r="H1274" t="str">
        <v>#RRHH</v>
      </c>
      <c r="I1274" t="str">
        <v>PERSONAL</v>
      </c>
      <c r="J1274" t="str">
        <v>Opex</v>
      </c>
      <c r="K1274" t="str">
        <v>Fijo</v>
      </c>
      <c r="L1274" t="str">
        <v>Indirecto</v>
      </c>
      <c r="M1274">
        <v>0</v>
      </c>
      <c r="N1274" t="str">
        <v>CC15</v>
      </c>
      <c r="O1274" t="e">
        <v>#NUM!</v>
      </c>
      <c r="P1274">
        <v>10</v>
      </c>
      <c r="Q1274" t="str">
        <v>BACHAS, CEREAL Y POLVILLO, COMPOST Y FERTILIZANTES, DISPOSICION FINAL DE R. LIQUIDOS, DISPOSICION FINAL DE R. SOLIDOS, EXPORTACION, NFU, PILETAS, REACTORES, TIERRAS FILTRANTES</v>
      </c>
      <c r="R1274">
        <v>1</v>
      </c>
      <c r="S1274">
        <v>-1728840.6509822663</v>
      </c>
      <c r="T1274">
        <v>1</v>
      </c>
      <c r="U1274" t="str">
        <v>APERTURADO POR EMPRESA</v>
      </c>
      <c r="V1274" t="str">
        <v>CEREAL Y POLVILLO</v>
      </c>
    </row>
    <row r="1275" spans="1:22" x14ac:dyDescent="0.25">
      <c r="A1275" vm="4">
        <v>45931</v>
      </c>
      <c r="B1275" t="str">
        <v>WORMS-RRHH</v>
      </c>
      <c r="C1275" t="str">
        <v>NIEVES PAULA MARIA</v>
      </c>
      <c r="D1275">
        <v>-1728840.6509822663</v>
      </c>
      <c r="E1275" t="str">
        <v>ADMINISTRACION</v>
      </c>
      <c r="F1275">
        <v>1</v>
      </c>
      <c r="G1275">
        <v>1728840.6509822663</v>
      </c>
      <c r="H1275" t="str">
        <v>#RRHH</v>
      </c>
      <c r="I1275" t="str">
        <v>PERSONAL</v>
      </c>
      <c r="J1275" t="str">
        <v>Opex</v>
      </c>
      <c r="K1275" t="str">
        <v>Fijo</v>
      </c>
      <c r="L1275" t="str">
        <v>Indirecto</v>
      </c>
      <c r="M1275">
        <v>0</v>
      </c>
      <c r="N1275" t="str">
        <v>CC15</v>
      </c>
      <c r="O1275" t="e">
        <v>#NUM!</v>
      </c>
      <c r="P1275">
        <v>10</v>
      </c>
      <c r="Q1275" t="str">
        <v>BACHAS, CEREAL Y POLVILLO, COMPOST Y FERTILIZANTES, DISPOSICION FINAL DE R. LIQUIDOS, DISPOSICION FINAL DE R. SOLIDOS, EXPORTACION, NFU, PILETAS, REACTORES, TIERRAS FILTRANTES</v>
      </c>
      <c r="R1275">
        <v>1</v>
      </c>
      <c r="S1275">
        <v>-1728840.6509822663</v>
      </c>
      <c r="T1275">
        <v>1</v>
      </c>
      <c r="U1275" t="str">
        <v>APERTURADO POR EMPRESA</v>
      </c>
      <c r="V1275" t="str">
        <v>COMPOST Y FERTILIZANTES</v>
      </c>
    </row>
    <row r="1276" spans="1:22" x14ac:dyDescent="0.25">
      <c r="A1276" vm="4">
        <v>45931</v>
      </c>
      <c r="B1276" t="str">
        <v>WORMS-RRHH</v>
      </c>
      <c r="C1276" t="str">
        <v>NIEVES PAULA MARIA</v>
      </c>
      <c r="D1276">
        <v>-1728840.6509822663</v>
      </c>
      <c r="E1276" t="str">
        <v>ADMINISTRACION</v>
      </c>
      <c r="F1276">
        <v>1</v>
      </c>
      <c r="G1276">
        <v>1728840.6509822663</v>
      </c>
      <c r="H1276" t="str">
        <v>#RRHH</v>
      </c>
      <c r="I1276" t="str">
        <v>PERSONAL</v>
      </c>
      <c r="J1276" t="str">
        <v>Opex</v>
      </c>
      <c r="K1276" t="str">
        <v>Fijo</v>
      </c>
      <c r="L1276" t="str">
        <v>Indirecto</v>
      </c>
      <c r="M1276">
        <v>0</v>
      </c>
      <c r="N1276" t="str">
        <v>CC15</v>
      </c>
      <c r="O1276" t="e">
        <v>#NUM!</v>
      </c>
      <c r="P1276">
        <v>10</v>
      </c>
      <c r="Q1276" t="str">
        <v>BACHAS, CEREAL Y POLVILLO, COMPOST Y FERTILIZANTES, DISPOSICION FINAL DE R. LIQUIDOS, DISPOSICION FINAL DE R. SOLIDOS, EXPORTACION, NFU, PILETAS, REACTORES, TIERRAS FILTRANTES</v>
      </c>
      <c r="R1276">
        <v>1</v>
      </c>
      <c r="S1276">
        <v>-1728840.6509822663</v>
      </c>
      <c r="T1276">
        <v>1</v>
      </c>
      <c r="U1276" t="str">
        <v>APERTURADO POR EMPRESA</v>
      </c>
      <c r="V1276" t="str">
        <v>DISPOSICION FINAL DE R. LIQUIDOS</v>
      </c>
    </row>
    <row r="1277" spans="1:22" x14ac:dyDescent="0.25">
      <c r="A1277" vm="4">
        <v>45931</v>
      </c>
      <c r="B1277" t="str">
        <v>WORMS-RRHH</v>
      </c>
      <c r="C1277" t="str">
        <v>NIEVES PAULA MARIA</v>
      </c>
      <c r="D1277">
        <v>-1728840.6509822663</v>
      </c>
      <c r="E1277" t="str">
        <v>ADMINISTRACION</v>
      </c>
      <c r="F1277">
        <v>1</v>
      </c>
      <c r="G1277">
        <v>1728840.6509822663</v>
      </c>
      <c r="H1277" t="str">
        <v>#RRHH</v>
      </c>
      <c r="I1277" t="str">
        <v>PERSONAL</v>
      </c>
      <c r="J1277" t="str">
        <v>Opex</v>
      </c>
      <c r="K1277" t="str">
        <v>Fijo</v>
      </c>
      <c r="L1277" t="str">
        <v>Indirecto</v>
      </c>
      <c r="M1277">
        <v>0</v>
      </c>
      <c r="N1277" t="str">
        <v>CC15</v>
      </c>
      <c r="O1277" t="e">
        <v>#NUM!</v>
      </c>
      <c r="P1277">
        <v>10</v>
      </c>
      <c r="Q1277" t="str">
        <v>BACHAS, CEREAL Y POLVILLO, COMPOST Y FERTILIZANTES, DISPOSICION FINAL DE R. LIQUIDOS, DISPOSICION FINAL DE R. SOLIDOS, EXPORTACION, NFU, PILETAS, REACTORES, TIERRAS FILTRANTES</v>
      </c>
      <c r="R1277">
        <v>1</v>
      </c>
      <c r="S1277">
        <v>-1728840.6509822663</v>
      </c>
      <c r="T1277">
        <v>1</v>
      </c>
      <c r="U1277" t="str">
        <v>APERTURADO POR EMPRESA</v>
      </c>
      <c r="V1277" t="str">
        <v>DISPOSICION FINAL DE R. SOLIDOS</v>
      </c>
    </row>
    <row r="1278" spans="1:22" x14ac:dyDescent="0.25">
      <c r="A1278" vm="4">
        <v>45931</v>
      </c>
      <c r="B1278" t="str">
        <v>WORMS-RRHH</v>
      </c>
      <c r="C1278" t="str">
        <v>NIEVES PAULA MARIA</v>
      </c>
      <c r="D1278">
        <v>-1728840.6509822663</v>
      </c>
      <c r="E1278" t="str">
        <v>ADMINISTRACION</v>
      </c>
      <c r="F1278">
        <v>1</v>
      </c>
      <c r="G1278">
        <v>1728840.6509822663</v>
      </c>
      <c r="H1278" t="str">
        <v>#RRHH</v>
      </c>
      <c r="I1278" t="str">
        <v>PERSONAL</v>
      </c>
      <c r="J1278" t="str">
        <v>Opex</v>
      </c>
      <c r="K1278" t="str">
        <v>Fijo</v>
      </c>
      <c r="L1278" t="str">
        <v>Indirecto</v>
      </c>
      <c r="M1278">
        <v>0</v>
      </c>
      <c r="N1278" t="str">
        <v>CC15</v>
      </c>
      <c r="O1278" t="e">
        <v>#NUM!</v>
      </c>
      <c r="P1278">
        <v>10</v>
      </c>
      <c r="Q1278" t="str">
        <v>BACHAS, CEREAL Y POLVILLO, COMPOST Y FERTILIZANTES, DISPOSICION FINAL DE R. LIQUIDOS, DISPOSICION FINAL DE R. SOLIDOS, EXPORTACION, NFU, PILETAS, REACTORES, TIERRAS FILTRANTES</v>
      </c>
      <c r="R1278">
        <v>1</v>
      </c>
      <c r="S1278">
        <v>-1728840.6509822663</v>
      </c>
      <c r="T1278">
        <v>1</v>
      </c>
      <c r="U1278" t="str">
        <v>APERTURADO POR EMPRESA</v>
      </c>
      <c r="V1278" t="str">
        <v>EXPORTACION</v>
      </c>
    </row>
    <row r="1279" spans="1:22" x14ac:dyDescent="0.25">
      <c r="A1279" vm="4">
        <v>45931</v>
      </c>
      <c r="B1279" t="str">
        <v>WORMS-RRHH</v>
      </c>
      <c r="C1279" t="str">
        <v>NIEVES PAULA MARIA</v>
      </c>
      <c r="D1279">
        <v>-1728840.6509822663</v>
      </c>
      <c r="E1279" t="str">
        <v>ADMINISTRACION</v>
      </c>
      <c r="F1279">
        <v>1</v>
      </c>
      <c r="G1279">
        <v>1728840.6509822663</v>
      </c>
      <c r="H1279" t="str">
        <v>#RRHH</v>
      </c>
      <c r="I1279" t="str">
        <v>PERSONAL</v>
      </c>
      <c r="J1279" t="str">
        <v>Opex</v>
      </c>
      <c r="K1279" t="str">
        <v>Fijo</v>
      </c>
      <c r="L1279" t="str">
        <v>Indirecto</v>
      </c>
      <c r="M1279">
        <v>0</v>
      </c>
      <c r="N1279" t="str">
        <v>CC15</v>
      </c>
      <c r="O1279" t="e">
        <v>#NUM!</v>
      </c>
      <c r="P1279">
        <v>10</v>
      </c>
      <c r="Q1279" t="str">
        <v>BACHAS, CEREAL Y POLVILLO, COMPOST Y FERTILIZANTES, DISPOSICION FINAL DE R. LIQUIDOS, DISPOSICION FINAL DE R. SOLIDOS, EXPORTACION, NFU, PILETAS, REACTORES, TIERRAS FILTRANTES</v>
      </c>
      <c r="R1279">
        <v>1</v>
      </c>
      <c r="S1279">
        <v>-1728840.6509822663</v>
      </c>
      <c r="T1279">
        <v>1</v>
      </c>
      <c r="U1279" t="str">
        <v>APERTURADO POR EMPRESA</v>
      </c>
      <c r="V1279" t="str">
        <v>NFU</v>
      </c>
    </row>
    <row r="1280" spans="1:22" x14ac:dyDescent="0.25">
      <c r="A1280" vm="4">
        <v>45931</v>
      </c>
      <c r="B1280" t="str">
        <v>WORMS-RRHH</v>
      </c>
      <c r="C1280" t="str">
        <v>NIEVES PAULA MARIA</v>
      </c>
      <c r="D1280">
        <v>-1728840.6509822663</v>
      </c>
      <c r="E1280" t="str">
        <v>ADMINISTRACION</v>
      </c>
      <c r="F1280">
        <v>1</v>
      </c>
      <c r="G1280">
        <v>1728840.6509822663</v>
      </c>
      <c r="H1280" t="str">
        <v>#RRHH</v>
      </c>
      <c r="I1280" t="str">
        <v>PERSONAL</v>
      </c>
      <c r="J1280" t="str">
        <v>Opex</v>
      </c>
      <c r="K1280" t="str">
        <v>Fijo</v>
      </c>
      <c r="L1280" t="str">
        <v>Indirecto</v>
      </c>
      <c r="M1280">
        <v>0</v>
      </c>
      <c r="N1280" t="str">
        <v>CC15</v>
      </c>
      <c r="O1280" t="e">
        <v>#NUM!</v>
      </c>
      <c r="P1280">
        <v>10</v>
      </c>
      <c r="Q1280" t="str">
        <v>BACHAS, CEREAL Y POLVILLO, COMPOST Y FERTILIZANTES, DISPOSICION FINAL DE R. LIQUIDOS, DISPOSICION FINAL DE R. SOLIDOS, EXPORTACION, NFU, PILETAS, REACTORES, TIERRAS FILTRANTES</v>
      </c>
      <c r="R1280">
        <v>1</v>
      </c>
      <c r="S1280">
        <v>-1728840.6509822663</v>
      </c>
      <c r="T1280">
        <v>1</v>
      </c>
      <c r="U1280" t="str">
        <v>APERTURADO POR EMPRESA</v>
      </c>
      <c r="V1280" t="str">
        <v>PILETAS</v>
      </c>
    </row>
    <row r="1281" spans="1:22" x14ac:dyDescent="0.25">
      <c r="A1281" vm="4">
        <v>45931</v>
      </c>
      <c r="B1281" t="str">
        <v>WORMS-RRHH</v>
      </c>
      <c r="C1281" t="str">
        <v>NIEVES PAULA MARIA</v>
      </c>
      <c r="D1281">
        <v>-1728840.6509822663</v>
      </c>
      <c r="E1281" t="str">
        <v>ADMINISTRACION</v>
      </c>
      <c r="F1281">
        <v>1</v>
      </c>
      <c r="G1281">
        <v>1728840.6509822663</v>
      </c>
      <c r="H1281" t="str">
        <v>#RRHH</v>
      </c>
      <c r="I1281" t="str">
        <v>PERSONAL</v>
      </c>
      <c r="J1281" t="str">
        <v>Opex</v>
      </c>
      <c r="K1281" t="str">
        <v>Fijo</v>
      </c>
      <c r="L1281" t="str">
        <v>Indirecto</v>
      </c>
      <c r="M1281">
        <v>0</v>
      </c>
      <c r="N1281" t="str">
        <v>CC15</v>
      </c>
      <c r="O1281" t="e">
        <v>#NUM!</v>
      </c>
      <c r="P1281">
        <v>10</v>
      </c>
      <c r="Q1281" t="str">
        <v>BACHAS, CEREAL Y POLVILLO, COMPOST Y FERTILIZANTES, DISPOSICION FINAL DE R. LIQUIDOS, DISPOSICION FINAL DE R. SOLIDOS, EXPORTACION, NFU, PILETAS, REACTORES, TIERRAS FILTRANTES</v>
      </c>
      <c r="R1281">
        <v>1</v>
      </c>
      <c r="S1281">
        <v>-1728840.6509822663</v>
      </c>
      <c r="T1281">
        <v>1</v>
      </c>
      <c r="U1281" t="str">
        <v>APERTURADO POR EMPRESA</v>
      </c>
      <c r="V1281" t="str">
        <v>REACTORES</v>
      </c>
    </row>
    <row r="1282" spans="1:22" x14ac:dyDescent="0.25">
      <c r="A1282" vm="4">
        <v>45931</v>
      </c>
      <c r="B1282" t="str">
        <v>WORMS-RRHH</v>
      </c>
      <c r="C1282" t="str">
        <v>NIEVES PAULA MARIA</v>
      </c>
      <c r="D1282">
        <v>-1728840.6509822663</v>
      </c>
      <c r="E1282" t="str">
        <v>ADMINISTRACION</v>
      </c>
      <c r="F1282">
        <v>1</v>
      </c>
      <c r="G1282">
        <v>1728840.6509822663</v>
      </c>
      <c r="H1282" t="str">
        <v>#RRHH</v>
      </c>
      <c r="I1282" t="str">
        <v>PERSONAL</v>
      </c>
      <c r="J1282" t="str">
        <v>Opex</v>
      </c>
      <c r="K1282" t="str">
        <v>Fijo</v>
      </c>
      <c r="L1282" t="str">
        <v>Indirecto</v>
      </c>
      <c r="M1282">
        <v>0</v>
      </c>
      <c r="N1282" t="str">
        <v>CC15</v>
      </c>
      <c r="O1282" t="e">
        <v>#NUM!</v>
      </c>
      <c r="P1282">
        <v>10</v>
      </c>
      <c r="Q1282" t="str">
        <v>BACHAS, CEREAL Y POLVILLO, COMPOST Y FERTILIZANTES, DISPOSICION FINAL DE R. LIQUIDOS, DISPOSICION FINAL DE R. SOLIDOS, EXPORTACION, NFU, PILETAS, REACTORES, TIERRAS FILTRANTES</v>
      </c>
      <c r="R1282">
        <v>1</v>
      </c>
      <c r="S1282">
        <v>-1728840.6509822663</v>
      </c>
      <c r="T1282">
        <v>1</v>
      </c>
      <c r="U1282" t="str">
        <v>APERTURADO POR EMPRESA</v>
      </c>
      <c r="V1282" t="str">
        <v>TIERRAS FILTRANTES</v>
      </c>
    </row>
    <row r="1283" spans="1:22" x14ac:dyDescent="0.25">
      <c r="A1283" vm="4">
        <v>45931</v>
      </c>
      <c r="B1283" t="str">
        <v>WORMS-RRHH</v>
      </c>
      <c r="C1283" t="str">
        <v>REY ROLANDO</v>
      </c>
      <c r="D1283">
        <v>-1600135.2531329326</v>
      </c>
      <c r="E1283" t="str">
        <v>LOGISTICA</v>
      </c>
      <c r="F1283">
        <v>1</v>
      </c>
      <c r="G1283">
        <v>1600135.2531329326</v>
      </c>
      <c r="H1283" t="str">
        <v>#RRHH</v>
      </c>
      <c r="I1283" t="str">
        <v>PERSONAL</v>
      </c>
      <c r="J1283" t="str">
        <v>Opex</v>
      </c>
      <c r="K1283" t="str">
        <v>Variable</v>
      </c>
      <c r="L1283" t="str">
        <v>Directo</v>
      </c>
      <c r="M1283">
        <v>0</v>
      </c>
      <c r="N1283" t="str">
        <v>CC18</v>
      </c>
      <c r="O1283" t="e">
        <v>#NUM!</v>
      </c>
      <c r="P1283">
        <v>5</v>
      </c>
      <c r="Q1283" t="str">
        <v>DISPOSICION FINAL DE R. SOLIDOS, EXPORTACION, NFU, PILETAS, REACTORES</v>
      </c>
      <c r="R1283">
        <v>1</v>
      </c>
      <c r="S1283">
        <v>-1600135.2531329326</v>
      </c>
      <c r="T1283">
        <v>1</v>
      </c>
      <c r="U1283" t="str">
        <v>APERTURADO POR EMPRESA</v>
      </c>
      <c r="V1283" t="str">
        <v>DISPOSICION FINAL DE R. SOLIDOS</v>
      </c>
    </row>
    <row r="1284" spans="1:22" x14ac:dyDescent="0.25">
      <c r="A1284" vm="4">
        <v>45931</v>
      </c>
      <c r="B1284" t="str">
        <v>WORMS-RRHH</v>
      </c>
      <c r="C1284" t="str">
        <v>REY ROLANDO</v>
      </c>
      <c r="D1284">
        <v>-1600135.2531329326</v>
      </c>
      <c r="E1284" t="str">
        <v>LOGISTICA</v>
      </c>
      <c r="F1284">
        <v>1</v>
      </c>
      <c r="G1284">
        <v>1600135.2531329326</v>
      </c>
      <c r="H1284" t="str">
        <v>#RRHH</v>
      </c>
      <c r="I1284" t="str">
        <v>PERSONAL</v>
      </c>
      <c r="J1284" t="str">
        <v>Opex</v>
      </c>
      <c r="K1284" t="str">
        <v>Variable</v>
      </c>
      <c r="L1284" t="str">
        <v>Directo</v>
      </c>
      <c r="M1284">
        <v>0</v>
      </c>
      <c r="N1284" t="str">
        <v>CC18</v>
      </c>
      <c r="O1284" t="e">
        <v>#NUM!</v>
      </c>
      <c r="P1284">
        <v>5</v>
      </c>
      <c r="Q1284" t="str">
        <v>DISPOSICION FINAL DE R. SOLIDOS, EXPORTACION, NFU, PILETAS, REACTORES</v>
      </c>
      <c r="R1284">
        <v>1</v>
      </c>
      <c r="S1284">
        <v>-1600135.2531329326</v>
      </c>
      <c r="T1284">
        <v>1</v>
      </c>
      <c r="U1284" t="str">
        <v>APERTURADO POR EMPRESA</v>
      </c>
      <c r="V1284" t="str">
        <v>EXPORTACION</v>
      </c>
    </row>
    <row r="1285" spans="1:22" x14ac:dyDescent="0.25">
      <c r="A1285" vm="4">
        <v>45931</v>
      </c>
      <c r="B1285" t="str">
        <v>WORMS-RRHH</v>
      </c>
      <c r="C1285" t="str">
        <v>REY ROLANDO</v>
      </c>
      <c r="D1285">
        <v>-1600135.2531329326</v>
      </c>
      <c r="E1285" t="str">
        <v>LOGISTICA</v>
      </c>
      <c r="F1285">
        <v>1</v>
      </c>
      <c r="G1285">
        <v>1600135.2531329326</v>
      </c>
      <c r="H1285" t="str">
        <v>#RRHH</v>
      </c>
      <c r="I1285" t="str">
        <v>PERSONAL</v>
      </c>
      <c r="J1285" t="str">
        <v>Opex</v>
      </c>
      <c r="K1285" t="str">
        <v>Variable</v>
      </c>
      <c r="L1285" t="str">
        <v>Directo</v>
      </c>
      <c r="M1285">
        <v>0</v>
      </c>
      <c r="N1285" t="str">
        <v>CC18</v>
      </c>
      <c r="O1285" t="e">
        <v>#NUM!</v>
      </c>
      <c r="P1285">
        <v>5</v>
      </c>
      <c r="Q1285" t="str">
        <v>DISPOSICION FINAL DE R. SOLIDOS, EXPORTACION, NFU, PILETAS, REACTORES</v>
      </c>
      <c r="R1285">
        <v>1</v>
      </c>
      <c r="S1285">
        <v>-1600135.2531329326</v>
      </c>
      <c r="T1285">
        <v>1</v>
      </c>
      <c r="U1285" t="str">
        <v>APERTURADO POR EMPRESA</v>
      </c>
      <c r="V1285" t="str">
        <v>NFU</v>
      </c>
    </row>
    <row r="1286" spans="1:22" x14ac:dyDescent="0.25">
      <c r="A1286" vm="4">
        <v>45931</v>
      </c>
      <c r="B1286" t="str">
        <v>WORMS-RRHH</v>
      </c>
      <c r="C1286" t="str">
        <v>REY ROLANDO</v>
      </c>
      <c r="D1286">
        <v>-1600135.2531329326</v>
      </c>
      <c r="E1286" t="str">
        <v>LOGISTICA</v>
      </c>
      <c r="F1286">
        <v>1</v>
      </c>
      <c r="G1286">
        <v>1600135.2531329326</v>
      </c>
      <c r="H1286" t="str">
        <v>#RRHH</v>
      </c>
      <c r="I1286" t="str">
        <v>PERSONAL</v>
      </c>
      <c r="J1286" t="str">
        <v>Opex</v>
      </c>
      <c r="K1286" t="str">
        <v>Variable</v>
      </c>
      <c r="L1286" t="str">
        <v>Directo</v>
      </c>
      <c r="M1286">
        <v>0</v>
      </c>
      <c r="N1286" t="str">
        <v>CC18</v>
      </c>
      <c r="O1286" t="e">
        <v>#NUM!</v>
      </c>
      <c r="P1286">
        <v>5</v>
      </c>
      <c r="Q1286" t="str">
        <v>DISPOSICION FINAL DE R. SOLIDOS, EXPORTACION, NFU, PILETAS, REACTORES</v>
      </c>
      <c r="R1286">
        <v>1</v>
      </c>
      <c r="S1286">
        <v>-1600135.2531329326</v>
      </c>
      <c r="T1286">
        <v>1</v>
      </c>
      <c r="U1286" t="str">
        <v>APERTURADO POR EMPRESA</v>
      </c>
      <c r="V1286" t="str">
        <v>PILETAS</v>
      </c>
    </row>
    <row r="1287" spans="1:22" x14ac:dyDescent="0.25">
      <c r="A1287" vm="4">
        <v>45931</v>
      </c>
      <c r="B1287" t="str">
        <v>WORMS-RRHH</v>
      </c>
      <c r="C1287" t="str">
        <v>REY ROLANDO</v>
      </c>
      <c r="D1287">
        <v>-1600135.2531329326</v>
      </c>
      <c r="E1287" t="str">
        <v>LOGISTICA</v>
      </c>
      <c r="F1287">
        <v>1</v>
      </c>
      <c r="G1287">
        <v>1600135.2531329326</v>
      </c>
      <c r="H1287" t="str">
        <v>#RRHH</v>
      </c>
      <c r="I1287" t="str">
        <v>PERSONAL</v>
      </c>
      <c r="J1287" t="str">
        <v>Opex</v>
      </c>
      <c r="K1287" t="str">
        <v>Variable</v>
      </c>
      <c r="L1287" t="str">
        <v>Directo</v>
      </c>
      <c r="M1287">
        <v>0</v>
      </c>
      <c r="N1287" t="str">
        <v>CC18</v>
      </c>
      <c r="O1287" t="e">
        <v>#NUM!</v>
      </c>
      <c r="P1287">
        <v>5</v>
      </c>
      <c r="Q1287" t="str">
        <v>DISPOSICION FINAL DE R. SOLIDOS, EXPORTACION, NFU, PILETAS, REACTORES</v>
      </c>
      <c r="R1287">
        <v>1</v>
      </c>
      <c r="S1287">
        <v>-1600135.2531329326</v>
      </c>
      <c r="T1287">
        <v>1</v>
      </c>
      <c r="U1287" t="str">
        <v>APERTURADO POR EMPRESA</v>
      </c>
      <c r="V1287" t="str">
        <v>REACTORES</v>
      </c>
    </row>
    <row r="1288" spans="1:22" x14ac:dyDescent="0.25">
      <c r="A1288" vm="4">
        <v>45931</v>
      </c>
      <c r="B1288" t="str">
        <v>WORMS-RRHH</v>
      </c>
      <c r="C1288" t="str">
        <v>CULOTA ANDRES</v>
      </c>
      <c r="D1288">
        <v>-2791954.3427613331</v>
      </c>
      <c r="E1288" t="str">
        <v>ADMINISTRACION</v>
      </c>
      <c r="F1288">
        <v>1</v>
      </c>
      <c r="G1288">
        <v>2791954.3427613331</v>
      </c>
      <c r="H1288" t="str">
        <v>#RRHH</v>
      </c>
      <c r="I1288" t="str">
        <v>PERSONAL</v>
      </c>
      <c r="J1288" t="str">
        <v>Opex</v>
      </c>
      <c r="K1288" t="str">
        <v>Fijo</v>
      </c>
      <c r="L1288" t="str">
        <v>Indirecto</v>
      </c>
      <c r="M1288">
        <v>0</v>
      </c>
      <c r="N1288" t="str">
        <v>CC15</v>
      </c>
      <c r="O1288" t="e">
        <v>#NUM!</v>
      </c>
      <c r="P1288">
        <v>10</v>
      </c>
      <c r="Q1288" t="str">
        <v>BACHAS, CEREAL Y POLVILLO, COMPOST Y FERTILIZANTES, DISPOSICION FINAL DE R. LIQUIDOS, DISPOSICION FINAL DE R. SOLIDOS, EXPORTACION, NFU, PILETAS, REACTORES, TIERRAS FILTRANTES</v>
      </c>
      <c r="R1288">
        <v>1</v>
      </c>
      <c r="S1288">
        <v>-2791954.3427613331</v>
      </c>
      <c r="T1288">
        <v>1</v>
      </c>
      <c r="U1288" t="str">
        <v>APERTURADO POR EMPRESA</v>
      </c>
      <c r="V1288" t="str">
        <v>BACHAS</v>
      </c>
    </row>
    <row r="1289" spans="1:22" x14ac:dyDescent="0.25">
      <c r="A1289" vm="4">
        <v>45931</v>
      </c>
      <c r="B1289" t="str">
        <v>WORMS-RRHH</v>
      </c>
      <c r="C1289" t="str">
        <v>CULOTA ANDRES</v>
      </c>
      <c r="D1289">
        <v>-2791954.3427613331</v>
      </c>
      <c r="E1289" t="str">
        <v>ADMINISTRACION</v>
      </c>
      <c r="F1289">
        <v>1</v>
      </c>
      <c r="G1289">
        <v>2791954.3427613331</v>
      </c>
      <c r="H1289" t="str">
        <v>#RRHH</v>
      </c>
      <c r="I1289" t="str">
        <v>PERSONAL</v>
      </c>
      <c r="J1289" t="str">
        <v>Opex</v>
      </c>
      <c r="K1289" t="str">
        <v>Fijo</v>
      </c>
      <c r="L1289" t="str">
        <v>Indirecto</v>
      </c>
      <c r="M1289">
        <v>0</v>
      </c>
      <c r="N1289" t="str">
        <v>CC15</v>
      </c>
      <c r="O1289" t="e">
        <v>#NUM!</v>
      </c>
      <c r="P1289">
        <v>10</v>
      </c>
      <c r="Q1289" t="str">
        <v>BACHAS, CEREAL Y POLVILLO, COMPOST Y FERTILIZANTES, DISPOSICION FINAL DE R. LIQUIDOS, DISPOSICION FINAL DE R. SOLIDOS, EXPORTACION, NFU, PILETAS, REACTORES, TIERRAS FILTRANTES</v>
      </c>
      <c r="R1289">
        <v>1</v>
      </c>
      <c r="S1289">
        <v>-2791954.3427613331</v>
      </c>
      <c r="T1289">
        <v>1</v>
      </c>
      <c r="U1289" t="str">
        <v>APERTURADO POR EMPRESA</v>
      </c>
      <c r="V1289" t="str">
        <v>CEREAL Y POLVILLO</v>
      </c>
    </row>
    <row r="1290" spans="1:22" x14ac:dyDescent="0.25">
      <c r="A1290" vm="4">
        <v>45931</v>
      </c>
      <c r="B1290" t="str">
        <v>WORMS-RRHH</v>
      </c>
      <c r="C1290" t="str">
        <v>CULOTA ANDRES</v>
      </c>
      <c r="D1290">
        <v>-2791954.3427613331</v>
      </c>
      <c r="E1290" t="str">
        <v>ADMINISTRACION</v>
      </c>
      <c r="F1290">
        <v>1</v>
      </c>
      <c r="G1290">
        <v>2791954.3427613331</v>
      </c>
      <c r="H1290" t="str">
        <v>#RRHH</v>
      </c>
      <c r="I1290" t="str">
        <v>PERSONAL</v>
      </c>
      <c r="J1290" t="str">
        <v>Opex</v>
      </c>
      <c r="K1290" t="str">
        <v>Fijo</v>
      </c>
      <c r="L1290" t="str">
        <v>Indirecto</v>
      </c>
      <c r="M1290">
        <v>0</v>
      </c>
      <c r="N1290" t="str">
        <v>CC15</v>
      </c>
      <c r="O1290" t="e">
        <v>#NUM!</v>
      </c>
      <c r="P1290">
        <v>10</v>
      </c>
      <c r="Q1290" t="str">
        <v>BACHAS, CEREAL Y POLVILLO, COMPOST Y FERTILIZANTES, DISPOSICION FINAL DE R. LIQUIDOS, DISPOSICION FINAL DE R. SOLIDOS, EXPORTACION, NFU, PILETAS, REACTORES, TIERRAS FILTRANTES</v>
      </c>
      <c r="R1290">
        <v>1</v>
      </c>
      <c r="S1290">
        <v>-2791954.3427613331</v>
      </c>
      <c r="T1290">
        <v>1</v>
      </c>
      <c r="U1290" t="str">
        <v>APERTURADO POR EMPRESA</v>
      </c>
      <c r="V1290" t="str">
        <v>COMPOST Y FERTILIZANTES</v>
      </c>
    </row>
    <row r="1291" spans="1:22" x14ac:dyDescent="0.25">
      <c r="A1291" vm="4">
        <v>45931</v>
      </c>
      <c r="B1291" t="str">
        <v>WORMS-RRHH</v>
      </c>
      <c r="C1291" t="str">
        <v>CULOTA ANDRES</v>
      </c>
      <c r="D1291">
        <v>-2791954.3427613331</v>
      </c>
      <c r="E1291" t="str">
        <v>ADMINISTRACION</v>
      </c>
      <c r="F1291">
        <v>1</v>
      </c>
      <c r="G1291">
        <v>2791954.3427613331</v>
      </c>
      <c r="H1291" t="str">
        <v>#RRHH</v>
      </c>
      <c r="I1291" t="str">
        <v>PERSONAL</v>
      </c>
      <c r="J1291" t="str">
        <v>Opex</v>
      </c>
      <c r="K1291" t="str">
        <v>Fijo</v>
      </c>
      <c r="L1291" t="str">
        <v>Indirecto</v>
      </c>
      <c r="M1291">
        <v>0</v>
      </c>
      <c r="N1291" t="str">
        <v>CC15</v>
      </c>
      <c r="O1291" t="e">
        <v>#NUM!</v>
      </c>
      <c r="P1291">
        <v>10</v>
      </c>
      <c r="Q1291" t="str">
        <v>BACHAS, CEREAL Y POLVILLO, COMPOST Y FERTILIZANTES, DISPOSICION FINAL DE R. LIQUIDOS, DISPOSICION FINAL DE R. SOLIDOS, EXPORTACION, NFU, PILETAS, REACTORES, TIERRAS FILTRANTES</v>
      </c>
      <c r="R1291">
        <v>1</v>
      </c>
      <c r="S1291">
        <v>-2791954.3427613331</v>
      </c>
      <c r="T1291">
        <v>1</v>
      </c>
      <c r="U1291" t="str">
        <v>APERTURADO POR EMPRESA</v>
      </c>
      <c r="V1291" t="str">
        <v>DISPOSICION FINAL DE R. LIQUIDOS</v>
      </c>
    </row>
    <row r="1292" spans="1:22" x14ac:dyDescent="0.25">
      <c r="A1292" vm="4">
        <v>45931</v>
      </c>
      <c r="B1292" t="str">
        <v>WORMS-RRHH</v>
      </c>
      <c r="C1292" t="str">
        <v>CULOTA ANDRES</v>
      </c>
      <c r="D1292">
        <v>-2791954.3427613331</v>
      </c>
      <c r="E1292" t="str">
        <v>ADMINISTRACION</v>
      </c>
      <c r="F1292">
        <v>1</v>
      </c>
      <c r="G1292">
        <v>2791954.3427613331</v>
      </c>
      <c r="H1292" t="str">
        <v>#RRHH</v>
      </c>
      <c r="I1292" t="str">
        <v>PERSONAL</v>
      </c>
      <c r="J1292" t="str">
        <v>Opex</v>
      </c>
      <c r="K1292" t="str">
        <v>Fijo</v>
      </c>
      <c r="L1292" t="str">
        <v>Indirecto</v>
      </c>
      <c r="M1292">
        <v>0</v>
      </c>
      <c r="N1292" t="str">
        <v>CC15</v>
      </c>
      <c r="O1292" t="e">
        <v>#NUM!</v>
      </c>
      <c r="P1292">
        <v>10</v>
      </c>
      <c r="Q1292" t="str">
        <v>BACHAS, CEREAL Y POLVILLO, COMPOST Y FERTILIZANTES, DISPOSICION FINAL DE R. LIQUIDOS, DISPOSICION FINAL DE R. SOLIDOS, EXPORTACION, NFU, PILETAS, REACTORES, TIERRAS FILTRANTES</v>
      </c>
      <c r="R1292">
        <v>1</v>
      </c>
      <c r="S1292">
        <v>-2791954.3427613331</v>
      </c>
      <c r="T1292">
        <v>1</v>
      </c>
      <c r="U1292" t="str">
        <v>APERTURADO POR EMPRESA</v>
      </c>
      <c r="V1292" t="str">
        <v>DISPOSICION FINAL DE R. SOLIDOS</v>
      </c>
    </row>
    <row r="1293" spans="1:22" x14ac:dyDescent="0.25">
      <c r="A1293" vm="4">
        <v>45931</v>
      </c>
      <c r="B1293" t="str">
        <v>WORMS-RRHH</v>
      </c>
      <c r="C1293" t="str">
        <v>CULOTA ANDRES</v>
      </c>
      <c r="D1293">
        <v>-2791954.3427613331</v>
      </c>
      <c r="E1293" t="str">
        <v>ADMINISTRACION</v>
      </c>
      <c r="F1293">
        <v>1</v>
      </c>
      <c r="G1293">
        <v>2791954.3427613331</v>
      </c>
      <c r="H1293" t="str">
        <v>#RRHH</v>
      </c>
      <c r="I1293" t="str">
        <v>PERSONAL</v>
      </c>
      <c r="J1293" t="str">
        <v>Opex</v>
      </c>
      <c r="K1293" t="str">
        <v>Fijo</v>
      </c>
      <c r="L1293" t="str">
        <v>Indirecto</v>
      </c>
      <c r="M1293">
        <v>0</v>
      </c>
      <c r="N1293" t="str">
        <v>CC15</v>
      </c>
      <c r="O1293" t="e">
        <v>#NUM!</v>
      </c>
      <c r="P1293">
        <v>10</v>
      </c>
      <c r="Q1293" t="str">
        <v>BACHAS, CEREAL Y POLVILLO, COMPOST Y FERTILIZANTES, DISPOSICION FINAL DE R. LIQUIDOS, DISPOSICION FINAL DE R. SOLIDOS, EXPORTACION, NFU, PILETAS, REACTORES, TIERRAS FILTRANTES</v>
      </c>
      <c r="R1293">
        <v>1</v>
      </c>
      <c r="S1293">
        <v>-2791954.3427613331</v>
      </c>
      <c r="T1293">
        <v>1</v>
      </c>
      <c r="U1293" t="str">
        <v>APERTURADO POR EMPRESA</v>
      </c>
      <c r="V1293" t="str">
        <v>EXPORTACION</v>
      </c>
    </row>
    <row r="1294" spans="1:22" x14ac:dyDescent="0.25">
      <c r="A1294" vm="4">
        <v>45931</v>
      </c>
      <c r="B1294" t="str">
        <v>WORMS-RRHH</v>
      </c>
      <c r="C1294" t="str">
        <v>CULOTA ANDRES</v>
      </c>
      <c r="D1294">
        <v>-2791954.3427613331</v>
      </c>
      <c r="E1294" t="str">
        <v>ADMINISTRACION</v>
      </c>
      <c r="F1294">
        <v>1</v>
      </c>
      <c r="G1294">
        <v>2791954.3427613331</v>
      </c>
      <c r="H1294" t="str">
        <v>#RRHH</v>
      </c>
      <c r="I1294" t="str">
        <v>PERSONAL</v>
      </c>
      <c r="J1294" t="str">
        <v>Opex</v>
      </c>
      <c r="K1294" t="str">
        <v>Fijo</v>
      </c>
      <c r="L1294" t="str">
        <v>Indirecto</v>
      </c>
      <c r="M1294">
        <v>0</v>
      </c>
      <c r="N1294" t="str">
        <v>CC15</v>
      </c>
      <c r="O1294" t="e">
        <v>#NUM!</v>
      </c>
      <c r="P1294">
        <v>10</v>
      </c>
      <c r="Q1294" t="str">
        <v>BACHAS, CEREAL Y POLVILLO, COMPOST Y FERTILIZANTES, DISPOSICION FINAL DE R. LIQUIDOS, DISPOSICION FINAL DE R. SOLIDOS, EXPORTACION, NFU, PILETAS, REACTORES, TIERRAS FILTRANTES</v>
      </c>
      <c r="R1294">
        <v>1</v>
      </c>
      <c r="S1294">
        <v>-2791954.3427613331</v>
      </c>
      <c r="T1294">
        <v>1</v>
      </c>
      <c r="U1294" t="str">
        <v>APERTURADO POR EMPRESA</v>
      </c>
      <c r="V1294" t="str">
        <v>NFU</v>
      </c>
    </row>
    <row r="1295" spans="1:22" x14ac:dyDescent="0.25">
      <c r="A1295" vm="4">
        <v>45931</v>
      </c>
      <c r="B1295" t="str">
        <v>WORMS-RRHH</v>
      </c>
      <c r="C1295" t="str">
        <v>CULOTA ANDRES</v>
      </c>
      <c r="D1295">
        <v>-2791954.3427613331</v>
      </c>
      <c r="E1295" t="str">
        <v>ADMINISTRACION</v>
      </c>
      <c r="F1295">
        <v>1</v>
      </c>
      <c r="G1295">
        <v>2791954.3427613331</v>
      </c>
      <c r="H1295" t="str">
        <v>#RRHH</v>
      </c>
      <c r="I1295" t="str">
        <v>PERSONAL</v>
      </c>
      <c r="J1295" t="str">
        <v>Opex</v>
      </c>
      <c r="K1295" t="str">
        <v>Fijo</v>
      </c>
      <c r="L1295" t="str">
        <v>Indirecto</v>
      </c>
      <c r="M1295">
        <v>0</v>
      </c>
      <c r="N1295" t="str">
        <v>CC15</v>
      </c>
      <c r="O1295" t="e">
        <v>#NUM!</v>
      </c>
      <c r="P1295">
        <v>10</v>
      </c>
      <c r="Q1295" t="str">
        <v>BACHAS, CEREAL Y POLVILLO, COMPOST Y FERTILIZANTES, DISPOSICION FINAL DE R. LIQUIDOS, DISPOSICION FINAL DE R. SOLIDOS, EXPORTACION, NFU, PILETAS, REACTORES, TIERRAS FILTRANTES</v>
      </c>
      <c r="R1295">
        <v>1</v>
      </c>
      <c r="S1295">
        <v>-2791954.3427613331</v>
      </c>
      <c r="T1295">
        <v>1</v>
      </c>
      <c r="U1295" t="str">
        <v>APERTURADO POR EMPRESA</v>
      </c>
      <c r="V1295" t="str">
        <v>PILETAS</v>
      </c>
    </row>
    <row r="1296" spans="1:22" x14ac:dyDescent="0.25">
      <c r="A1296" vm="4">
        <v>45931</v>
      </c>
      <c r="B1296" t="str">
        <v>WORMS-RRHH</v>
      </c>
      <c r="C1296" t="str">
        <v>CULOTA ANDRES</v>
      </c>
      <c r="D1296">
        <v>-2791954.3427613331</v>
      </c>
      <c r="E1296" t="str">
        <v>ADMINISTRACION</v>
      </c>
      <c r="F1296">
        <v>1</v>
      </c>
      <c r="G1296">
        <v>2791954.3427613331</v>
      </c>
      <c r="H1296" t="str">
        <v>#RRHH</v>
      </c>
      <c r="I1296" t="str">
        <v>PERSONAL</v>
      </c>
      <c r="J1296" t="str">
        <v>Opex</v>
      </c>
      <c r="K1296" t="str">
        <v>Fijo</v>
      </c>
      <c r="L1296" t="str">
        <v>Indirecto</v>
      </c>
      <c r="M1296">
        <v>0</v>
      </c>
      <c r="N1296" t="str">
        <v>CC15</v>
      </c>
      <c r="O1296" t="e">
        <v>#NUM!</v>
      </c>
      <c r="P1296">
        <v>10</v>
      </c>
      <c r="Q1296" t="str">
        <v>BACHAS, CEREAL Y POLVILLO, COMPOST Y FERTILIZANTES, DISPOSICION FINAL DE R. LIQUIDOS, DISPOSICION FINAL DE R. SOLIDOS, EXPORTACION, NFU, PILETAS, REACTORES, TIERRAS FILTRANTES</v>
      </c>
      <c r="R1296">
        <v>1</v>
      </c>
      <c r="S1296">
        <v>-2791954.3427613331</v>
      </c>
      <c r="T1296">
        <v>1</v>
      </c>
      <c r="U1296" t="str">
        <v>APERTURADO POR EMPRESA</v>
      </c>
      <c r="V1296" t="str">
        <v>REACTORES</v>
      </c>
    </row>
    <row r="1297" spans="1:22" x14ac:dyDescent="0.25">
      <c r="A1297" vm="4">
        <v>45931</v>
      </c>
      <c r="B1297" t="str">
        <v>WORMS-RRHH</v>
      </c>
      <c r="C1297" t="str">
        <v>CULOTA ANDRES</v>
      </c>
      <c r="D1297">
        <v>-2791954.3427613331</v>
      </c>
      <c r="E1297" t="str">
        <v>ADMINISTRACION</v>
      </c>
      <c r="F1297">
        <v>1</v>
      </c>
      <c r="G1297">
        <v>2791954.3427613331</v>
      </c>
      <c r="H1297" t="str">
        <v>#RRHH</v>
      </c>
      <c r="I1297" t="str">
        <v>PERSONAL</v>
      </c>
      <c r="J1297" t="str">
        <v>Opex</v>
      </c>
      <c r="K1297" t="str">
        <v>Fijo</v>
      </c>
      <c r="L1297" t="str">
        <v>Indirecto</v>
      </c>
      <c r="M1297">
        <v>0</v>
      </c>
      <c r="N1297" t="str">
        <v>CC15</v>
      </c>
      <c r="O1297" t="e">
        <v>#NUM!</v>
      </c>
      <c r="P1297">
        <v>10</v>
      </c>
      <c r="Q1297" t="str">
        <v>BACHAS, CEREAL Y POLVILLO, COMPOST Y FERTILIZANTES, DISPOSICION FINAL DE R. LIQUIDOS, DISPOSICION FINAL DE R. SOLIDOS, EXPORTACION, NFU, PILETAS, REACTORES, TIERRAS FILTRANTES</v>
      </c>
      <c r="R1297">
        <v>1</v>
      </c>
      <c r="S1297">
        <v>-2791954.3427613331</v>
      </c>
      <c r="T1297">
        <v>1</v>
      </c>
      <c r="U1297" t="str">
        <v>APERTURADO POR EMPRESA</v>
      </c>
      <c r="V1297" t="str">
        <v>TIERRAS FILTRANTES</v>
      </c>
    </row>
    <row r="1298" spans="1:22" x14ac:dyDescent="0.25">
      <c r="A1298" vm="4">
        <v>45931</v>
      </c>
      <c r="B1298" t="str">
        <v>WORMS-RRHH</v>
      </c>
      <c r="C1298" t="str">
        <v>BERON BRIAN</v>
      </c>
      <c r="D1298">
        <v>-1699909.8916745333</v>
      </c>
      <c r="E1298" t="str">
        <v>REACTOR</v>
      </c>
      <c r="F1298">
        <v>1</v>
      </c>
      <c r="G1298">
        <v>1699909.8916745333</v>
      </c>
      <c r="H1298" t="str">
        <v>#RRHH</v>
      </c>
      <c r="I1298" t="str">
        <v>PERSONAL</v>
      </c>
      <c r="J1298" t="str">
        <v>Opex</v>
      </c>
      <c r="K1298" t="str">
        <v>Fijo</v>
      </c>
      <c r="L1298" t="str">
        <v>Indirecto</v>
      </c>
      <c r="M1298">
        <v>0</v>
      </c>
      <c r="N1298" t="str">
        <v>CC29</v>
      </c>
      <c r="O1298" t="e">
        <v>#NUM!</v>
      </c>
      <c r="P1298">
        <v>11</v>
      </c>
      <c r="Q1298" t="str">
        <v>BACHAS, CEREAL Y POLVILLO, COMPOST Y FERTILIZANTES, DISPOSICION FINAL DE R. LIQUIDOS, DISPOSICION FINAL DE R. SOLIDOS, EXPORTACION, NFU, PILETAS, REACTORES, TIERRAS FILTRANTES</v>
      </c>
      <c r="R1298">
        <v>1</v>
      </c>
      <c r="S1298">
        <v>-1699909.8916745333</v>
      </c>
      <c r="T1298">
        <v>1</v>
      </c>
      <c r="U1298" t="str">
        <v>APERTURADO POR EMPRESA</v>
      </c>
      <c r="V1298" t="str">
        <v>BACHAS</v>
      </c>
    </row>
    <row r="1299" spans="1:22" x14ac:dyDescent="0.25">
      <c r="A1299" vm="4">
        <v>45931</v>
      </c>
      <c r="B1299" t="str">
        <v>WORMS-RRHH</v>
      </c>
      <c r="C1299" t="str">
        <v>BERON BRIAN</v>
      </c>
      <c r="D1299">
        <v>-1699909.8916745333</v>
      </c>
      <c r="E1299" t="str">
        <v>REACTOR</v>
      </c>
      <c r="F1299">
        <v>1</v>
      </c>
      <c r="G1299">
        <v>1699909.8916745333</v>
      </c>
      <c r="H1299" t="str">
        <v>#RRHH</v>
      </c>
      <c r="I1299" t="str">
        <v>PERSONAL</v>
      </c>
      <c r="J1299" t="str">
        <v>Opex</v>
      </c>
      <c r="K1299" t="str">
        <v>Fijo</v>
      </c>
      <c r="L1299" t="str">
        <v>Indirecto</v>
      </c>
      <c r="M1299">
        <v>0</v>
      </c>
      <c r="N1299" t="str">
        <v>CC29</v>
      </c>
      <c r="O1299" t="e">
        <v>#NUM!</v>
      </c>
      <c r="P1299">
        <v>11</v>
      </c>
      <c r="Q1299" t="str">
        <v>BACHAS, CEREAL Y POLVILLO, COMPOST Y FERTILIZANTES, DISPOSICION FINAL DE R. LIQUIDOS, DISPOSICION FINAL DE R. SOLIDOS, EXPORTACION, NFU, PILETAS, REACTORES, TIERRAS FILTRANTES</v>
      </c>
      <c r="R1299">
        <v>1</v>
      </c>
      <c r="S1299">
        <v>-1699909.8916745333</v>
      </c>
      <c r="T1299">
        <v>1</v>
      </c>
      <c r="U1299" t="str">
        <v>APERTURADO POR EMPRESA</v>
      </c>
      <c r="V1299" t="str">
        <v>CEREAL Y POLVILLO</v>
      </c>
    </row>
    <row r="1300" spans="1:22" x14ac:dyDescent="0.25">
      <c r="A1300" vm="4">
        <v>45931</v>
      </c>
      <c r="B1300" t="str">
        <v>WORMS-RRHH</v>
      </c>
      <c r="C1300" t="str">
        <v>BERON BRIAN</v>
      </c>
      <c r="D1300">
        <v>-1699909.8916745333</v>
      </c>
      <c r="E1300" t="str">
        <v>REACTOR</v>
      </c>
      <c r="F1300">
        <v>1</v>
      </c>
      <c r="G1300">
        <v>1699909.8916745333</v>
      </c>
      <c r="H1300" t="str">
        <v>#RRHH</v>
      </c>
      <c r="I1300" t="str">
        <v>PERSONAL</v>
      </c>
      <c r="J1300" t="str">
        <v>Opex</v>
      </c>
      <c r="K1300" t="str">
        <v>Fijo</v>
      </c>
      <c r="L1300" t="str">
        <v>Indirecto</v>
      </c>
      <c r="M1300">
        <v>0</v>
      </c>
      <c r="N1300" t="str">
        <v>CC29</v>
      </c>
      <c r="O1300" t="e">
        <v>#NUM!</v>
      </c>
      <c r="P1300">
        <v>11</v>
      </c>
      <c r="Q1300" t="str">
        <v>BACHAS, CEREAL Y POLVILLO, COMPOST Y FERTILIZANTES, DISPOSICION FINAL DE R. LIQUIDOS, DISPOSICION FINAL DE R. SOLIDOS, EXPORTACION, NFU, PILETAS, REACTORES, TIERRAS FILTRANTES</v>
      </c>
      <c r="R1300">
        <v>1</v>
      </c>
      <c r="S1300">
        <v>-1699909.8916745333</v>
      </c>
      <c r="T1300">
        <v>1</v>
      </c>
      <c r="U1300" t="str">
        <v>APERTURADO POR EMPRESA</v>
      </c>
      <c r="V1300" t="str">
        <v>COMPOST Y FERTILIZANTES</v>
      </c>
    </row>
    <row r="1301" spans="1:22" x14ac:dyDescent="0.25">
      <c r="A1301" vm="4">
        <v>45931</v>
      </c>
      <c r="B1301" t="str">
        <v>WORMS-RRHH</v>
      </c>
      <c r="C1301" t="str">
        <v>BERON BRIAN</v>
      </c>
      <c r="D1301">
        <v>-1699909.8916745333</v>
      </c>
      <c r="E1301" t="str">
        <v>REACTOR</v>
      </c>
      <c r="F1301">
        <v>1</v>
      </c>
      <c r="G1301">
        <v>1699909.8916745333</v>
      </c>
      <c r="H1301" t="str">
        <v>#RRHH</v>
      </c>
      <c r="I1301" t="str">
        <v>PERSONAL</v>
      </c>
      <c r="J1301" t="str">
        <v>Opex</v>
      </c>
      <c r="K1301" t="str">
        <v>Fijo</v>
      </c>
      <c r="L1301" t="str">
        <v>Indirecto</v>
      </c>
      <c r="M1301">
        <v>0</v>
      </c>
      <c r="N1301" t="str">
        <v>CC29</v>
      </c>
      <c r="O1301" t="e">
        <v>#NUM!</v>
      </c>
      <c r="P1301">
        <v>11</v>
      </c>
      <c r="Q1301" t="str">
        <v>BACHAS, CEREAL Y POLVILLO, COMPOST Y FERTILIZANTES, DISPOSICION FINAL DE R. LIQUIDOS, DISPOSICION FINAL DE R. SOLIDOS, EXPORTACION, NFU, PILETAS, REACTORES, TIERRAS FILTRANTES</v>
      </c>
      <c r="R1301">
        <v>1</v>
      </c>
      <c r="S1301">
        <v>-1699909.8916745333</v>
      </c>
      <c r="T1301">
        <v>1</v>
      </c>
      <c r="U1301" t="str">
        <v>APERTURADO POR EMPRESA</v>
      </c>
      <c r="V1301" t="str">
        <v>DISPOSICION FINAL DE R. LIQUIDOS</v>
      </c>
    </row>
    <row r="1302" spans="1:22" x14ac:dyDescent="0.25">
      <c r="A1302" vm="4">
        <v>45931</v>
      </c>
      <c r="B1302" t="str">
        <v>WORMS-RRHH</v>
      </c>
      <c r="C1302" t="str">
        <v>BERON BRIAN</v>
      </c>
      <c r="D1302">
        <v>-1699909.8916745333</v>
      </c>
      <c r="E1302" t="str">
        <v>REACTOR</v>
      </c>
      <c r="F1302">
        <v>1</v>
      </c>
      <c r="G1302">
        <v>1699909.8916745333</v>
      </c>
      <c r="H1302" t="str">
        <v>#RRHH</v>
      </c>
      <c r="I1302" t="str">
        <v>PERSONAL</v>
      </c>
      <c r="J1302" t="str">
        <v>Opex</v>
      </c>
      <c r="K1302" t="str">
        <v>Fijo</v>
      </c>
      <c r="L1302" t="str">
        <v>Indirecto</v>
      </c>
      <c r="M1302">
        <v>0</v>
      </c>
      <c r="N1302" t="str">
        <v>CC29</v>
      </c>
      <c r="O1302" t="e">
        <v>#NUM!</v>
      </c>
      <c r="P1302">
        <v>11</v>
      </c>
      <c r="Q1302" t="str">
        <v>BACHAS, CEREAL Y POLVILLO, COMPOST Y FERTILIZANTES, DISPOSICION FINAL DE R. LIQUIDOS, DISPOSICION FINAL DE R. SOLIDOS, EXPORTACION, NFU, PILETAS, REACTORES, TIERRAS FILTRANTES</v>
      </c>
      <c r="R1302">
        <v>1</v>
      </c>
      <c r="S1302">
        <v>-1699909.8916745333</v>
      </c>
      <c r="T1302">
        <v>1</v>
      </c>
      <c r="U1302" t="str">
        <v>APERTURADO POR EMPRESA</v>
      </c>
      <c r="V1302" t="str">
        <v>DISPOSICION FINAL DE R. SOLIDOS</v>
      </c>
    </row>
    <row r="1303" spans="1:22" x14ac:dyDescent="0.25">
      <c r="A1303" vm="4">
        <v>45931</v>
      </c>
      <c r="B1303" t="str">
        <v>WORMS-RRHH</v>
      </c>
      <c r="C1303" t="str">
        <v>BERON BRIAN</v>
      </c>
      <c r="D1303">
        <v>-1699909.8916745333</v>
      </c>
      <c r="E1303" t="str">
        <v>REACTOR</v>
      </c>
      <c r="F1303">
        <v>1</v>
      </c>
      <c r="G1303">
        <v>1699909.8916745333</v>
      </c>
      <c r="H1303" t="str">
        <v>#RRHH</v>
      </c>
      <c r="I1303" t="str">
        <v>PERSONAL</v>
      </c>
      <c r="J1303" t="str">
        <v>Opex</v>
      </c>
      <c r="K1303" t="str">
        <v>Fijo</v>
      </c>
      <c r="L1303" t="str">
        <v>Indirecto</v>
      </c>
      <c r="M1303">
        <v>0</v>
      </c>
      <c r="N1303" t="str">
        <v>CC29</v>
      </c>
      <c r="O1303" t="e">
        <v>#NUM!</v>
      </c>
      <c r="P1303">
        <v>11</v>
      </c>
      <c r="Q1303" t="str">
        <v>BACHAS, CEREAL Y POLVILLO, COMPOST Y FERTILIZANTES, DISPOSICION FINAL DE R. LIQUIDOS, DISPOSICION FINAL DE R. SOLIDOS, EXPORTACION, NFU, PILETAS, REACTORES, TIERRAS FILTRANTES</v>
      </c>
      <c r="R1303">
        <v>1</v>
      </c>
      <c r="S1303">
        <v>-1699909.8916745333</v>
      </c>
      <c r="T1303">
        <v>1</v>
      </c>
      <c r="U1303" t="str">
        <v>APERTURADO POR EMPRESA</v>
      </c>
      <c r="V1303" t="str">
        <v>EXPORTACION</v>
      </c>
    </row>
    <row r="1304" spans="1:22" x14ac:dyDescent="0.25">
      <c r="A1304" vm="4">
        <v>45931</v>
      </c>
      <c r="B1304" t="str">
        <v>WORMS-RRHH</v>
      </c>
      <c r="C1304" t="str">
        <v>BERON BRIAN</v>
      </c>
      <c r="D1304">
        <v>-1699909.8916745333</v>
      </c>
      <c r="E1304" t="str">
        <v>REACTOR</v>
      </c>
      <c r="F1304">
        <v>1</v>
      </c>
      <c r="G1304">
        <v>1699909.8916745333</v>
      </c>
      <c r="H1304" t="str">
        <v>#RRHH</v>
      </c>
      <c r="I1304" t="str">
        <v>PERSONAL</v>
      </c>
      <c r="J1304" t="str">
        <v>Opex</v>
      </c>
      <c r="K1304" t="str">
        <v>Fijo</v>
      </c>
      <c r="L1304" t="str">
        <v>Indirecto</v>
      </c>
      <c r="M1304">
        <v>0</v>
      </c>
      <c r="N1304" t="str">
        <v>CC29</v>
      </c>
      <c r="O1304" t="e">
        <v>#NUM!</v>
      </c>
      <c r="P1304">
        <v>11</v>
      </c>
      <c r="Q1304" t="str">
        <v>BACHAS, CEREAL Y POLVILLO, COMPOST Y FERTILIZANTES, DISPOSICION FINAL DE R. LIQUIDOS, DISPOSICION FINAL DE R. SOLIDOS, EXPORTACION, NFU, PILETAS, REACTORES, TIERRAS FILTRANTES</v>
      </c>
      <c r="R1304">
        <v>1</v>
      </c>
      <c r="S1304">
        <v>-1699909.8916745333</v>
      </c>
      <c r="T1304">
        <v>1</v>
      </c>
      <c r="U1304" t="str">
        <v>APERTURADO POR EMPRESA</v>
      </c>
      <c r="V1304" t="str">
        <v>NFU</v>
      </c>
    </row>
    <row r="1305" spans="1:22" x14ac:dyDescent="0.25">
      <c r="A1305" vm="4">
        <v>45931</v>
      </c>
      <c r="B1305" t="str">
        <v>WORMS-RRHH</v>
      </c>
      <c r="C1305" t="str">
        <v>BERON BRIAN</v>
      </c>
      <c r="D1305">
        <v>-1699909.8916745333</v>
      </c>
      <c r="E1305" t="str">
        <v>REACTOR</v>
      </c>
      <c r="F1305">
        <v>1</v>
      </c>
      <c r="G1305">
        <v>1699909.8916745333</v>
      </c>
      <c r="H1305" t="str">
        <v>#RRHH</v>
      </c>
      <c r="I1305" t="str">
        <v>PERSONAL</v>
      </c>
      <c r="J1305" t="str">
        <v>Opex</v>
      </c>
      <c r="K1305" t="str">
        <v>Fijo</v>
      </c>
      <c r="L1305" t="str">
        <v>Indirecto</v>
      </c>
      <c r="M1305">
        <v>0</v>
      </c>
      <c r="N1305" t="str">
        <v>CC29</v>
      </c>
      <c r="O1305" t="e">
        <v>#NUM!</v>
      </c>
      <c r="P1305">
        <v>11</v>
      </c>
      <c r="Q1305" t="str">
        <v>BACHAS, CEREAL Y POLVILLO, COMPOST Y FERTILIZANTES, DISPOSICION FINAL DE R. LIQUIDOS, DISPOSICION FINAL DE R. SOLIDOS, EXPORTACION, NFU, PILETAS, REACTORES, TIERRAS FILTRANTES</v>
      </c>
      <c r="R1305">
        <v>1</v>
      </c>
      <c r="S1305">
        <v>-1699909.8916745333</v>
      </c>
      <c r="T1305">
        <v>1</v>
      </c>
      <c r="U1305" t="str">
        <v>APERTURADO POR EMPRESA</v>
      </c>
      <c r="V1305" t="str">
        <v>PILETAS</v>
      </c>
    </row>
    <row r="1306" spans="1:22" x14ac:dyDescent="0.25">
      <c r="A1306" vm="4">
        <v>45931</v>
      </c>
      <c r="B1306" t="str">
        <v>WORMS-RRHH</v>
      </c>
      <c r="C1306" t="str">
        <v>BERON BRIAN</v>
      </c>
      <c r="D1306">
        <v>-1699909.8916745333</v>
      </c>
      <c r="E1306" t="str">
        <v>REACTOR</v>
      </c>
      <c r="F1306">
        <v>1</v>
      </c>
      <c r="G1306">
        <v>1699909.8916745333</v>
      </c>
      <c r="H1306" t="str">
        <v>#RRHH</v>
      </c>
      <c r="I1306" t="str">
        <v>PERSONAL</v>
      </c>
      <c r="J1306" t="str">
        <v>Opex</v>
      </c>
      <c r="K1306" t="str">
        <v>Fijo</v>
      </c>
      <c r="L1306" t="str">
        <v>Indirecto</v>
      </c>
      <c r="M1306">
        <v>0</v>
      </c>
      <c r="N1306" t="str">
        <v>CC29</v>
      </c>
      <c r="O1306" t="e">
        <v>#NUM!</v>
      </c>
      <c r="P1306">
        <v>11</v>
      </c>
      <c r="Q1306" t="str">
        <v>BACHAS, CEREAL Y POLVILLO, COMPOST Y FERTILIZANTES, DISPOSICION FINAL DE R. LIQUIDOS, DISPOSICION FINAL DE R. SOLIDOS, EXPORTACION, NFU, PILETAS, REACTORES, TIERRAS FILTRANTES</v>
      </c>
      <c r="R1306">
        <v>1</v>
      </c>
      <c r="S1306">
        <v>-1699909.8916745333</v>
      </c>
      <c r="T1306">
        <v>1</v>
      </c>
      <c r="U1306" t="str">
        <v>APERTURADO POR EMPRESA</v>
      </c>
      <c r="V1306" t="str">
        <v>REACTORES</v>
      </c>
    </row>
    <row r="1307" spans="1:22" x14ac:dyDescent="0.25">
      <c r="A1307" vm="4">
        <v>45931</v>
      </c>
      <c r="B1307" t="str">
        <v>WORMS-RRHH</v>
      </c>
      <c r="C1307" t="str">
        <v>BERON BRIAN</v>
      </c>
      <c r="D1307">
        <v>-1699909.8916745333</v>
      </c>
      <c r="E1307" t="str">
        <v>REACTOR</v>
      </c>
      <c r="F1307">
        <v>1</v>
      </c>
      <c r="G1307">
        <v>1699909.8916745333</v>
      </c>
      <c r="H1307" t="str">
        <v>#RRHH</v>
      </c>
      <c r="I1307" t="str">
        <v>PERSONAL</v>
      </c>
      <c r="J1307" t="str">
        <v>Opex</v>
      </c>
      <c r="K1307" t="str">
        <v>Fijo</v>
      </c>
      <c r="L1307" t="str">
        <v>Indirecto</v>
      </c>
      <c r="M1307">
        <v>0</v>
      </c>
      <c r="N1307" t="str">
        <v>CC29</v>
      </c>
      <c r="O1307" t="e">
        <v>#NUM!</v>
      </c>
      <c r="P1307">
        <v>11</v>
      </c>
      <c r="Q1307" t="str">
        <v>BACHAS, CEREAL Y POLVILLO, COMPOST Y FERTILIZANTES, DISPOSICION FINAL DE R. LIQUIDOS, DISPOSICION FINAL DE R. SOLIDOS, EXPORTACION, NFU, PILETAS, REACTORES, TIERRAS FILTRANTES</v>
      </c>
      <c r="R1307">
        <v>1</v>
      </c>
      <c r="S1307">
        <v>-1699909.8916745333</v>
      </c>
      <c r="T1307">
        <v>1</v>
      </c>
      <c r="U1307" t="str">
        <v>APERTURADO POR EMPRESA</v>
      </c>
      <c r="V1307" t="str">
        <v>TIERRAS FILTRANTES</v>
      </c>
    </row>
    <row r="1308" spans="1:22" x14ac:dyDescent="0.25">
      <c r="A1308" vm="4">
        <v>45931</v>
      </c>
      <c r="B1308" t="str">
        <v>WORMS-RRHH</v>
      </c>
      <c r="C1308" t="str">
        <v>CHIANEA ERWIN</v>
      </c>
      <c r="D1308">
        <v>-3397855.1745961336</v>
      </c>
      <c r="E1308" t="str">
        <v>PRODUCCION</v>
      </c>
      <c r="F1308">
        <v>1</v>
      </c>
      <c r="G1308">
        <v>3397855.1745961336</v>
      </c>
      <c r="H1308" t="str">
        <v>#RRHH</v>
      </c>
      <c r="I1308" t="str">
        <v>PERSONAL</v>
      </c>
      <c r="J1308" t="str">
        <v>Opex</v>
      </c>
      <c r="K1308" t="str">
        <v>Fijo</v>
      </c>
      <c r="L1308" t="str">
        <v>Indirecto</v>
      </c>
      <c r="M1308">
        <v>0</v>
      </c>
      <c r="N1308" t="str">
        <v>CC28</v>
      </c>
      <c r="O1308" t="e">
        <v>#NUM!</v>
      </c>
      <c r="P1308">
        <v>10</v>
      </c>
      <c r="Q1308" t="str">
        <v>BACHAS, CEREAL Y POLVILLO, COMPOST Y FERTILIZANTES, DISPOSICION FINAL DE R. LIQUIDOS, DISPOSICION FINAL DE R. SOLIDOS, EXPORTACION, NFU, PILETAS, REACTORES, TIERRAS FILTRANTES</v>
      </c>
      <c r="R1308">
        <v>1</v>
      </c>
      <c r="S1308">
        <v>-3397855.1745961336</v>
      </c>
      <c r="T1308">
        <v>1</v>
      </c>
      <c r="U1308" t="str">
        <v>APERTURADO POR EMPRESA</v>
      </c>
      <c r="V1308" t="str">
        <v>BACHAS</v>
      </c>
    </row>
    <row r="1309" spans="1:22" x14ac:dyDescent="0.25">
      <c r="A1309" vm="4">
        <v>45931</v>
      </c>
      <c r="B1309" t="str">
        <v>WORMS-RRHH</v>
      </c>
      <c r="C1309" t="str">
        <v>CHIANEA ERWIN</v>
      </c>
      <c r="D1309">
        <v>-3397855.1745961336</v>
      </c>
      <c r="E1309" t="str">
        <v>PRODUCCION</v>
      </c>
      <c r="F1309">
        <v>1</v>
      </c>
      <c r="G1309">
        <v>3397855.1745961336</v>
      </c>
      <c r="H1309" t="str">
        <v>#RRHH</v>
      </c>
      <c r="I1309" t="str">
        <v>PERSONAL</v>
      </c>
      <c r="J1309" t="str">
        <v>Opex</v>
      </c>
      <c r="K1309" t="str">
        <v>Fijo</v>
      </c>
      <c r="L1309" t="str">
        <v>Indirecto</v>
      </c>
      <c r="M1309">
        <v>0</v>
      </c>
      <c r="N1309" t="str">
        <v>CC28</v>
      </c>
      <c r="O1309" t="e">
        <v>#NUM!</v>
      </c>
      <c r="P1309">
        <v>10</v>
      </c>
      <c r="Q1309" t="str">
        <v>BACHAS, CEREAL Y POLVILLO, COMPOST Y FERTILIZANTES, DISPOSICION FINAL DE R. LIQUIDOS, DISPOSICION FINAL DE R. SOLIDOS, EXPORTACION, NFU, PILETAS, REACTORES, TIERRAS FILTRANTES</v>
      </c>
      <c r="R1309">
        <v>1</v>
      </c>
      <c r="S1309">
        <v>-3397855.1745961336</v>
      </c>
      <c r="T1309">
        <v>1</v>
      </c>
      <c r="U1309" t="str">
        <v>APERTURADO POR EMPRESA</v>
      </c>
      <c r="V1309" t="str">
        <v>CEREAL Y POLVILLO</v>
      </c>
    </row>
    <row r="1310" spans="1:22" x14ac:dyDescent="0.25">
      <c r="A1310" vm="4">
        <v>45931</v>
      </c>
      <c r="B1310" t="str">
        <v>WORMS-RRHH</v>
      </c>
      <c r="C1310" t="str">
        <v>CHIANEA ERWIN</v>
      </c>
      <c r="D1310">
        <v>-3397855.1745961336</v>
      </c>
      <c r="E1310" t="str">
        <v>PRODUCCION</v>
      </c>
      <c r="F1310">
        <v>1</v>
      </c>
      <c r="G1310">
        <v>3397855.1745961336</v>
      </c>
      <c r="H1310" t="str">
        <v>#RRHH</v>
      </c>
      <c r="I1310" t="str">
        <v>PERSONAL</v>
      </c>
      <c r="J1310" t="str">
        <v>Opex</v>
      </c>
      <c r="K1310" t="str">
        <v>Fijo</v>
      </c>
      <c r="L1310" t="str">
        <v>Indirecto</v>
      </c>
      <c r="M1310">
        <v>0</v>
      </c>
      <c r="N1310" t="str">
        <v>CC28</v>
      </c>
      <c r="O1310" t="e">
        <v>#NUM!</v>
      </c>
      <c r="P1310">
        <v>10</v>
      </c>
      <c r="Q1310" t="str">
        <v>BACHAS, CEREAL Y POLVILLO, COMPOST Y FERTILIZANTES, DISPOSICION FINAL DE R. LIQUIDOS, DISPOSICION FINAL DE R. SOLIDOS, EXPORTACION, NFU, PILETAS, REACTORES, TIERRAS FILTRANTES</v>
      </c>
      <c r="R1310">
        <v>1</v>
      </c>
      <c r="S1310">
        <v>-3397855.1745961336</v>
      </c>
      <c r="T1310">
        <v>1</v>
      </c>
      <c r="U1310" t="str">
        <v>APERTURADO POR EMPRESA</v>
      </c>
      <c r="V1310" t="str">
        <v>COMPOST Y FERTILIZANTES</v>
      </c>
    </row>
    <row r="1311" spans="1:22" x14ac:dyDescent="0.25">
      <c r="A1311" vm="4">
        <v>45931</v>
      </c>
      <c r="B1311" t="str">
        <v>WORMS-RRHH</v>
      </c>
      <c r="C1311" t="str">
        <v>CHIANEA ERWIN</v>
      </c>
      <c r="D1311">
        <v>-3397855.1745961336</v>
      </c>
      <c r="E1311" t="str">
        <v>PRODUCCION</v>
      </c>
      <c r="F1311">
        <v>1</v>
      </c>
      <c r="G1311">
        <v>3397855.1745961336</v>
      </c>
      <c r="H1311" t="str">
        <v>#RRHH</v>
      </c>
      <c r="I1311" t="str">
        <v>PERSONAL</v>
      </c>
      <c r="J1311" t="str">
        <v>Opex</v>
      </c>
      <c r="K1311" t="str">
        <v>Fijo</v>
      </c>
      <c r="L1311" t="str">
        <v>Indirecto</v>
      </c>
      <c r="M1311">
        <v>0</v>
      </c>
      <c r="N1311" t="str">
        <v>CC28</v>
      </c>
      <c r="O1311" t="e">
        <v>#NUM!</v>
      </c>
      <c r="P1311">
        <v>10</v>
      </c>
      <c r="Q1311" t="str">
        <v>BACHAS, CEREAL Y POLVILLO, COMPOST Y FERTILIZANTES, DISPOSICION FINAL DE R. LIQUIDOS, DISPOSICION FINAL DE R. SOLIDOS, EXPORTACION, NFU, PILETAS, REACTORES, TIERRAS FILTRANTES</v>
      </c>
      <c r="R1311">
        <v>1</v>
      </c>
      <c r="S1311">
        <v>-3397855.1745961336</v>
      </c>
      <c r="T1311">
        <v>1</v>
      </c>
      <c r="U1311" t="str">
        <v>APERTURADO POR EMPRESA</v>
      </c>
      <c r="V1311" t="str">
        <v>DISPOSICION FINAL DE R. LIQUIDOS</v>
      </c>
    </row>
    <row r="1312" spans="1:22" x14ac:dyDescent="0.25">
      <c r="A1312" vm="4">
        <v>45931</v>
      </c>
      <c r="B1312" t="str">
        <v>WORMS-RRHH</v>
      </c>
      <c r="C1312" t="str">
        <v>CHIANEA ERWIN</v>
      </c>
      <c r="D1312">
        <v>-3397855.1745961336</v>
      </c>
      <c r="E1312" t="str">
        <v>PRODUCCION</v>
      </c>
      <c r="F1312">
        <v>1</v>
      </c>
      <c r="G1312">
        <v>3397855.1745961336</v>
      </c>
      <c r="H1312" t="str">
        <v>#RRHH</v>
      </c>
      <c r="I1312" t="str">
        <v>PERSONAL</v>
      </c>
      <c r="J1312" t="str">
        <v>Opex</v>
      </c>
      <c r="K1312" t="str">
        <v>Fijo</v>
      </c>
      <c r="L1312" t="str">
        <v>Indirecto</v>
      </c>
      <c r="M1312">
        <v>0</v>
      </c>
      <c r="N1312" t="str">
        <v>CC28</v>
      </c>
      <c r="O1312" t="e">
        <v>#NUM!</v>
      </c>
      <c r="P1312">
        <v>10</v>
      </c>
      <c r="Q1312" t="str">
        <v>BACHAS, CEREAL Y POLVILLO, COMPOST Y FERTILIZANTES, DISPOSICION FINAL DE R. LIQUIDOS, DISPOSICION FINAL DE R. SOLIDOS, EXPORTACION, NFU, PILETAS, REACTORES, TIERRAS FILTRANTES</v>
      </c>
      <c r="R1312">
        <v>1</v>
      </c>
      <c r="S1312">
        <v>-3397855.1745961336</v>
      </c>
      <c r="T1312">
        <v>1</v>
      </c>
      <c r="U1312" t="str">
        <v>APERTURADO POR EMPRESA</v>
      </c>
      <c r="V1312" t="str">
        <v>DISPOSICION FINAL DE R. SOLIDOS</v>
      </c>
    </row>
    <row r="1313" spans="1:22" x14ac:dyDescent="0.25">
      <c r="A1313" vm="4">
        <v>45931</v>
      </c>
      <c r="B1313" t="str">
        <v>WORMS-RRHH</v>
      </c>
      <c r="C1313" t="str">
        <v>CHIANEA ERWIN</v>
      </c>
      <c r="D1313">
        <v>-3397855.1745961336</v>
      </c>
      <c r="E1313" t="str">
        <v>PRODUCCION</v>
      </c>
      <c r="F1313">
        <v>1</v>
      </c>
      <c r="G1313">
        <v>3397855.1745961336</v>
      </c>
      <c r="H1313" t="str">
        <v>#RRHH</v>
      </c>
      <c r="I1313" t="str">
        <v>PERSONAL</v>
      </c>
      <c r="J1313" t="str">
        <v>Opex</v>
      </c>
      <c r="K1313" t="str">
        <v>Fijo</v>
      </c>
      <c r="L1313" t="str">
        <v>Indirecto</v>
      </c>
      <c r="M1313">
        <v>0</v>
      </c>
      <c r="N1313" t="str">
        <v>CC28</v>
      </c>
      <c r="O1313" t="e">
        <v>#NUM!</v>
      </c>
      <c r="P1313">
        <v>10</v>
      </c>
      <c r="Q1313" t="str">
        <v>BACHAS, CEREAL Y POLVILLO, COMPOST Y FERTILIZANTES, DISPOSICION FINAL DE R. LIQUIDOS, DISPOSICION FINAL DE R. SOLIDOS, EXPORTACION, NFU, PILETAS, REACTORES, TIERRAS FILTRANTES</v>
      </c>
      <c r="R1313">
        <v>1</v>
      </c>
      <c r="S1313">
        <v>-3397855.1745961336</v>
      </c>
      <c r="T1313">
        <v>1</v>
      </c>
      <c r="U1313" t="str">
        <v>APERTURADO POR EMPRESA</v>
      </c>
      <c r="V1313" t="str">
        <v>EXPORTACION</v>
      </c>
    </row>
    <row r="1314" spans="1:22" x14ac:dyDescent="0.25">
      <c r="A1314" vm="4">
        <v>45931</v>
      </c>
      <c r="B1314" t="str">
        <v>WORMS-RRHH</v>
      </c>
      <c r="C1314" t="str">
        <v>CHIANEA ERWIN</v>
      </c>
      <c r="D1314">
        <v>-3397855.1745961336</v>
      </c>
      <c r="E1314" t="str">
        <v>PRODUCCION</v>
      </c>
      <c r="F1314">
        <v>1</v>
      </c>
      <c r="G1314">
        <v>3397855.1745961336</v>
      </c>
      <c r="H1314" t="str">
        <v>#RRHH</v>
      </c>
      <c r="I1314" t="str">
        <v>PERSONAL</v>
      </c>
      <c r="J1314" t="str">
        <v>Opex</v>
      </c>
      <c r="K1314" t="str">
        <v>Fijo</v>
      </c>
      <c r="L1314" t="str">
        <v>Indirecto</v>
      </c>
      <c r="M1314">
        <v>0</v>
      </c>
      <c r="N1314" t="str">
        <v>CC28</v>
      </c>
      <c r="O1314" t="e">
        <v>#NUM!</v>
      </c>
      <c r="P1314">
        <v>10</v>
      </c>
      <c r="Q1314" t="str">
        <v>BACHAS, CEREAL Y POLVILLO, COMPOST Y FERTILIZANTES, DISPOSICION FINAL DE R. LIQUIDOS, DISPOSICION FINAL DE R. SOLIDOS, EXPORTACION, NFU, PILETAS, REACTORES, TIERRAS FILTRANTES</v>
      </c>
      <c r="R1314">
        <v>1</v>
      </c>
      <c r="S1314">
        <v>-3397855.1745961336</v>
      </c>
      <c r="T1314">
        <v>1</v>
      </c>
      <c r="U1314" t="str">
        <v>APERTURADO POR EMPRESA</v>
      </c>
      <c r="V1314" t="str">
        <v>NFU</v>
      </c>
    </row>
    <row r="1315" spans="1:22" x14ac:dyDescent="0.25">
      <c r="A1315" vm="4">
        <v>45931</v>
      </c>
      <c r="B1315" t="str">
        <v>WORMS-RRHH</v>
      </c>
      <c r="C1315" t="str">
        <v>CHIANEA ERWIN</v>
      </c>
      <c r="D1315">
        <v>-3397855.1745961336</v>
      </c>
      <c r="E1315" t="str">
        <v>PRODUCCION</v>
      </c>
      <c r="F1315">
        <v>1</v>
      </c>
      <c r="G1315">
        <v>3397855.1745961336</v>
      </c>
      <c r="H1315" t="str">
        <v>#RRHH</v>
      </c>
      <c r="I1315" t="str">
        <v>PERSONAL</v>
      </c>
      <c r="J1315" t="str">
        <v>Opex</v>
      </c>
      <c r="K1315" t="str">
        <v>Fijo</v>
      </c>
      <c r="L1315" t="str">
        <v>Indirecto</v>
      </c>
      <c r="M1315">
        <v>0</v>
      </c>
      <c r="N1315" t="str">
        <v>CC28</v>
      </c>
      <c r="O1315" t="e">
        <v>#NUM!</v>
      </c>
      <c r="P1315">
        <v>10</v>
      </c>
      <c r="Q1315" t="str">
        <v>BACHAS, CEREAL Y POLVILLO, COMPOST Y FERTILIZANTES, DISPOSICION FINAL DE R. LIQUIDOS, DISPOSICION FINAL DE R. SOLIDOS, EXPORTACION, NFU, PILETAS, REACTORES, TIERRAS FILTRANTES</v>
      </c>
      <c r="R1315">
        <v>1</v>
      </c>
      <c r="S1315">
        <v>-3397855.1745961336</v>
      </c>
      <c r="T1315">
        <v>1</v>
      </c>
      <c r="U1315" t="str">
        <v>APERTURADO POR EMPRESA</v>
      </c>
      <c r="V1315" t="str">
        <v>PILETAS</v>
      </c>
    </row>
    <row r="1316" spans="1:22" x14ac:dyDescent="0.25">
      <c r="A1316" vm="4">
        <v>45931</v>
      </c>
      <c r="B1316" t="str">
        <v>WORMS-RRHH</v>
      </c>
      <c r="C1316" t="str">
        <v>CHIANEA ERWIN</v>
      </c>
      <c r="D1316">
        <v>-3397855.1745961336</v>
      </c>
      <c r="E1316" t="str">
        <v>PRODUCCION</v>
      </c>
      <c r="F1316">
        <v>1</v>
      </c>
      <c r="G1316">
        <v>3397855.1745961336</v>
      </c>
      <c r="H1316" t="str">
        <v>#RRHH</v>
      </c>
      <c r="I1316" t="str">
        <v>PERSONAL</v>
      </c>
      <c r="J1316" t="str">
        <v>Opex</v>
      </c>
      <c r="K1316" t="str">
        <v>Fijo</v>
      </c>
      <c r="L1316" t="str">
        <v>Indirecto</v>
      </c>
      <c r="M1316">
        <v>0</v>
      </c>
      <c r="N1316" t="str">
        <v>CC28</v>
      </c>
      <c r="O1316" t="e">
        <v>#NUM!</v>
      </c>
      <c r="P1316">
        <v>10</v>
      </c>
      <c r="Q1316" t="str">
        <v>BACHAS, CEREAL Y POLVILLO, COMPOST Y FERTILIZANTES, DISPOSICION FINAL DE R. LIQUIDOS, DISPOSICION FINAL DE R. SOLIDOS, EXPORTACION, NFU, PILETAS, REACTORES, TIERRAS FILTRANTES</v>
      </c>
      <c r="R1316">
        <v>1</v>
      </c>
      <c r="S1316">
        <v>-3397855.1745961336</v>
      </c>
      <c r="T1316">
        <v>1</v>
      </c>
      <c r="U1316" t="str">
        <v>APERTURADO POR EMPRESA</v>
      </c>
      <c r="V1316" t="str">
        <v>REACTORES</v>
      </c>
    </row>
    <row r="1317" spans="1:22" x14ac:dyDescent="0.25">
      <c r="A1317" vm="4">
        <v>45931</v>
      </c>
      <c r="B1317" t="str">
        <v>WORMS-RRHH</v>
      </c>
      <c r="C1317" t="str">
        <v>CHIANEA ERWIN</v>
      </c>
      <c r="D1317">
        <v>-3397855.1745961336</v>
      </c>
      <c r="E1317" t="str">
        <v>PRODUCCION</v>
      </c>
      <c r="F1317">
        <v>1</v>
      </c>
      <c r="G1317">
        <v>3397855.1745961336</v>
      </c>
      <c r="H1317" t="str">
        <v>#RRHH</v>
      </c>
      <c r="I1317" t="str">
        <v>PERSONAL</v>
      </c>
      <c r="J1317" t="str">
        <v>Opex</v>
      </c>
      <c r="K1317" t="str">
        <v>Fijo</v>
      </c>
      <c r="L1317" t="str">
        <v>Indirecto</v>
      </c>
      <c r="M1317">
        <v>0</v>
      </c>
      <c r="N1317" t="str">
        <v>CC28</v>
      </c>
      <c r="O1317" t="e">
        <v>#NUM!</v>
      </c>
      <c r="P1317">
        <v>10</v>
      </c>
      <c r="Q1317" t="str">
        <v>BACHAS, CEREAL Y POLVILLO, COMPOST Y FERTILIZANTES, DISPOSICION FINAL DE R. LIQUIDOS, DISPOSICION FINAL DE R. SOLIDOS, EXPORTACION, NFU, PILETAS, REACTORES, TIERRAS FILTRANTES</v>
      </c>
      <c r="R1317">
        <v>1</v>
      </c>
      <c r="S1317">
        <v>-3397855.1745961336</v>
      </c>
      <c r="T1317">
        <v>1</v>
      </c>
      <c r="U1317" t="str">
        <v>APERTURADO POR EMPRESA</v>
      </c>
      <c r="V1317" t="str">
        <v>TIERRAS FILTRANTES</v>
      </c>
    </row>
    <row r="1318" spans="1:22" x14ac:dyDescent="0.25">
      <c r="A1318" vm="4">
        <v>45931</v>
      </c>
      <c r="B1318" t="str">
        <v>WORMS-RRHH</v>
      </c>
      <c r="C1318" t="str">
        <v>RODRIGUEZ LEANDRO</v>
      </c>
      <c r="D1318">
        <v>-1661203.9889357332</v>
      </c>
      <c r="E1318" t="str">
        <v>REACTOR</v>
      </c>
      <c r="F1318">
        <v>1</v>
      </c>
      <c r="G1318">
        <v>1661203.9889357332</v>
      </c>
      <c r="H1318" t="str">
        <v>#RRHH</v>
      </c>
      <c r="I1318" t="str">
        <v>PERSONAL</v>
      </c>
      <c r="J1318" t="str">
        <v>Opex</v>
      </c>
      <c r="K1318" t="str">
        <v>Fijo</v>
      </c>
      <c r="L1318" t="str">
        <v>Indirecto</v>
      </c>
      <c r="M1318">
        <v>0</v>
      </c>
      <c r="N1318" t="str">
        <v>CC29</v>
      </c>
      <c r="O1318" t="e">
        <v>#NUM!</v>
      </c>
      <c r="P1318">
        <v>11</v>
      </c>
      <c r="Q1318" t="str">
        <v>BACHAS, CEREAL Y POLVILLO, COMPOST Y FERTILIZANTES, DISPOSICION FINAL DE R. LIQUIDOS, DISPOSICION FINAL DE R. SOLIDOS, EXPORTACION, NFU, PILETAS, REACTORES, TIERRAS FILTRANTES</v>
      </c>
      <c r="R1318">
        <v>1</v>
      </c>
      <c r="S1318">
        <v>-1661203.9889357332</v>
      </c>
      <c r="T1318">
        <v>1</v>
      </c>
      <c r="U1318" t="str">
        <v>APERTURADO POR EMPRESA</v>
      </c>
      <c r="V1318" t="str">
        <v>BACHAS</v>
      </c>
    </row>
    <row r="1319" spans="1:22" x14ac:dyDescent="0.25">
      <c r="A1319" vm="4">
        <v>45931</v>
      </c>
      <c r="B1319" t="str">
        <v>WORMS-RRHH</v>
      </c>
      <c r="C1319" t="str">
        <v>RODRIGUEZ LEANDRO</v>
      </c>
      <c r="D1319">
        <v>-1661203.9889357332</v>
      </c>
      <c r="E1319" t="str">
        <v>REACTOR</v>
      </c>
      <c r="F1319">
        <v>1</v>
      </c>
      <c r="G1319">
        <v>1661203.9889357332</v>
      </c>
      <c r="H1319" t="str">
        <v>#RRHH</v>
      </c>
      <c r="I1319" t="str">
        <v>PERSONAL</v>
      </c>
      <c r="J1319" t="str">
        <v>Opex</v>
      </c>
      <c r="K1319" t="str">
        <v>Fijo</v>
      </c>
      <c r="L1319" t="str">
        <v>Indirecto</v>
      </c>
      <c r="M1319">
        <v>0</v>
      </c>
      <c r="N1319" t="str">
        <v>CC29</v>
      </c>
      <c r="O1319" t="e">
        <v>#NUM!</v>
      </c>
      <c r="P1319">
        <v>11</v>
      </c>
      <c r="Q1319" t="str">
        <v>BACHAS, CEREAL Y POLVILLO, COMPOST Y FERTILIZANTES, DISPOSICION FINAL DE R. LIQUIDOS, DISPOSICION FINAL DE R. SOLIDOS, EXPORTACION, NFU, PILETAS, REACTORES, TIERRAS FILTRANTES</v>
      </c>
      <c r="R1319">
        <v>1</v>
      </c>
      <c r="S1319">
        <v>-1661203.9889357332</v>
      </c>
      <c r="T1319">
        <v>1</v>
      </c>
      <c r="U1319" t="str">
        <v>APERTURADO POR EMPRESA</v>
      </c>
      <c r="V1319" t="str">
        <v>CEREAL Y POLVILLO</v>
      </c>
    </row>
    <row r="1320" spans="1:22" x14ac:dyDescent="0.25">
      <c r="A1320" vm="4">
        <v>45931</v>
      </c>
      <c r="B1320" t="str">
        <v>WORMS-RRHH</v>
      </c>
      <c r="C1320" t="str">
        <v>RODRIGUEZ LEANDRO</v>
      </c>
      <c r="D1320">
        <v>-1661203.9889357332</v>
      </c>
      <c r="E1320" t="str">
        <v>REACTOR</v>
      </c>
      <c r="F1320">
        <v>1</v>
      </c>
      <c r="G1320">
        <v>1661203.9889357332</v>
      </c>
      <c r="H1320" t="str">
        <v>#RRHH</v>
      </c>
      <c r="I1320" t="str">
        <v>PERSONAL</v>
      </c>
      <c r="J1320" t="str">
        <v>Opex</v>
      </c>
      <c r="K1320" t="str">
        <v>Fijo</v>
      </c>
      <c r="L1320" t="str">
        <v>Indirecto</v>
      </c>
      <c r="M1320">
        <v>0</v>
      </c>
      <c r="N1320" t="str">
        <v>CC29</v>
      </c>
      <c r="O1320" t="e">
        <v>#NUM!</v>
      </c>
      <c r="P1320">
        <v>11</v>
      </c>
      <c r="Q1320" t="str">
        <v>BACHAS, CEREAL Y POLVILLO, COMPOST Y FERTILIZANTES, DISPOSICION FINAL DE R. LIQUIDOS, DISPOSICION FINAL DE R. SOLIDOS, EXPORTACION, NFU, PILETAS, REACTORES, TIERRAS FILTRANTES</v>
      </c>
      <c r="R1320">
        <v>1</v>
      </c>
      <c r="S1320">
        <v>-1661203.9889357332</v>
      </c>
      <c r="T1320">
        <v>1</v>
      </c>
      <c r="U1320" t="str">
        <v>APERTURADO POR EMPRESA</v>
      </c>
      <c r="V1320" t="str">
        <v>COMPOST Y FERTILIZANTES</v>
      </c>
    </row>
    <row r="1321" spans="1:22" x14ac:dyDescent="0.25">
      <c r="A1321" vm="4">
        <v>45931</v>
      </c>
      <c r="B1321" t="str">
        <v>WORMS-RRHH</v>
      </c>
      <c r="C1321" t="str">
        <v>RODRIGUEZ LEANDRO</v>
      </c>
      <c r="D1321">
        <v>-1661203.9889357332</v>
      </c>
      <c r="E1321" t="str">
        <v>REACTOR</v>
      </c>
      <c r="F1321">
        <v>1</v>
      </c>
      <c r="G1321">
        <v>1661203.9889357332</v>
      </c>
      <c r="H1321" t="str">
        <v>#RRHH</v>
      </c>
      <c r="I1321" t="str">
        <v>PERSONAL</v>
      </c>
      <c r="J1321" t="str">
        <v>Opex</v>
      </c>
      <c r="K1321" t="str">
        <v>Fijo</v>
      </c>
      <c r="L1321" t="str">
        <v>Indirecto</v>
      </c>
      <c r="M1321">
        <v>0</v>
      </c>
      <c r="N1321" t="str">
        <v>CC29</v>
      </c>
      <c r="O1321" t="e">
        <v>#NUM!</v>
      </c>
      <c r="P1321">
        <v>11</v>
      </c>
      <c r="Q1321" t="str">
        <v>BACHAS, CEREAL Y POLVILLO, COMPOST Y FERTILIZANTES, DISPOSICION FINAL DE R. LIQUIDOS, DISPOSICION FINAL DE R. SOLIDOS, EXPORTACION, NFU, PILETAS, REACTORES, TIERRAS FILTRANTES</v>
      </c>
      <c r="R1321">
        <v>1</v>
      </c>
      <c r="S1321">
        <v>-1661203.9889357332</v>
      </c>
      <c r="T1321">
        <v>1</v>
      </c>
      <c r="U1321" t="str">
        <v>APERTURADO POR EMPRESA</v>
      </c>
      <c r="V1321" t="str">
        <v>DISPOSICION FINAL DE R. LIQUIDOS</v>
      </c>
    </row>
    <row r="1322" spans="1:22" x14ac:dyDescent="0.25">
      <c r="A1322" vm="4">
        <v>45931</v>
      </c>
      <c r="B1322" t="str">
        <v>WORMS-RRHH</v>
      </c>
      <c r="C1322" t="str">
        <v>RODRIGUEZ LEANDRO</v>
      </c>
      <c r="D1322">
        <v>-1661203.9889357332</v>
      </c>
      <c r="E1322" t="str">
        <v>REACTOR</v>
      </c>
      <c r="F1322">
        <v>1</v>
      </c>
      <c r="G1322">
        <v>1661203.9889357332</v>
      </c>
      <c r="H1322" t="str">
        <v>#RRHH</v>
      </c>
      <c r="I1322" t="str">
        <v>PERSONAL</v>
      </c>
      <c r="J1322" t="str">
        <v>Opex</v>
      </c>
      <c r="K1322" t="str">
        <v>Fijo</v>
      </c>
      <c r="L1322" t="str">
        <v>Indirecto</v>
      </c>
      <c r="M1322">
        <v>0</v>
      </c>
      <c r="N1322" t="str">
        <v>CC29</v>
      </c>
      <c r="O1322" t="e">
        <v>#NUM!</v>
      </c>
      <c r="P1322">
        <v>11</v>
      </c>
      <c r="Q1322" t="str">
        <v>BACHAS, CEREAL Y POLVILLO, COMPOST Y FERTILIZANTES, DISPOSICION FINAL DE R. LIQUIDOS, DISPOSICION FINAL DE R. SOLIDOS, EXPORTACION, NFU, PILETAS, REACTORES, TIERRAS FILTRANTES</v>
      </c>
      <c r="R1322">
        <v>1</v>
      </c>
      <c r="S1322">
        <v>-1661203.9889357332</v>
      </c>
      <c r="T1322">
        <v>1</v>
      </c>
      <c r="U1322" t="str">
        <v>APERTURADO POR EMPRESA</v>
      </c>
      <c r="V1322" t="str">
        <v>DISPOSICION FINAL DE R. SOLIDOS</v>
      </c>
    </row>
    <row r="1323" spans="1:22" x14ac:dyDescent="0.25">
      <c r="A1323" vm="4">
        <v>45931</v>
      </c>
      <c r="B1323" t="str">
        <v>WORMS-RRHH</v>
      </c>
      <c r="C1323" t="str">
        <v>RODRIGUEZ LEANDRO</v>
      </c>
      <c r="D1323">
        <v>-1661203.9889357332</v>
      </c>
      <c r="E1323" t="str">
        <v>REACTOR</v>
      </c>
      <c r="F1323">
        <v>1</v>
      </c>
      <c r="G1323">
        <v>1661203.9889357332</v>
      </c>
      <c r="H1323" t="str">
        <v>#RRHH</v>
      </c>
      <c r="I1323" t="str">
        <v>PERSONAL</v>
      </c>
      <c r="J1323" t="str">
        <v>Opex</v>
      </c>
      <c r="K1323" t="str">
        <v>Fijo</v>
      </c>
      <c r="L1323" t="str">
        <v>Indirecto</v>
      </c>
      <c r="M1323">
        <v>0</v>
      </c>
      <c r="N1323" t="str">
        <v>CC29</v>
      </c>
      <c r="O1323" t="e">
        <v>#NUM!</v>
      </c>
      <c r="P1323">
        <v>11</v>
      </c>
      <c r="Q1323" t="str">
        <v>BACHAS, CEREAL Y POLVILLO, COMPOST Y FERTILIZANTES, DISPOSICION FINAL DE R. LIQUIDOS, DISPOSICION FINAL DE R. SOLIDOS, EXPORTACION, NFU, PILETAS, REACTORES, TIERRAS FILTRANTES</v>
      </c>
      <c r="R1323">
        <v>1</v>
      </c>
      <c r="S1323">
        <v>-1661203.9889357332</v>
      </c>
      <c r="T1323">
        <v>1</v>
      </c>
      <c r="U1323" t="str">
        <v>APERTURADO POR EMPRESA</v>
      </c>
      <c r="V1323" t="str">
        <v>EXPORTACION</v>
      </c>
    </row>
    <row r="1324" spans="1:22" x14ac:dyDescent="0.25">
      <c r="A1324" vm="4">
        <v>45931</v>
      </c>
      <c r="B1324" t="str">
        <v>WORMS-RRHH</v>
      </c>
      <c r="C1324" t="str">
        <v>RODRIGUEZ LEANDRO</v>
      </c>
      <c r="D1324">
        <v>-1661203.9889357332</v>
      </c>
      <c r="E1324" t="str">
        <v>REACTOR</v>
      </c>
      <c r="F1324">
        <v>1</v>
      </c>
      <c r="G1324">
        <v>1661203.9889357332</v>
      </c>
      <c r="H1324" t="str">
        <v>#RRHH</v>
      </c>
      <c r="I1324" t="str">
        <v>PERSONAL</v>
      </c>
      <c r="J1324" t="str">
        <v>Opex</v>
      </c>
      <c r="K1324" t="str">
        <v>Fijo</v>
      </c>
      <c r="L1324" t="str">
        <v>Indirecto</v>
      </c>
      <c r="M1324">
        <v>0</v>
      </c>
      <c r="N1324" t="str">
        <v>CC29</v>
      </c>
      <c r="O1324" t="e">
        <v>#NUM!</v>
      </c>
      <c r="P1324">
        <v>11</v>
      </c>
      <c r="Q1324" t="str">
        <v>BACHAS, CEREAL Y POLVILLO, COMPOST Y FERTILIZANTES, DISPOSICION FINAL DE R. LIQUIDOS, DISPOSICION FINAL DE R. SOLIDOS, EXPORTACION, NFU, PILETAS, REACTORES, TIERRAS FILTRANTES</v>
      </c>
      <c r="R1324">
        <v>1</v>
      </c>
      <c r="S1324">
        <v>-1661203.9889357332</v>
      </c>
      <c r="T1324">
        <v>1</v>
      </c>
      <c r="U1324" t="str">
        <v>APERTURADO POR EMPRESA</v>
      </c>
      <c r="V1324" t="str">
        <v>NFU</v>
      </c>
    </row>
    <row r="1325" spans="1:22" x14ac:dyDescent="0.25">
      <c r="A1325" vm="4">
        <v>45931</v>
      </c>
      <c r="B1325" t="str">
        <v>WORMS-RRHH</v>
      </c>
      <c r="C1325" t="str">
        <v>RODRIGUEZ LEANDRO</v>
      </c>
      <c r="D1325">
        <v>-1661203.9889357332</v>
      </c>
      <c r="E1325" t="str">
        <v>REACTOR</v>
      </c>
      <c r="F1325">
        <v>1</v>
      </c>
      <c r="G1325">
        <v>1661203.9889357332</v>
      </c>
      <c r="H1325" t="str">
        <v>#RRHH</v>
      </c>
      <c r="I1325" t="str">
        <v>PERSONAL</v>
      </c>
      <c r="J1325" t="str">
        <v>Opex</v>
      </c>
      <c r="K1325" t="str">
        <v>Fijo</v>
      </c>
      <c r="L1325" t="str">
        <v>Indirecto</v>
      </c>
      <c r="M1325">
        <v>0</v>
      </c>
      <c r="N1325" t="str">
        <v>CC29</v>
      </c>
      <c r="O1325" t="e">
        <v>#NUM!</v>
      </c>
      <c r="P1325">
        <v>11</v>
      </c>
      <c r="Q1325" t="str">
        <v>BACHAS, CEREAL Y POLVILLO, COMPOST Y FERTILIZANTES, DISPOSICION FINAL DE R. LIQUIDOS, DISPOSICION FINAL DE R. SOLIDOS, EXPORTACION, NFU, PILETAS, REACTORES, TIERRAS FILTRANTES</v>
      </c>
      <c r="R1325">
        <v>1</v>
      </c>
      <c r="S1325">
        <v>-1661203.9889357332</v>
      </c>
      <c r="T1325">
        <v>1</v>
      </c>
      <c r="U1325" t="str">
        <v>APERTURADO POR EMPRESA</v>
      </c>
      <c r="V1325" t="str">
        <v>PILETAS</v>
      </c>
    </row>
    <row r="1326" spans="1:22" x14ac:dyDescent="0.25">
      <c r="A1326" vm="4">
        <v>45931</v>
      </c>
      <c r="B1326" t="str">
        <v>WORMS-RRHH</v>
      </c>
      <c r="C1326" t="str">
        <v>RODRIGUEZ LEANDRO</v>
      </c>
      <c r="D1326">
        <v>-1661203.9889357332</v>
      </c>
      <c r="E1326" t="str">
        <v>REACTOR</v>
      </c>
      <c r="F1326">
        <v>1</v>
      </c>
      <c r="G1326">
        <v>1661203.9889357332</v>
      </c>
      <c r="H1326" t="str">
        <v>#RRHH</v>
      </c>
      <c r="I1326" t="str">
        <v>PERSONAL</v>
      </c>
      <c r="J1326" t="str">
        <v>Opex</v>
      </c>
      <c r="K1326" t="str">
        <v>Fijo</v>
      </c>
      <c r="L1326" t="str">
        <v>Indirecto</v>
      </c>
      <c r="M1326">
        <v>0</v>
      </c>
      <c r="N1326" t="str">
        <v>CC29</v>
      </c>
      <c r="O1326" t="e">
        <v>#NUM!</v>
      </c>
      <c r="P1326">
        <v>11</v>
      </c>
      <c r="Q1326" t="str">
        <v>BACHAS, CEREAL Y POLVILLO, COMPOST Y FERTILIZANTES, DISPOSICION FINAL DE R. LIQUIDOS, DISPOSICION FINAL DE R. SOLIDOS, EXPORTACION, NFU, PILETAS, REACTORES, TIERRAS FILTRANTES</v>
      </c>
      <c r="R1326">
        <v>1</v>
      </c>
      <c r="S1326">
        <v>-1661203.9889357332</v>
      </c>
      <c r="T1326">
        <v>1</v>
      </c>
      <c r="U1326" t="str">
        <v>APERTURADO POR EMPRESA</v>
      </c>
      <c r="V1326" t="str">
        <v>REACTORES</v>
      </c>
    </row>
    <row r="1327" spans="1:22" x14ac:dyDescent="0.25">
      <c r="A1327" vm="4">
        <v>45931</v>
      </c>
      <c r="B1327" t="str">
        <v>WORMS-RRHH</v>
      </c>
      <c r="C1327" t="str">
        <v>RODRIGUEZ LEANDRO</v>
      </c>
      <c r="D1327">
        <v>-1661203.9889357332</v>
      </c>
      <c r="E1327" t="str">
        <v>REACTOR</v>
      </c>
      <c r="F1327">
        <v>1</v>
      </c>
      <c r="G1327">
        <v>1661203.9889357332</v>
      </c>
      <c r="H1327" t="str">
        <v>#RRHH</v>
      </c>
      <c r="I1327" t="str">
        <v>PERSONAL</v>
      </c>
      <c r="J1327" t="str">
        <v>Opex</v>
      </c>
      <c r="K1327" t="str">
        <v>Fijo</v>
      </c>
      <c r="L1327" t="str">
        <v>Indirecto</v>
      </c>
      <c r="M1327">
        <v>0</v>
      </c>
      <c r="N1327" t="str">
        <v>CC29</v>
      </c>
      <c r="O1327" t="e">
        <v>#NUM!</v>
      </c>
      <c r="P1327">
        <v>11</v>
      </c>
      <c r="Q1327" t="str">
        <v>BACHAS, CEREAL Y POLVILLO, COMPOST Y FERTILIZANTES, DISPOSICION FINAL DE R. LIQUIDOS, DISPOSICION FINAL DE R. SOLIDOS, EXPORTACION, NFU, PILETAS, REACTORES, TIERRAS FILTRANTES</v>
      </c>
      <c r="R1327">
        <v>1</v>
      </c>
      <c r="S1327">
        <v>-1661203.9889357332</v>
      </c>
      <c r="T1327">
        <v>1</v>
      </c>
      <c r="U1327" t="str">
        <v>APERTURADO POR EMPRESA</v>
      </c>
      <c r="V1327" t="str">
        <v>TIERRAS FILTRANTES</v>
      </c>
    </row>
    <row r="1328" spans="1:22" x14ac:dyDescent="0.25">
      <c r="A1328" vm="4">
        <v>45931</v>
      </c>
      <c r="B1328" t="str">
        <v>WORMS-RRHH</v>
      </c>
      <c r="C1328" t="str">
        <v>ABREGU SEBASTIAN MARIO</v>
      </c>
      <c r="D1328">
        <v>-1736603.835042533</v>
      </c>
      <c r="E1328" t="str">
        <v>MANTENIMIENTO</v>
      </c>
      <c r="F1328">
        <v>1</v>
      </c>
      <c r="G1328">
        <v>1736603.835042533</v>
      </c>
      <c r="H1328" t="str">
        <v>#RRHH</v>
      </c>
      <c r="I1328" t="str">
        <v>PERSONAL</v>
      </c>
      <c r="J1328" t="str">
        <v>Opex</v>
      </c>
      <c r="K1328" t="str">
        <v>Fijo</v>
      </c>
      <c r="L1328" t="str">
        <v>Indirecto</v>
      </c>
      <c r="M1328">
        <v>0</v>
      </c>
      <c r="N1328" t="str">
        <v>CC19</v>
      </c>
      <c r="O1328" t="e">
        <v>#NUM!</v>
      </c>
      <c r="P1328">
        <v>6</v>
      </c>
      <c r="Q1328" t="str">
        <v>BACHAS, DISPOSICION FINAL DE R. LIQUIDOS, EXPORTACION, NFU, PILETAS, REACTORES</v>
      </c>
      <c r="R1328">
        <v>1</v>
      </c>
      <c r="S1328">
        <v>-1736603.835042533</v>
      </c>
      <c r="T1328">
        <v>1</v>
      </c>
      <c r="U1328" t="str">
        <v>APERTURADO POR EMPRESA</v>
      </c>
      <c r="V1328" t="str">
        <v>BACHAS</v>
      </c>
    </row>
    <row r="1329" spans="1:22" x14ac:dyDescent="0.25">
      <c r="A1329" vm="4">
        <v>45931</v>
      </c>
      <c r="B1329" t="str">
        <v>WORMS-RRHH</v>
      </c>
      <c r="C1329" t="str">
        <v>ABREGU SEBASTIAN MARIO</v>
      </c>
      <c r="D1329">
        <v>-1736603.835042533</v>
      </c>
      <c r="E1329" t="str">
        <v>MANTENIMIENTO</v>
      </c>
      <c r="F1329">
        <v>1</v>
      </c>
      <c r="G1329">
        <v>1736603.835042533</v>
      </c>
      <c r="H1329" t="str">
        <v>#RRHH</v>
      </c>
      <c r="I1329" t="str">
        <v>PERSONAL</v>
      </c>
      <c r="J1329" t="str">
        <v>Opex</v>
      </c>
      <c r="K1329" t="str">
        <v>Fijo</v>
      </c>
      <c r="L1329" t="str">
        <v>Indirecto</v>
      </c>
      <c r="M1329">
        <v>0</v>
      </c>
      <c r="N1329" t="str">
        <v>CC19</v>
      </c>
      <c r="O1329" t="e">
        <v>#NUM!</v>
      </c>
      <c r="P1329">
        <v>6</v>
      </c>
      <c r="Q1329" t="str">
        <v>BACHAS, DISPOSICION FINAL DE R. LIQUIDOS, EXPORTACION, NFU, PILETAS, REACTORES</v>
      </c>
      <c r="R1329">
        <v>1</v>
      </c>
      <c r="S1329">
        <v>-1736603.835042533</v>
      </c>
      <c r="T1329">
        <v>1</v>
      </c>
      <c r="U1329" t="str">
        <v>APERTURADO POR EMPRESA</v>
      </c>
      <c r="V1329" t="str">
        <v>DISPOSICION FINAL DE R. LIQUIDOS</v>
      </c>
    </row>
    <row r="1330" spans="1:22" x14ac:dyDescent="0.25">
      <c r="A1330" vm="4">
        <v>45931</v>
      </c>
      <c r="B1330" t="str">
        <v>WORMS-RRHH</v>
      </c>
      <c r="C1330" t="str">
        <v>ABREGU SEBASTIAN MARIO</v>
      </c>
      <c r="D1330">
        <v>-1736603.835042533</v>
      </c>
      <c r="E1330" t="str">
        <v>MANTENIMIENTO</v>
      </c>
      <c r="F1330">
        <v>1</v>
      </c>
      <c r="G1330">
        <v>1736603.835042533</v>
      </c>
      <c r="H1330" t="str">
        <v>#RRHH</v>
      </c>
      <c r="I1330" t="str">
        <v>PERSONAL</v>
      </c>
      <c r="J1330" t="str">
        <v>Opex</v>
      </c>
      <c r="K1330" t="str">
        <v>Fijo</v>
      </c>
      <c r="L1330" t="str">
        <v>Indirecto</v>
      </c>
      <c r="M1330">
        <v>0</v>
      </c>
      <c r="N1330" t="str">
        <v>CC19</v>
      </c>
      <c r="O1330" t="e">
        <v>#NUM!</v>
      </c>
      <c r="P1330">
        <v>6</v>
      </c>
      <c r="Q1330" t="str">
        <v>BACHAS, DISPOSICION FINAL DE R. LIQUIDOS, EXPORTACION, NFU, PILETAS, REACTORES</v>
      </c>
      <c r="R1330">
        <v>1</v>
      </c>
      <c r="S1330">
        <v>-1736603.835042533</v>
      </c>
      <c r="T1330">
        <v>1</v>
      </c>
      <c r="U1330" t="str">
        <v>APERTURADO POR EMPRESA</v>
      </c>
      <c r="V1330" t="str">
        <v>EXPORTACION</v>
      </c>
    </row>
    <row r="1331" spans="1:22" x14ac:dyDescent="0.25">
      <c r="A1331" vm="4">
        <v>45931</v>
      </c>
      <c r="B1331" t="str">
        <v>WORMS-RRHH</v>
      </c>
      <c r="C1331" t="str">
        <v>ABREGU SEBASTIAN MARIO</v>
      </c>
      <c r="D1331">
        <v>-1736603.835042533</v>
      </c>
      <c r="E1331" t="str">
        <v>MANTENIMIENTO</v>
      </c>
      <c r="F1331">
        <v>1</v>
      </c>
      <c r="G1331">
        <v>1736603.835042533</v>
      </c>
      <c r="H1331" t="str">
        <v>#RRHH</v>
      </c>
      <c r="I1331" t="str">
        <v>PERSONAL</v>
      </c>
      <c r="J1331" t="str">
        <v>Opex</v>
      </c>
      <c r="K1331" t="str">
        <v>Fijo</v>
      </c>
      <c r="L1331" t="str">
        <v>Indirecto</v>
      </c>
      <c r="M1331">
        <v>0</v>
      </c>
      <c r="N1331" t="str">
        <v>CC19</v>
      </c>
      <c r="O1331" t="e">
        <v>#NUM!</v>
      </c>
      <c r="P1331">
        <v>6</v>
      </c>
      <c r="Q1331" t="str">
        <v>BACHAS, DISPOSICION FINAL DE R. LIQUIDOS, EXPORTACION, NFU, PILETAS, REACTORES</v>
      </c>
      <c r="R1331">
        <v>1</v>
      </c>
      <c r="S1331">
        <v>-1736603.835042533</v>
      </c>
      <c r="T1331">
        <v>1</v>
      </c>
      <c r="U1331" t="str">
        <v>APERTURADO POR EMPRESA</v>
      </c>
      <c r="V1331" t="str">
        <v>NFU</v>
      </c>
    </row>
    <row r="1332" spans="1:22" x14ac:dyDescent="0.25">
      <c r="A1332" vm="4">
        <v>45931</v>
      </c>
      <c r="B1332" t="str">
        <v>WORMS-RRHH</v>
      </c>
      <c r="C1332" t="str">
        <v>ABREGU SEBASTIAN MARIO</v>
      </c>
      <c r="D1332">
        <v>-1736603.835042533</v>
      </c>
      <c r="E1332" t="str">
        <v>MANTENIMIENTO</v>
      </c>
      <c r="F1332">
        <v>1</v>
      </c>
      <c r="G1332">
        <v>1736603.835042533</v>
      </c>
      <c r="H1332" t="str">
        <v>#RRHH</v>
      </c>
      <c r="I1332" t="str">
        <v>PERSONAL</v>
      </c>
      <c r="J1332" t="str">
        <v>Opex</v>
      </c>
      <c r="K1332" t="str">
        <v>Fijo</v>
      </c>
      <c r="L1332" t="str">
        <v>Indirecto</v>
      </c>
      <c r="M1332">
        <v>0</v>
      </c>
      <c r="N1332" t="str">
        <v>CC19</v>
      </c>
      <c r="O1332" t="e">
        <v>#NUM!</v>
      </c>
      <c r="P1332">
        <v>6</v>
      </c>
      <c r="Q1332" t="str">
        <v>BACHAS, DISPOSICION FINAL DE R. LIQUIDOS, EXPORTACION, NFU, PILETAS, REACTORES</v>
      </c>
      <c r="R1332">
        <v>1</v>
      </c>
      <c r="S1332">
        <v>-1736603.835042533</v>
      </c>
      <c r="T1332">
        <v>1</v>
      </c>
      <c r="U1332" t="str">
        <v>APERTURADO POR EMPRESA</v>
      </c>
      <c r="V1332" t="str">
        <v>PILETAS</v>
      </c>
    </row>
    <row r="1333" spans="1:22" x14ac:dyDescent="0.25">
      <c r="A1333" vm="4">
        <v>45931</v>
      </c>
      <c r="B1333" t="str">
        <v>WORMS-RRHH</v>
      </c>
      <c r="C1333" t="str">
        <v>ABREGU SEBASTIAN MARIO</v>
      </c>
      <c r="D1333">
        <v>-1736603.835042533</v>
      </c>
      <c r="E1333" t="str">
        <v>MANTENIMIENTO</v>
      </c>
      <c r="F1333">
        <v>1</v>
      </c>
      <c r="G1333">
        <v>1736603.835042533</v>
      </c>
      <c r="H1333" t="str">
        <v>#RRHH</v>
      </c>
      <c r="I1333" t="str">
        <v>PERSONAL</v>
      </c>
      <c r="J1333" t="str">
        <v>Opex</v>
      </c>
      <c r="K1333" t="str">
        <v>Fijo</v>
      </c>
      <c r="L1333" t="str">
        <v>Indirecto</v>
      </c>
      <c r="M1333">
        <v>0</v>
      </c>
      <c r="N1333" t="str">
        <v>CC19</v>
      </c>
      <c r="O1333" t="e">
        <v>#NUM!</v>
      </c>
      <c r="P1333">
        <v>6</v>
      </c>
      <c r="Q1333" t="str">
        <v>BACHAS, DISPOSICION FINAL DE R. LIQUIDOS, EXPORTACION, NFU, PILETAS, REACTORES</v>
      </c>
      <c r="R1333">
        <v>1</v>
      </c>
      <c r="S1333">
        <v>-1736603.835042533</v>
      </c>
      <c r="T1333">
        <v>1</v>
      </c>
      <c r="U1333" t="str">
        <v>APERTURADO POR EMPRESA</v>
      </c>
      <c r="V1333" t="str">
        <v>REACTORES</v>
      </c>
    </row>
    <row r="1334" spans="1:22" x14ac:dyDescent="0.25">
      <c r="A1334" vm="4">
        <v>45931</v>
      </c>
      <c r="B1334" t="str">
        <v>WORMS-RRHH</v>
      </c>
      <c r="C1334" t="str">
        <v>ZACARIA FABIANA MARISEL</v>
      </c>
      <c r="D1334">
        <v>-1613426.2500554663</v>
      </c>
      <c r="E1334" t="str">
        <v>ADMINISTRACION</v>
      </c>
      <c r="F1334">
        <v>1</v>
      </c>
      <c r="G1334">
        <v>1613426.2500554663</v>
      </c>
      <c r="H1334" t="str">
        <v>#RRHH</v>
      </c>
      <c r="I1334" t="str">
        <v>PERSONAL</v>
      </c>
      <c r="J1334" t="str">
        <v>Opex</v>
      </c>
      <c r="K1334" t="str">
        <v>Fijo</v>
      </c>
      <c r="L1334" t="str">
        <v>Indirecto</v>
      </c>
      <c r="M1334">
        <v>0</v>
      </c>
      <c r="N1334" t="str">
        <v>CC15</v>
      </c>
      <c r="O1334" t="e">
        <v>#NUM!</v>
      </c>
      <c r="P1334">
        <v>10</v>
      </c>
      <c r="Q1334" t="str">
        <v>BACHAS, CEREAL Y POLVILLO, COMPOST Y FERTILIZANTES, DISPOSICION FINAL DE R. LIQUIDOS, DISPOSICION FINAL DE R. SOLIDOS, EXPORTACION, NFU, PILETAS, REACTORES, TIERRAS FILTRANTES</v>
      </c>
      <c r="R1334">
        <v>1</v>
      </c>
      <c r="S1334">
        <v>-1613426.2500554663</v>
      </c>
      <c r="T1334">
        <v>1</v>
      </c>
      <c r="U1334" t="str">
        <v>APERTURADO POR EMPRESA</v>
      </c>
      <c r="V1334" t="str">
        <v>BACHAS</v>
      </c>
    </row>
    <row r="1335" spans="1:22" x14ac:dyDescent="0.25">
      <c r="A1335" vm="4">
        <v>45931</v>
      </c>
      <c r="B1335" t="str">
        <v>WORMS-RRHH</v>
      </c>
      <c r="C1335" t="str">
        <v>ZACARIA FABIANA MARISEL</v>
      </c>
      <c r="D1335">
        <v>-1613426.2500554663</v>
      </c>
      <c r="E1335" t="str">
        <v>ADMINISTRACION</v>
      </c>
      <c r="F1335">
        <v>1</v>
      </c>
      <c r="G1335">
        <v>1613426.2500554663</v>
      </c>
      <c r="H1335" t="str">
        <v>#RRHH</v>
      </c>
      <c r="I1335" t="str">
        <v>PERSONAL</v>
      </c>
      <c r="J1335" t="str">
        <v>Opex</v>
      </c>
      <c r="K1335" t="str">
        <v>Fijo</v>
      </c>
      <c r="L1335" t="str">
        <v>Indirecto</v>
      </c>
      <c r="M1335">
        <v>0</v>
      </c>
      <c r="N1335" t="str">
        <v>CC15</v>
      </c>
      <c r="O1335" t="e">
        <v>#NUM!</v>
      </c>
      <c r="P1335">
        <v>10</v>
      </c>
      <c r="Q1335" t="str">
        <v>BACHAS, CEREAL Y POLVILLO, COMPOST Y FERTILIZANTES, DISPOSICION FINAL DE R. LIQUIDOS, DISPOSICION FINAL DE R. SOLIDOS, EXPORTACION, NFU, PILETAS, REACTORES, TIERRAS FILTRANTES</v>
      </c>
      <c r="R1335">
        <v>1</v>
      </c>
      <c r="S1335">
        <v>-1613426.2500554663</v>
      </c>
      <c r="T1335">
        <v>1</v>
      </c>
      <c r="U1335" t="str">
        <v>APERTURADO POR EMPRESA</v>
      </c>
      <c r="V1335" t="str">
        <v>CEREAL Y POLVILLO</v>
      </c>
    </row>
    <row r="1336" spans="1:22" x14ac:dyDescent="0.25">
      <c r="A1336" vm="4">
        <v>45931</v>
      </c>
      <c r="B1336" t="str">
        <v>WORMS-RRHH</v>
      </c>
      <c r="C1336" t="str">
        <v>ZACARIA FABIANA MARISEL</v>
      </c>
      <c r="D1336">
        <v>-1613426.2500554663</v>
      </c>
      <c r="E1336" t="str">
        <v>ADMINISTRACION</v>
      </c>
      <c r="F1336">
        <v>1</v>
      </c>
      <c r="G1336">
        <v>1613426.2500554663</v>
      </c>
      <c r="H1336" t="str">
        <v>#RRHH</v>
      </c>
      <c r="I1336" t="str">
        <v>PERSONAL</v>
      </c>
      <c r="J1336" t="str">
        <v>Opex</v>
      </c>
      <c r="K1336" t="str">
        <v>Fijo</v>
      </c>
      <c r="L1336" t="str">
        <v>Indirecto</v>
      </c>
      <c r="M1336">
        <v>0</v>
      </c>
      <c r="N1336" t="str">
        <v>CC15</v>
      </c>
      <c r="O1336" t="e">
        <v>#NUM!</v>
      </c>
      <c r="P1336">
        <v>10</v>
      </c>
      <c r="Q1336" t="str">
        <v>BACHAS, CEREAL Y POLVILLO, COMPOST Y FERTILIZANTES, DISPOSICION FINAL DE R. LIQUIDOS, DISPOSICION FINAL DE R. SOLIDOS, EXPORTACION, NFU, PILETAS, REACTORES, TIERRAS FILTRANTES</v>
      </c>
      <c r="R1336">
        <v>1</v>
      </c>
      <c r="S1336">
        <v>-1613426.2500554663</v>
      </c>
      <c r="T1336">
        <v>1</v>
      </c>
      <c r="U1336" t="str">
        <v>APERTURADO POR EMPRESA</v>
      </c>
      <c r="V1336" t="str">
        <v>COMPOST Y FERTILIZANTES</v>
      </c>
    </row>
    <row r="1337" spans="1:22" x14ac:dyDescent="0.25">
      <c r="A1337" vm="4">
        <v>45931</v>
      </c>
      <c r="B1337" t="str">
        <v>WORMS-RRHH</v>
      </c>
      <c r="C1337" t="str">
        <v>ZACARIA FABIANA MARISEL</v>
      </c>
      <c r="D1337">
        <v>-1613426.2500554663</v>
      </c>
      <c r="E1337" t="str">
        <v>ADMINISTRACION</v>
      </c>
      <c r="F1337">
        <v>1</v>
      </c>
      <c r="G1337">
        <v>1613426.2500554663</v>
      </c>
      <c r="H1337" t="str">
        <v>#RRHH</v>
      </c>
      <c r="I1337" t="str">
        <v>PERSONAL</v>
      </c>
      <c r="J1337" t="str">
        <v>Opex</v>
      </c>
      <c r="K1337" t="str">
        <v>Fijo</v>
      </c>
      <c r="L1337" t="str">
        <v>Indirecto</v>
      </c>
      <c r="M1337">
        <v>0</v>
      </c>
      <c r="N1337" t="str">
        <v>CC15</v>
      </c>
      <c r="O1337" t="e">
        <v>#NUM!</v>
      </c>
      <c r="P1337">
        <v>10</v>
      </c>
      <c r="Q1337" t="str">
        <v>BACHAS, CEREAL Y POLVILLO, COMPOST Y FERTILIZANTES, DISPOSICION FINAL DE R. LIQUIDOS, DISPOSICION FINAL DE R. SOLIDOS, EXPORTACION, NFU, PILETAS, REACTORES, TIERRAS FILTRANTES</v>
      </c>
      <c r="R1337">
        <v>1</v>
      </c>
      <c r="S1337">
        <v>-1613426.2500554663</v>
      </c>
      <c r="T1337">
        <v>1</v>
      </c>
      <c r="U1337" t="str">
        <v>APERTURADO POR EMPRESA</v>
      </c>
      <c r="V1337" t="str">
        <v>DISPOSICION FINAL DE R. LIQUIDOS</v>
      </c>
    </row>
    <row r="1338" spans="1:22" x14ac:dyDescent="0.25">
      <c r="A1338" vm="4">
        <v>45931</v>
      </c>
      <c r="B1338" t="str">
        <v>WORMS-RRHH</v>
      </c>
      <c r="C1338" t="str">
        <v>ZACARIA FABIANA MARISEL</v>
      </c>
      <c r="D1338">
        <v>-1613426.2500554663</v>
      </c>
      <c r="E1338" t="str">
        <v>ADMINISTRACION</v>
      </c>
      <c r="F1338">
        <v>1</v>
      </c>
      <c r="G1338">
        <v>1613426.2500554663</v>
      </c>
      <c r="H1338" t="str">
        <v>#RRHH</v>
      </c>
      <c r="I1338" t="str">
        <v>PERSONAL</v>
      </c>
      <c r="J1338" t="str">
        <v>Opex</v>
      </c>
      <c r="K1338" t="str">
        <v>Fijo</v>
      </c>
      <c r="L1338" t="str">
        <v>Indirecto</v>
      </c>
      <c r="M1338">
        <v>0</v>
      </c>
      <c r="N1338" t="str">
        <v>CC15</v>
      </c>
      <c r="O1338" t="e">
        <v>#NUM!</v>
      </c>
      <c r="P1338">
        <v>10</v>
      </c>
      <c r="Q1338" t="str">
        <v>BACHAS, CEREAL Y POLVILLO, COMPOST Y FERTILIZANTES, DISPOSICION FINAL DE R. LIQUIDOS, DISPOSICION FINAL DE R. SOLIDOS, EXPORTACION, NFU, PILETAS, REACTORES, TIERRAS FILTRANTES</v>
      </c>
      <c r="R1338">
        <v>1</v>
      </c>
      <c r="S1338">
        <v>-1613426.2500554663</v>
      </c>
      <c r="T1338">
        <v>1</v>
      </c>
      <c r="U1338" t="str">
        <v>APERTURADO POR EMPRESA</v>
      </c>
      <c r="V1338" t="str">
        <v>DISPOSICION FINAL DE R. SOLIDOS</v>
      </c>
    </row>
    <row r="1339" spans="1:22" x14ac:dyDescent="0.25">
      <c r="A1339" vm="4">
        <v>45931</v>
      </c>
      <c r="B1339" t="str">
        <v>WORMS-RRHH</v>
      </c>
      <c r="C1339" t="str">
        <v>ZACARIA FABIANA MARISEL</v>
      </c>
      <c r="D1339">
        <v>-1613426.2500554663</v>
      </c>
      <c r="E1339" t="str">
        <v>ADMINISTRACION</v>
      </c>
      <c r="F1339">
        <v>1</v>
      </c>
      <c r="G1339">
        <v>1613426.2500554663</v>
      </c>
      <c r="H1339" t="str">
        <v>#RRHH</v>
      </c>
      <c r="I1339" t="str">
        <v>PERSONAL</v>
      </c>
      <c r="J1339" t="str">
        <v>Opex</v>
      </c>
      <c r="K1339" t="str">
        <v>Fijo</v>
      </c>
      <c r="L1339" t="str">
        <v>Indirecto</v>
      </c>
      <c r="M1339">
        <v>0</v>
      </c>
      <c r="N1339" t="str">
        <v>CC15</v>
      </c>
      <c r="O1339" t="e">
        <v>#NUM!</v>
      </c>
      <c r="P1339">
        <v>10</v>
      </c>
      <c r="Q1339" t="str">
        <v>BACHAS, CEREAL Y POLVILLO, COMPOST Y FERTILIZANTES, DISPOSICION FINAL DE R. LIQUIDOS, DISPOSICION FINAL DE R. SOLIDOS, EXPORTACION, NFU, PILETAS, REACTORES, TIERRAS FILTRANTES</v>
      </c>
      <c r="R1339">
        <v>1</v>
      </c>
      <c r="S1339">
        <v>-1613426.2500554663</v>
      </c>
      <c r="T1339">
        <v>1</v>
      </c>
      <c r="U1339" t="str">
        <v>APERTURADO POR EMPRESA</v>
      </c>
      <c r="V1339" t="str">
        <v>EXPORTACION</v>
      </c>
    </row>
    <row r="1340" spans="1:22" x14ac:dyDescent="0.25">
      <c r="A1340" vm="4">
        <v>45931</v>
      </c>
      <c r="B1340" t="str">
        <v>WORMS-RRHH</v>
      </c>
      <c r="C1340" t="str">
        <v>ZACARIA FABIANA MARISEL</v>
      </c>
      <c r="D1340">
        <v>-1613426.2500554663</v>
      </c>
      <c r="E1340" t="str">
        <v>ADMINISTRACION</v>
      </c>
      <c r="F1340">
        <v>1</v>
      </c>
      <c r="G1340">
        <v>1613426.2500554663</v>
      </c>
      <c r="H1340" t="str">
        <v>#RRHH</v>
      </c>
      <c r="I1340" t="str">
        <v>PERSONAL</v>
      </c>
      <c r="J1340" t="str">
        <v>Opex</v>
      </c>
      <c r="K1340" t="str">
        <v>Fijo</v>
      </c>
      <c r="L1340" t="str">
        <v>Indirecto</v>
      </c>
      <c r="M1340">
        <v>0</v>
      </c>
      <c r="N1340" t="str">
        <v>CC15</v>
      </c>
      <c r="O1340" t="e">
        <v>#NUM!</v>
      </c>
      <c r="P1340">
        <v>10</v>
      </c>
      <c r="Q1340" t="str">
        <v>BACHAS, CEREAL Y POLVILLO, COMPOST Y FERTILIZANTES, DISPOSICION FINAL DE R. LIQUIDOS, DISPOSICION FINAL DE R. SOLIDOS, EXPORTACION, NFU, PILETAS, REACTORES, TIERRAS FILTRANTES</v>
      </c>
      <c r="R1340">
        <v>1</v>
      </c>
      <c r="S1340">
        <v>-1613426.2500554663</v>
      </c>
      <c r="T1340">
        <v>1</v>
      </c>
      <c r="U1340" t="str">
        <v>APERTURADO POR EMPRESA</v>
      </c>
      <c r="V1340" t="str">
        <v>NFU</v>
      </c>
    </row>
    <row r="1341" spans="1:22" x14ac:dyDescent="0.25">
      <c r="A1341" vm="4">
        <v>45931</v>
      </c>
      <c r="B1341" t="str">
        <v>WORMS-RRHH</v>
      </c>
      <c r="C1341" t="str">
        <v>ZACARIA FABIANA MARISEL</v>
      </c>
      <c r="D1341">
        <v>-1613426.2500554663</v>
      </c>
      <c r="E1341" t="str">
        <v>ADMINISTRACION</v>
      </c>
      <c r="F1341">
        <v>1</v>
      </c>
      <c r="G1341">
        <v>1613426.2500554663</v>
      </c>
      <c r="H1341" t="str">
        <v>#RRHH</v>
      </c>
      <c r="I1341" t="str">
        <v>PERSONAL</v>
      </c>
      <c r="J1341" t="str">
        <v>Opex</v>
      </c>
      <c r="K1341" t="str">
        <v>Fijo</v>
      </c>
      <c r="L1341" t="str">
        <v>Indirecto</v>
      </c>
      <c r="M1341">
        <v>0</v>
      </c>
      <c r="N1341" t="str">
        <v>CC15</v>
      </c>
      <c r="O1341" t="e">
        <v>#NUM!</v>
      </c>
      <c r="P1341">
        <v>10</v>
      </c>
      <c r="Q1341" t="str">
        <v>BACHAS, CEREAL Y POLVILLO, COMPOST Y FERTILIZANTES, DISPOSICION FINAL DE R. LIQUIDOS, DISPOSICION FINAL DE R. SOLIDOS, EXPORTACION, NFU, PILETAS, REACTORES, TIERRAS FILTRANTES</v>
      </c>
      <c r="R1341">
        <v>1</v>
      </c>
      <c r="S1341">
        <v>-1613426.2500554663</v>
      </c>
      <c r="T1341">
        <v>1</v>
      </c>
      <c r="U1341" t="str">
        <v>APERTURADO POR EMPRESA</v>
      </c>
      <c r="V1341" t="str">
        <v>PILETAS</v>
      </c>
    </row>
    <row r="1342" spans="1:22" x14ac:dyDescent="0.25">
      <c r="A1342" vm="4">
        <v>45931</v>
      </c>
      <c r="B1342" t="str">
        <v>WORMS-RRHH</v>
      </c>
      <c r="C1342" t="str">
        <v>ZACARIA FABIANA MARISEL</v>
      </c>
      <c r="D1342">
        <v>-1613426.2500554663</v>
      </c>
      <c r="E1342" t="str">
        <v>ADMINISTRACION</v>
      </c>
      <c r="F1342">
        <v>1</v>
      </c>
      <c r="G1342">
        <v>1613426.2500554663</v>
      </c>
      <c r="H1342" t="str">
        <v>#RRHH</v>
      </c>
      <c r="I1342" t="str">
        <v>PERSONAL</v>
      </c>
      <c r="J1342" t="str">
        <v>Opex</v>
      </c>
      <c r="K1342" t="str">
        <v>Fijo</v>
      </c>
      <c r="L1342" t="str">
        <v>Indirecto</v>
      </c>
      <c r="M1342">
        <v>0</v>
      </c>
      <c r="N1342" t="str">
        <v>CC15</v>
      </c>
      <c r="O1342" t="e">
        <v>#NUM!</v>
      </c>
      <c r="P1342">
        <v>10</v>
      </c>
      <c r="Q1342" t="str">
        <v>BACHAS, CEREAL Y POLVILLO, COMPOST Y FERTILIZANTES, DISPOSICION FINAL DE R. LIQUIDOS, DISPOSICION FINAL DE R. SOLIDOS, EXPORTACION, NFU, PILETAS, REACTORES, TIERRAS FILTRANTES</v>
      </c>
      <c r="R1342">
        <v>1</v>
      </c>
      <c r="S1342">
        <v>-1613426.2500554663</v>
      </c>
      <c r="T1342">
        <v>1</v>
      </c>
      <c r="U1342" t="str">
        <v>APERTURADO POR EMPRESA</v>
      </c>
      <c r="V1342" t="str">
        <v>REACTORES</v>
      </c>
    </row>
    <row r="1343" spans="1:22" x14ac:dyDescent="0.25">
      <c r="A1343" vm="4">
        <v>45931</v>
      </c>
      <c r="B1343" t="str">
        <v>WORMS-RRHH</v>
      </c>
      <c r="C1343" t="str">
        <v>ZACARIA FABIANA MARISEL</v>
      </c>
      <c r="D1343">
        <v>-1613426.2500554663</v>
      </c>
      <c r="E1343" t="str">
        <v>ADMINISTRACION</v>
      </c>
      <c r="F1343">
        <v>1</v>
      </c>
      <c r="G1343">
        <v>1613426.2500554663</v>
      </c>
      <c r="H1343" t="str">
        <v>#RRHH</v>
      </c>
      <c r="I1343" t="str">
        <v>PERSONAL</v>
      </c>
      <c r="J1343" t="str">
        <v>Opex</v>
      </c>
      <c r="K1343" t="str">
        <v>Fijo</v>
      </c>
      <c r="L1343" t="str">
        <v>Indirecto</v>
      </c>
      <c r="M1343">
        <v>0</v>
      </c>
      <c r="N1343" t="str">
        <v>CC15</v>
      </c>
      <c r="O1343" t="e">
        <v>#NUM!</v>
      </c>
      <c r="P1343">
        <v>10</v>
      </c>
      <c r="Q1343" t="str">
        <v>BACHAS, CEREAL Y POLVILLO, COMPOST Y FERTILIZANTES, DISPOSICION FINAL DE R. LIQUIDOS, DISPOSICION FINAL DE R. SOLIDOS, EXPORTACION, NFU, PILETAS, REACTORES, TIERRAS FILTRANTES</v>
      </c>
      <c r="R1343">
        <v>1</v>
      </c>
      <c r="S1343">
        <v>-1613426.2500554663</v>
      </c>
      <c r="T1343">
        <v>1</v>
      </c>
      <c r="U1343" t="str">
        <v>APERTURADO POR EMPRESA</v>
      </c>
      <c r="V1343" t="str">
        <v>TIERRAS FILTRANTES</v>
      </c>
    </row>
    <row r="1344" spans="1:22" x14ac:dyDescent="0.25">
      <c r="A1344" vm="4">
        <v>45931</v>
      </c>
      <c r="B1344" t="str">
        <v>WORMS-RRHH</v>
      </c>
      <c r="C1344" t="str">
        <v>OVANDO, BRYAN EZEQUIEL</v>
      </c>
      <c r="D1344">
        <v>-1650529.8456553333</v>
      </c>
      <c r="E1344" t="str">
        <v>REACTOR</v>
      </c>
      <c r="F1344">
        <v>1</v>
      </c>
      <c r="G1344">
        <v>1650529.8456553333</v>
      </c>
      <c r="H1344" t="str">
        <v>#RRHH</v>
      </c>
      <c r="I1344" t="str">
        <v>PERSONAL</v>
      </c>
      <c r="J1344" t="str">
        <v>Opex</v>
      </c>
      <c r="K1344" t="str">
        <v>Fijo</v>
      </c>
      <c r="L1344" t="str">
        <v>Indirecto</v>
      </c>
      <c r="M1344">
        <v>0</v>
      </c>
      <c r="N1344" t="str">
        <v>CC29</v>
      </c>
      <c r="O1344" t="e">
        <v>#NUM!</v>
      </c>
      <c r="P1344">
        <v>11</v>
      </c>
      <c r="Q1344" t="str">
        <v>BACHAS, CEREAL Y POLVILLO, COMPOST Y FERTILIZANTES, DISPOSICION FINAL DE R. LIQUIDOS, DISPOSICION FINAL DE R. SOLIDOS, EXPORTACION, NFU, PILETAS, REACTORES, TIERRAS FILTRANTES</v>
      </c>
      <c r="R1344">
        <v>1</v>
      </c>
      <c r="S1344">
        <v>-1650529.8456553333</v>
      </c>
      <c r="T1344">
        <v>1</v>
      </c>
      <c r="U1344" t="str">
        <v>APERTURADO POR EMPRESA</v>
      </c>
      <c r="V1344" t="str">
        <v>BACHAS</v>
      </c>
    </row>
    <row r="1345" spans="1:22" x14ac:dyDescent="0.25">
      <c r="A1345" vm="4">
        <v>45931</v>
      </c>
      <c r="B1345" t="str">
        <v>WORMS-RRHH</v>
      </c>
      <c r="C1345" t="str">
        <v>OVANDO, BRYAN EZEQUIEL</v>
      </c>
      <c r="D1345">
        <v>-1650529.8456553333</v>
      </c>
      <c r="E1345" t="str">
        <v>REACTOR</v>
      </c>
      <c r="F1345">
        <v>1</v>
      </c>
      <c r="G1345">
        <v>1650529.8456553333</v>
      </c>
      <c r="H1345" t="str">
        <v>#RRHH</v>
      </c>
      <c r="I1345" t="str">
        <v>PERSONAL</v>
      </c>
      <c r="J1345" t="str">
        <v>Opex</v>
      </c>
      <c r="K1345" t="str">
        <v>Fijo</v>
      </c>
      <c r="L1345" t="str">
        <v>Indirecto</v>
      </c>
      <c r="M1345">
        <v>0</v>
      </c>
      <c r="N1345" t="str">
        <v>CC29</v>
      </c>
      <c r="O1345" t="e">
        <v>#NUM!</v>
      </c>
      <c r="P1345">
        <v>11</v>
      </c>
      <c r="Q1345" t="str">
        <v>BACHAS, CEREAL Y POLVILLO, COMPOST Y FERTILIZANTES, DISPOSICION FINAL DE R. LIQUIDOS, DISPOSICION FINAL DE R. SOLIDOS, EXPORTACION, NFU, PILETAS, REACTORES, TIERRAS FILTRANTES</v>
      </c>
      <c r="R1345">
        <v>1</v>
      </c>
      <c r="S1345">
        <v>-1650529.8456553333</v>
      </c>
      <c r="T1345">
        <v>1</v>
      </c>
      <c r="U1345" t="str">
        <v>APERTURADO POR EMPRESA</v>
      </c>
      <c r="V1345" t="str">
        <v>CEREAL Y POLVILLO</v>
      </c>
    </row>
    <row r="1346" spans="1:22" x14ac:dyDescent="0.25">
      <c r="A1346" vm="4">
        <v>45931</v>
      </c>
      <c r="B1346" t="str">
        <v>WORMS-RRHH</v>
      </c>
      <c r="C1346" t="str">
        <v>OVANDO, BRYAN EZEQUIEL</v>
      </c>
      <c r="D1346">
        <v>-1650529.8456553333</v>
      </c>
      <c r="E1346" t="str">
        <v>REACTOR</v>
      </c>
      <c r="F1346">
        <v>1</v>
      </c>
      <c r="G1346">
        <v>1650529.8456553333</v>
      </c>
      <c r="H1346" t="str">
        <v>#RRHH</v>
      </c>
      <c r="I1346" t="str">
        <v>PERSONAL</v>
      </c>
      <c r="J1346" t="str">
        <v>Opex</v>
      </c>
      <c r="K1346" t="str">
        <v>Fijo</v>
      </c>
      <c r="L1346" t="str">
        <v>Indirecto</v>
      </c>
      <c r="M1346">
        <v>0</v>
      </c>
      <c r="N1346" t="str">
        <v>CC29</v>
      </c>
      <c r="O1346" t="e">
        <v>#NUM!</v>
      </c>
      <c r="P1346">
        <v>11</v>
      </c>
      <c r="Q1346" t="str">
        <v>BACHAS, CEREAL Y POLVILLO, COMPOST Y FERTILIZANTES, DISPOSICION FINAL DE R. LIQUIDOS, DISPOSICION FINAL DE R. SOLIDOS, EXPORTACION, NFU, PILETAS, REACTORES, TIERRAS FILTRANTES</v>
      </c>
      <c r="R1346">
        <v>1</v>
      </c>
      <c r="S1346">
        <v>-1650529.8456553333</v>
      </c>
      <c r="T1346">
        <v>1</v>
      </c>
      <c r="U1346" t="str">
        <v>APERTURADO POR EMPRESA</v>
      </c>
      <c r="V1346" t="str">
        <v>COMPOST Y FERTILIZANTES</v>
      </c>
    </row>
    <row r="1347" spans="1:22" x14ac:dyDescent="0.25">
      <c r="A1347" vm="4">
        <v>45931</v>
      </c>
      <c r="B1347" t="str">
        <v>WORMS-RRHH</v>
      </c>
      <c r="C1347" t="str">
        <v>OVANDO, BRYAN EZEQUIEL</v>
      </c>
      <c r="D1347">
        <v>-1650529.8456553333</v>
      </c>
      <c r="E1347" t="str">
        <v>REACTOR</v>
      </c>
      <c r="F1347">
        <v>1</v>
      </c>
      <c r="G1347">
        <v>1650529.8456553333</v>
      </c>
      <c r="H1347" t="str">
        <v>#RRHH</v>
      </c>
      <c r="I1347" t="str">
        <v>PERSONAL</v>
      </c>
      <c r="J1347" t="str">
        <v>Opex</v>
      </c>
      <c r="K1347" t="str">
        <v>Fijo</v>
      </c>
      <c r="L1347" t="str">
        <v>Indirecto</v>
      </c>
      <c r="M1347">
        <v>0</v>
      </c>
      <c r="N1347" t="str">
        <v>CC29</v>
      </c>
      <c r="O1347" t="e">
        <v>#NUM!</v>
      </c>
      <c r="P1347">
        <v>11</v>
      </c>
      <c r="Q1347" t="str">
        <v>BACHAS, CEREAL Y POLVILLO, COMPOST Y FERTILIZANTES, DISPOSICION FINAL DE R. LIQUIDOS, DISPOSICION FINAL DE R. SOLIDOS, EXPORTACION, NFU, PILETAS, REACTORES, TIERRAS FILTRANTES</v>
      </c>
      <c r="R1347">
        <v>1</v>
      </c>
      <c r="S1347">
        <v>-1650529.8456553333</v>
      </c>
      <c r="T1347">
        <v>1</v>
      </c>
      <c r="U1347" t="str">
        <v>APERTURADO POR EMPRESA</v>
      </c>
      <c r="V1347" t="str">
        <v>DISPOSICION FINAL DE R. LIQUIDOS</v>
      </c>
    </row>
    <row r="1348" spans="1:22" x14ac:dyDescent="0.25">
      <c r="A1348" vm="4">
        <v>45931</v>
      </c>
      <c r="B1348" t="str">
        <v>WORMS-RRHH</v>
      </c>
      <c r="C1348" t="str">
        <v>OVANDO, BRYAN EZEQUIEL</v>
      </c>
      <c r="D1348">
        <v>-1650529.8456553333</v>
      </c>
      <c r="E1348" t="str">
        <v>REACTOR</v>
      </c>
      <c r="F1348">
        <v>1</v>
      </c>
      <c r="G1348">
        <v>1650529.8456553333</v>
      </c>
      <c r="H1348" t="str">
        <v>#RRHH</v>
      </c>
      <c r="I1348" t="str">
        <v>PERSONAL</v>
      </c>
      <c r="J1348" t="str">
        <v>Opex</v>
      </c>
      <c r="K1348" t="str">
        <v>Fijo</v>
      </c>
      <c r="L1348" t="str">
        <v>Indirecto</v>
      </c>
      <c r="M1348">
        <v>0</v>
      </c>
      <c r="N1348" t="str">
        <v>CC29</v>
      </c>
      <c r="O1348" t="e">
        <v>#NUM!</v>
      </c>
      <c r="P1348">
        <v>11</v>
      </c>
      <c r="Q1348" t="str">
        <v>BACHAS, CEREAL Y POLVILLO, COMPOST Y FERTILIZANTES, DISPOSICION FINAL DE R. LIQUIDOS, DISPOSICION FINAL DE R. SOLIDOS, EXPORTACION, NFU, PILETAS, REACTORES, TIERRAS FILTRANTES</v>
      </c>
      <c r="R1348">
        <v>1</v>
      </c>
      <c r="S1348">
        <v>-1650529.8456553333</v>
      </c>
      <c r="T1348">
        <v>1</v>
      </c>
      <c r="U1348" t="str">
        <v>APERTURADO POR EMPRESA</v>
      </c>
      <c r="V1348" t="str">
        <v>DISPOSICION FINAL DE R. SOLIDOS</v>
      </c>
    </row>
    <row r="1349" spans="1:22" x14ac:dyDescent="0.25">
      <c r="A1349" vm="4">
        <v>45931</v>
      </c>
      <c r="B1349" t="str">
        <v>WORMS-RRHH</v>
      </c>
      <c r="C1349" t="str">
        <v>OVANDO, BRYAN EZEQUIEL</v>
      </c>
      <c r="D1349">
        <v>-1650529.8456553333</v>
      </c>
      <c r="E1349" t="str">
        <v>REACTOR</v>
      </c>
      <c r="F1349">
        <v>1</v>
      </c>
      <c r="G1349">
        <v>1650529.8456553333</v>
      </c>
      <c r="H1349" t="str">
        <v>#RRHH</v>
      </c>
      <c r="I1349" t="str">
        <v>PERSONAL</v>
      </c>
      <c r="J1349" t="str">
        <v>Opex</v>
      </c>
      <c r="K1349" t="str">
        <v>Fijo</v>
      </c>
      <c r="L1349" t="str">
        <v>Indirecto</v>
      </c>
      <c r="M1349">
        <v>0</v>
      </c>
      <c r="N1349" t="str">
        <v>CC29</v>
      </c>
      <c r="O1349" t="e">
        <v>#NUM!</v>
      </c>
      <c r="P1349">
        <v>11</v>
      </c>
      <c r="Q1349" t="str">
        <v>BACHAS, CEREAL Y POLVILLO, COMPOST Y FERTILIZANTES, DISPOSICION FINAL DE R. LIQUIDOS, DISPOSICION FINAL DE R. SOLIDOS, EXPORTACION, NFU, PILETAS, REACTORES, TIERRAS FILTRANTES</v>
      </c>
      <c r="R1349">
        <v>1</v>
      </c>
      <c r="S1349">
        <v>-1650529.8456553333</v>
      </c>
      <c r="T1349">
        <v>1</v>
      </c>
      <c r="U1349" t="str">
        <v>APERTURADO POR EMPRESA</v>
      </c>
      <c r="V1349" t="str">
        <v>EXPORTACION</v>
      </c>
    </row>
    <row r="1350" spans="1:22" x14ac:dyDescent="0.25">
      <c r="A1350" vm="4">
        <v>45931</v>
      </c>
      <c r="B1350" t="str">
        <v>WORMS-RRHH</v>
      </c>
      <c r="C1350" t="str">
        <v>OVANDO, BRYAN EZEQUIEL</v>
      </c>
      <c r="D1350">
        <v>-1650529.8456553333</v>
      </c>
      <c r="E1350" t="str">
        <v>REACTOR</v>
      </c>
      <c r="F1350">
        <v>1</v>
      </c>
      <c r="G1350">
        <v>1650529.8456553333</v>
      </c>
      <c r="H1350" t="str">
        <v>#RRHH</v>
      </c>
      <c r="I1350" t="str">
        <v>PERSONAL</v>
      </c>
      <c r="J1350" t="str">
        <v>Opex</v>
      </c>
      <c r="K1350" t="str">
        <v>Fijo</v>
      </c>
      <c r="L1350" t="str">
        <v>Indirecto</v>
      </c>
      <c r="M1350">
        <v>0</v>
      </c>
      <c r="N1350" t="str">
        <v>CC29</v>
      </c>
      <c r="O1350" t="e">
        <v>#NUM!</v>
      </c>
      <c r="P1350">
        <v>11</v>
      </c>
      <c r="Q1350" t="str">
        <v>BACHAS, CEREAL Y POLVILLO, COMPOST Y FERTILIZANTES, DISPOSICION FINAL DE R. LIQUIDOS, DISPOSICION FINAL DE R. SOLIDOS, EXPORTACION, NFU, PILETAS, REACTORES, TIERRAS FILTRANTES</v>
      </c>
      <c r="R1350">
        <v>1</v>
      </c>
      <c r="S1350">
        <v>-1650529.8456553333</v>
      </c>
      <c r="T1350">
        <v>1</v>
      </c>
      <c r="U1350" t="str">
        <v>APERTURADO POR EMPRESA</v>
      </c>
      <c r="V1350" t="str">
        <v>NFU</v>
      </c>
    </row>
    <row r="1351" spans="1:22" x14ac:dyDescent="0.25">
      <c r="A1351" vm="4">
        <v>45931</v>
      </c>
      <c r="B1351" t="str">
        <v>WORMS-RRHH</v>
      </c>
      <c r="C1351" t="str">
        <v>OVANDO, BRYAN EZEQUIEL</v>
      </c>
      <c r="D1351">
        <v>-1650529.8456553333</v>
      </c>
      <c r="E1351" t="str">
        <v>REACTOR</v>
      </c>
      <c r="F1351">
        <v>1</v>
      </c>
      <c r="G1351">
        <v>1650529.8456553333</v>
      </c>
      <c r="H1351" t="str">
        <v>#RRHH</v>
      </c>
      <c r="I1351" t="str">
        <v>PERSONAL</v>
      </c>
      <c r="J1351" t="str">
        <v>Opex</v>
      </c>
      <c r="K1351" t="str">
        <v>Fijo</v>
      </c>
      <c r="L1351" t="str">
        <v>Indirecto</v>
      </c>
      <c r="M1351">
        <v>0</v>
      </c>
      <c r="N1351" t="str">
        <v>CC29</v>
      </c>
      <c r="O1351" t="e">
        <v>#NUM!</v>
      </c>
      <c r="P1351">
        <v>11</v>
      </c>
      <c r="Q1351" t="str">
        <v>BACHAS, CEREAL Y POLVILLO, COMPOST Y FERTILIZANTES, DISPOSICION FINAL DE R. LIQUIDOS, DISPOSICION FINAL DE R. SOLIDOS, EXPORTACION, NFU, PILETAS, REACTORES, TIERRAS FILTRANTES</v>
      </c>
      <c r="R1351">
        <v>1</v>
      </c>
      <c r="S1351">
        <v>-1650529.8456553333</v>
      </c>
      <c r="T1351">
        <v>1</v>
      </c>
      <c r="U1351" t="str">
        <v>APERTURADO POR EMPRESA</v>
      </c>
      <c r="V1351" t="str">
        <v>PILETAS</v>
      </c>
    </row>
    <row r="1352" spans="1:22" x14ac:dyDescent="0.25">
      <c r="A1352" vm="4">
        <v>45931</v>
      </c>
      <c r="B1352" t="str">
        <v>WORMS-RRHH</v>
      </c>
      <c r="C1352" t="str">
        <v>OVANDO, BRYAN EZEQUIEL</v>
      </c>
      <c r="D1352">
        <v>-1650529.8456553333</v>
      </c>
      <c r="E1352" t="str">
        <v>REACTOR</v>
      </c>
      <c r="F1352">
        <v>1</v>
      </c>
      <c r="G1352">
        <v>1650529.8456553333</v>
      </c>
      <c r="H1352" t="str">
        <v>#RRHH</v>
      </c>
      <c r="I1352" t="str">
        <v>PERSONAL</v>
      </c>
      <c r="J1352" t="str">
        <v>Opex</v>
      </c>
      <c r="K1352" t="str">
        <v>Fijo</v>
      </c>
      <c r="L1352" t="str">
        <v>Indirecto</v>
      </c>
      <c r="M1352">
        <v>0</v>
      </c>
      <c r="N1352" t="str">
        <v>CC29</v>
      </c>
      <c r="O1352" t="e">
        <v>#NUM!</v>
      </c>
      <c r="P1352">
        <v>11</v>
      </c>
      <c r="Q1352" t="str">
        <v>BACHAS, CEREAL Y POLVILLO, COMPOST Y FERTILIZANTES, DISPOSICION FINAL DE R. LIQUIDOS, DISPOSICION FINAL DE R. SOLIDOS, EXPORTACION, NFU, PILETAS, REACTORES, TIERRAS FILTRANTES</v>
      </c>
      <c r="R1352">
        <v>1</v>
      </c>
      <c r="S1352">
        <v>-1650529.8456553333</v>
      </c>
      <c r="T1352">
        <v>1</v>
      </c>
      <c r="U1352" t="str">
        <v>APERTURADO POR EMPRESA</v>
      </c>
      <c r="V1352" t="str">
        <v>REACTORES</v>
      </c>
    </row>
    <row r="1353" spans="1:22" x14ac:dyDescent="0.25">
      <c r="A1353" vm="4">
        <v>45931</v>
      </c>
      <c r="B1353" t="str">
        <v>WORMS-RRHH</v>
      </c>
      <c r="C1353" t="str">
        <v>OVANDO, BRYAN EZEQUIEL</v>
      </c>
      <c r="D1353">
        <v>-1650529.8456553333</v>
      </c>
      <c r="E1353" t="str">
        <v>REACTOR</v>
      </c>
      <c r="F1353">
        <v>1</v>
      </c>
      <c r="G1353">
        <v>1650529.8456553333</v>
      </c>
      <c r="H1353" t="str">
        <v>#RRHH</v>
      </c>
      <c r="I1353" t="str">
        <v>PERSONAL</v>
      </c>
      <c r="J1353" t="str">
        <v>Opex</v>
      </c>
      <c r="K1353" t="str">
        <v>Fijo</v>
      </c>
      <c r="L1353" t="str">
        <v>Indirecto</v>
      </c>
      <c r="M1353">
        <v>0</v>
      </c>
      <c r="N1353" t="str">
        <v>CC29</v>
      </c>
      <c r="O1353" t="e">
        <v>#NUM!</v>
      </c>
      <c r="P1353">
        <v>11</v>
      </c>
      <c r="Q1353" t="str">
        <v>BACHAS, CEREAL Y POLVILLO, COMPOST Y FERTILIZANTES, DISPOSICION FINAL DE R. LIQUIDOS, DISPOSICION FINAL DE R. SOLIDOS, EXPORTACION, NFU, PILETAS, REACTORES, TIERRAS FILTRANTES</v>
      </c>
      <c r="R1353">
        <v>1</v>
      </c>
      <c r="S1353">
        <v>-1650529.8456553333</v>
      </c>
      <c r="T1353">
        <v>1</v>
      </c>
      <c r="U1353" t="str">
        <v>APERTURADO POR EMPRESA</v>
      </c>
      <c r="V1353" t="str">
        <v>TIERRAS FILTRANTES</v>
      </c>
    </row>
    <row r="1354" spans="1:22" x14ac:dyDescent="0.25">
      <c r="A1354" vm="4">
        <v>45931</v>
      </c>
      <c r="B1354" t="str">
        <v>WORMS-RRHH</v>
      </c>
      <c r="C1354" t="str">
        <v>LARREY VANINA</v>
      </c>
      <c r="D1354">
        <v>-1715556.2546409331</v>
      </c>
      <c r="E1354" t="str">
        <v>PORTERIA</v>
      </c>
      <c r="F1354">
        <v>1</v>
      </c>
      <c r="G1354">
        <v>1715556.2546409331</v>
      </c>
      <c r="H1354" t="str">
        <v>#RRHH</v>
      </c>
      <c r="I1354" t="str">
        <v>PERSONAL</v>
      </c>
      <c r="J1354" t="str">
        <v>Opex</v>
      </c>
      <c r="K1354" t="str">
        <v>Fijo</v>
      </c>
      <c r="L1354" t="str">
        <v>Indirecto</v>
      </c>
      <c r="M1354">
        <v>0</v>
      </c>
      <c r="N1354" t="str">
        <v>CC22</v>
      </c>
      <c r="O1354" t="e">
        <v>#NUM!</v>
      </c>
      <c r="P1354">
        <v>7</v>
      </c>
      <c r="Q1354" t="str">
        <v>BACHAS, COMPOST Y FERTILIZANTES, DISPOSICION FINAL DE R. LIQUIDOS, DISPOSICION FINAL DE R. SOLIDOS, EXPORTACION, NFU, REACTORES</v>
      </c>
      <c r="R1354">
        <v>1</v>
      </c>
      <c r="S1354">
        <v>-1715556.2546409331</v>
      </c>
      <c r="T1354">
        <v>1</v>
      </c>
      <c r="U1354" t="str">
        <v>APERTURADO POR EMPRESA</v>
      </c>
      <c r="V1354" t="str">
        <v>BACHAS</v>
      </c>
    </row>
    <row r="1355" spans="1:22" x14ac:dyDescent="0.25">
      <c r="A1355" vm="4">
        <v>45931</v>
      </c>
      <c r="B1355" t="str">
        <v>WORMS-RRHH</v>
      </c>
      <c r="C1355" t="str">
        <v>LARREY VANINA</v>
      </c>
      <c r="D1355">
        <v>-1715556.2546409331</v>
      </c>
      <c r="E1355" t="str">
        <v>PORTERIA</v>
      </c>
      <c r="F1355">
        <v>1</v>
      </c>
      <c r="G1355">
        <v>1715556.2546409331</v>
      </c>
      <c r="H1355" t="str">
        <v>#RRHH</v>
      </c>
      <c r="I1355" t="str">
        <v>PERSONAL</v>
      </c>
      <c r="J1355" t="str">
        <v>Opex</v>
      </c>
      <c r="K1355" t="str">
        <v>Fijo</v>
      </c>
      <c r="L1355" t="str">
        <v>Indirecto</v>
      </c>
      <c r="M1355">
        <v>0</v>
      </c>
      <c r="N1355" t="str">
        <v>CC22</v>
      </c>
      <c r="O1355" t="e">
        <v>#NUM!</v>
      </c>
      <c r="P1355">
        <v>7</v>
      </c>
      <c r="Q1355" t="str">
        <v>BACHAS, COMPOST Y FERTILIZANTES, DISPOSICION FINAL DE R. LIQUIDOS, DISPOSICION FINAL DE R. SOLIDOS, EXPORTACION, NFU, REACTORES</v>
      </c>
      <c r="R1355">
        <v>1</v>
      </c>
      <c r="S1355">
        <v>-1715556.2546409331</v>
      </c>
      <c r="T1355">
        <v>1</v>
      </c>
      <c r="U1355" t="str">
        <v>APERTURADO POR EMPRESA</v>
      </c>
      <c r="V1355" t="str">
        <v>COMPOST Y FERTILIZANTES</v>
      </c>
    </row>
    <row r="1356" spans="1:22" x14ac:dyDescent="0.25">
      <c r="A1356" vm="4">
        <v>45931</v>
      </c>
      <c r="B1356" t="str">
        <v>WORMS-RRHH</v>
      </c>
      <c r="C1356" t="str">
        <v>LARREY VANINA</v>
      </c>
      <c r="D1356">
        <v>-1715556.2546409331</v>
      </c>
      <c r="E1356" t="str">
        <v>PORTERIA</v>
      </c>
      <c r="F1356">
        <v>1</v>
      </c>
      <c r="G1356">
        <v>1715556.2546409331</v>
      </c>
      <c r="H1356" t="str">
        <v>#RRHH</v>
      </c>
      <c r="I1356" t="str">
        <v>PERSONAL</v>
      </c>
      <c r="J1356" t="str">
        <v>Opex</v>
      </c>
      <c r="K1356" t="str">
        <v>Fijo</v>
      </c>
      <c r="L1356" t="str">
        <v>Indirecto</v>
      </c>
      <c r="M1356">
        <v>0</v>
      </c>
      <c r="N1356" t="str">
        <v>CC22</v>
      </c>
      <c r="O1356" t="e">
        <v>#NUM!</v>
      </c>
      <c r="P1356">
        <v>7</v>
      </c>
      <c r="Q1356" t="str">
        <v>BACHAS, COMPOST Y FERTILIZANTES, DISPOSICION FINAL DE R. LIQUIDOS, DISPOSICION FINAL DE R. SOLIDOS, EXPORTACION, NFU, REACTORES</v>
      </c>
      <c r="R1356">
        <v>1</v>
      </c>
      <c r="S1356">
        <v>-1715556.2546409331</v>
      </c>
      <c r="T1356">
        <v>1</v>
      </c>
      <c r="U1356" t="str">
        <v>APERTURADO POR EMPRESA</v>
      </c>
      <c r="V1356" t="str">
        <v>DISPOSICION FINAL DE R. LIQUIDOS</v>
      </c>
    </row>
    <row r="1357" spans="1:22" x14ac:dyDescent="0.25">
      <c r="A1357" vm="4">
        <v>45931</v>
      </c>
      <c r="B1357" t="str">
        <v>WORMS-RRHH</v>
      </c>
      <c r="C1357" t="str">
        <v>LARREY VANINA</v>
      </c>
      <c r="D1357">
        <v>-1715556.2546409331</v>
      </c>
      <c r="E1357" t="str">
        <v>PORTERIA</v>
      </c>
      <c r="F1357">
        <v>1</v>
      </c>
      <c r="G1357">
        <v>1715556.2546409331</v>
      </c>
      <c r="H1357" t="str">
        <v>#RRHH</v>
      </c>
      <c r="I1357" t="str">
        <v>PERSONAL</v>
      </c>
      <c r="J1357" t="str">
        <v>Opex</v>
      </c>
      <c r="K1357" t="str">
        <v>Fijo</v>
      </c>
      <c r="L1357" t="str">
        <v>Indirecto</v>
      </c>
      <c r="M1357">
        <v>0</v>
      </c>
      <c r="N1357" t="str">
        <v>CC22</v>
      </c>
      <c r="O1357" t="e">
        <v>#NUM!</v>
      </c>
      <c r="P1357">
        <v>7</v>
      </c>
      <c r="Q1357" t="str">
        <v>BACHAS, COMPOST Y FERTILIZANTES, DISPOSICION FINAL DE R. LIQUIDOS, DISPOSICION FINAL DE R. SOLIDOS, EXPORTACION, NFU, REACTORES</v>
      </c>
      <c r="R1357">
        <v>1</v>
      </c>
      <c r="S1357">
        <v>-1715556.2546409331</v>
      </c>
      <c r="T1357">
        <v>1</v>
      </c>
      <c r="U1357" t="str">
        <v>APERTURADO POR EMPRESA</v>
      </c>
      <c r="V1357" t="str">
        <v>DISPOSICION FINAL DE R. SOLIDOS</v>
      </c>
    </row>
    <row r="1358" spans="1:22" x14ac:dyDescent="0.25">
      <c r="A1358" vm="4">
        <v>45931</v>
      </c>
      <c r="B1358" t="str">
        <v>WORMS-RRHH</v>
      </c>
      <c r="C1358" t="str">
        <v>LARREY VANINA</v>
      </c>
      <c r="D1358">
        <v>-1715556.2546409331</v>
      </c>
      <c r="E1358" t="str">
        <v>PORTERIA</v>
      </c>
      <c r="F1358">
        <v>1</v>
      </c>
      <c r="G1358">
        <v>1715556.2546409331</v>
      </c>
      <c r="H1358" t="str">
        <v>#RRHH</v>
      </c>
      <c r="I1358" t="str">
        <v>PERSONAL</v>
      </c>
      <c r="J1358" t="str">
        <v>Opex</v>
      </c>
      <c r="K1358" t="str">
        <v>Fijo</v>
      </c>
      <c r="L1358" t="str">
        <v>Indirecto</v>
      </c>
      <c r="M1358">
        <v>0</v>
      </c>
      <c r="N1358" t="str">
        <v>CC22</v>
      </c>
      <c r="O1358" t="e">
        <v>#NUM!</v>
      </c>
      <c r="P1358">
        <v>7</v>
      </c>
      <c r="Q1358" t="str">
        <v>BACHAS, COMPOST Y FERTILIZANTES, DISPOSICION FINAL DE R. LIQUIDOS, DISPOSICION FINAL DE R. SOLIDOS, EXPORTACION, NFU, REACTORES</v>
      </c>
      <c r="R1358">
        <v>1</v>
      </c>
      <c r="S1358">
        <v>-1715556.2546409331</v>
      </c>
      <c r="T1358">
        <v>1</v>
      </c>
      <c r="U1358" t="str">
        <v>APERTURADO POR EMPRESA</v>
      </c>
      <c r="V1358" t="str">
        <v>EXPORTACION</v>
      </c>
    </row>
    <row r="1359" spans="1:22" x14ac:dyDescent="0.25">
      <c r="A1359" vm="4">
        <v>45931</v>
      </c>
      <c r="B1359" t="str">
        <v>WORMS-RRHH</v>
      </c>
      <c r="C1359" t="str">
        <v>LARREY VANINA</v>
      </c>
      <c r="D1359">
        <v>-1715556.2546409331</v>
      </c>
      <c r="E1359" t="str">
        <v>PORTERIA</v>
      </c>
      <c r="F1359">
        <v>1</v>
      </c>
      <c r="G1359">
        <v>1715556.2546409331</v>
      </c>
      <c r="H1359" t="str">
        <v>#RRHH</v>
      </c>
      <c r="I1359" t="str">
        <v>PERSONAL</v>
      </c>
      <c r="J1359" t="str">
        <v>Opex</v>
      </c>
      <c r="K1359" t="str">
        <v>Fijo</v>
      </c>
      <c r="L1359" t="str">
        <v>Indirecto</v>
      </c>
      <c r="M1359">
        <v>0</v>
      </c>
      <c r="N1359" t="str">
        <v>CC22</v>
      </c>
      <c r="O1359" t="e">
        <v>#NUM!</v>
      </c>
      <c r="P1359">
        <v>7</v>
      </c>
      <c r="Q1359" t="str">
        <v>BACHAS, COMPOST Y FERTILIZANTES, DISPOSICION FINAL DE R. LIQUIDOS, DISPOSICION FINAL DE R. SOLIDOS, EXPORTACION, NFU, REACTORES</v>
      </c>
      <c r="R1359">
        <v>1</v>
      </c>
      <c r="S1359">
        <v>-1715556.2546409331</v>
      </c>
      <c r="T1359">
        <v>1</v>
      </c>
      <c r="U1359" t="str">
        <v>APERTURADO POR EMPRESA</v>
      </c>
      <c r="V1359" t="str">
        <v>NFU</v>
      </c>
    </row>
    <row r="1360" spans="1:22" x14ac:dyDescent="0.25">
      <c r="A1360" vm="4">
        <v>45931</v>
      </c>
      <c r="B1360" t="str">
        <v>WORMS-RRHH</v>
      </c>
      <c r="C1360" t="str">
        <v>LARREY VANINA</v>
      </c>
      <c r="D1360">
        <v>-1715556.2546409331</v>
      </c>
      <c r="E1360" t="str">
        <v>PORTERIA</v>
      </c>
      <c r="F1360">
        <v>1</v>
      </c>
      <c r="G1360">
        <v>1715556.2546409331</v>
      </c>
      <c r="H1360" t="str">
        <v>#RRHH</v>
      </c>
      <c r="I1360" t="str">
        <v>PERSONAL</v>
      </c>
      <c r="J1360" t="str">
        <v>Opex</v>
      </c>
      <c r="K1360" t="str">
        <v>Fijo</v>
      </c>
      <c r="L1360" t="str">
        <v>Indirecto</v>
      </c>
      <c r="M1360">
        <v>0</v>
      </c>
      <c r="N1360" t="str">
        <v>CC22</v>
      </c>
      <c r="O1360" t="e">
        <v>#NUM!</v>
      </c>
      <c r="P1360">
        <v>7</v>
      </c>
      <c r="Q1360" t="str">
        <v>BACHAS, COMPOST Y FERTILIZANTES, DISPOSICION FINAL DE R. LIQUIDOS, DISPOSICION FINAL DE R. SOLIDOS, EXPORTACION, NFU, REACTORES</v>
      </c>
      <c r="R1360">
        <v>1</v>
      </c>
      <c r="S1360">
        <v>-1715556.2546409331</v>
      </c>
      <c r="T1360">
        <v>1</v>
      </c>
      <c r="U1360" t="str">
        <v>APERTURADO POR EMPRESA</v>
      </c>
      <c r="V1360" t="str">
        <v>REACTORES</v>
      </c>
    </row>
    <row r="1361" spans="1:22" x14ac:dyDescent="0.25">
      <c r="A1361" vm="4">
        <v>45931</v>
      </c>
      <c r="B1361" t="str">
        <v>WORMS-RRHH</v>
      </c>
      <c r="C1361" t="str">
        <v>MARTINEZ JUAN PABLO</v>
      </c>
      <c r="D1361">
        <v>-1618203.011384533</v>
      </c>
      <c r="E1361" t="str">
        <v>MANTENIMIENTO</v>
      </c>
      <c r="F1361">
        <v>1</v>
      </c>
      <c r="G1361">
        <v>1618203.011384533</v>
      </c>
      <c r="H1361" t="str">
        <v>#RRHH</v>
      </c>
      <c r="I1361" t="str">
        <v>PERSONAL</v>
      </c>
      <c r="J1361" t="str">
        <v>Opex</v>
      </c>
      <c r="K1361" t="str">
        <v>Fijo</v>
      </c>
      <c r="L1361" t="str">
        <v>Indirecto</v>
      </c>
      <c r="M1361">
        <v>0</v>
      </c>
      <c r="N1361" t="str">
        <v>CC19</v>
      </c>
      <c r="O1361" t="e">
        <v>#NUM!</v>
      </c>
      <c r="P1361">
        <v>6</v>
      </c>
      <c r="Q1361" t="str">
        <v>BACHAS, DISPOSICION FINAL DE R. LIQUIDOS, EXPORTACION, NFU, PILETAS, REACTORES</v>
      </c>
      <c r="R1361">
        <v>1</v>
      </c>
      <c r="S1361">
        <v>-1618203.011384533</v>
      </c>
      <c r="T1361">
        <v>1</v>
      </c>
      <c r="U1361" t="str">
        <v>APERTURADO POR EMPRESA</v>
      </c>
      <c r="V1361" t="str">
        <v>BACHAS</v>
      </c>
    </row>
    <row r="1362" spans="1:22" x14ac:dyDescent="0.25">
      <c r="A1362" vm="4">
        <v>45931</v>
      </c>
      <c r="B1362" t="str">
        <v>WORMS-RRHH</v>
      </c>
      <c r="C1362" t="str">
        <v>MARTINEZ JUAN PABLO</v>
      </c>
      <c r="D1362">
        <v>-1618203.011384533</v>
      </c>
      <c r="E1362" t="str">
        <v>MANTENIMIENTO</v>
      </c>
      <c r="F1362">
        <v>1</v>
      </c>
      <c r="G1362">
        <v>1618203.011384533</v>
      </c>
      <c r="H1362" t="str">
        <v>#RRHH</v>
      </c>
      <c r="I1362" t="str">
        <v>PERSONAL</v>
      </c>
      <c r="J1362" t="str">
        <v>Opex</v>
      </c>
      <c r="K1362" t="str">
        <v>Fijo</v>
      </c>
      <c r="L1362" t="str">
        <v>Indirecto</v>
      </c>
      <c r="M1362">
        <v>0</v>
      </c>
      <c r="N1362" t="str">
        <v>CC19</v>
      </c>
      <c r="O1362" t="e">
        <v>#NUM!</v>
      </c>
      <c r="P1362">
        <v>6</v>
      </c>
      <c r="Q1362" t="str">
        <v>BACHAS, DISPOSICION FINAL DE R. LIQUIDOS, EXPORTACION, NFU, PILETAS, REACTORES</v>
      </c>
      <c r="R1362">
        <v>1</v>
      </c>
      <c r="S1362">
        <v>-1618203.011384533</v>
      </c>
      <c r="T1362">
        <v>1</v>
      </c>
      <c r="U1362" t="str">
        <v>APERTURADO POR EMPRESA</v>
      </c>
      <c r="V1362" t="str">
        <v>DISPOSICION FINAL DE R. LIQUIDOS</v>
      </c>
    </row>
    <row r="1363" spans="1:22" x14ac:dyDescent="0.25">
      <c r="A1363" vm="4">
        <v>45931</v>
      </c>
      <c r="B1363" t="str">
        <v>WORMS-RRHH</v>
      </c>
      <c r="C1363" t="str">
        <v>MARTINEZ JUAN PABLO</v>
      </c>
      <c r="D1363">
        <v>-1618203.011384533</v>
      </c>
      <c r="E1363" t="str">
        <v>MANTENIMIENTO</v>
      </c>
      <c r="F1363">
        <v>1</v>
      </c>
      <c r="G1363">
        <v>1618203.011384533</v>
      </c>
      <c r="H1363" t="str">
        <v>#RRHH</v>
      </c>
      <c r="I1363" t="str">
        <v>PERSONAL</v>
      </c>
      <c r="J1363" t="str">
        <v>Opex</v>
      </c>
      <c r="K1363" t="str">
        <v>Fijo</v>
      </c>
      <c r="L1363" t="str">
        <v>Indirecto</v>
      </c>
      <c r="M1363">
        <v>0</v>
      </c>
      <c r="N1363" t="str">
        <v>CC19</v>
      </c>
      <c r="O1363" t="e">
        <v>#NUM!</v>
      </c>
      <c r="P1363">
        <v>6</v>
      </c>
      <c r="Q1363" t="str">
        <v>BACHAS, DISPOSICION FINAL DE R. LIQUIDOS, EXPORTACION, NFU, PILETAS, REACTORES</v>
      </c>
      <c r="R1363">
        <v>1</v>
      </c>
      <c r="S1363">
        <v>-1618203.011384533</v>
      </c>
      <c r="T1363">
        <v>1</v>
      </c>
      <c r="U1363" t="str">
        <v>APERTURADO POR EMPRESA</v>
      </c>
      <c r="V1363" t="str">
        <v>EXPORTACION</v>
      </c>
    </row>
    <row r="1364" spans="1:22" x14ac:dyDescent="0.25">
      <c r="A1364" vm="4">
        <v>45931</v>
      </c>
      <c r="B1364" t="str">
        <v>WORMS-RRHH</v>
      </c>
      <c r="C1364" t="str">
        <v>MARTINEZ JUAN PABLO</v>
      </c>
      <c r="D1364">
        <v>-1618203.011384533</v>
      </c>
      <c r="E1364" t="str">
        <v>MANTENIMIENTO</v>
      </c>
      <c r="F1364">
        <v>1</v>
      </c>
      <c r="G1364">
        <v>1618203.011384533</v>
      </c>
      <c r="H1364" t="str">
        <v>#RRHH</v>
      </c>
      <c r="I1364" t="str">
        <v>PERSONAL</v>
      </c>
      <c r="J1364" t="str">
        <v>Opex</v>
      </c>
      <c r="K1364" t="str">
        <v>Fijo</v>
      </c>
      <c r="L1364" t="str">
        <v>Indirecto</v>
      </c>
      <c r="M1364">
        <v>0</v>
      </c>
      <c r="N1364" t="str">
        <v>CC19</v>
      </c>
      <c r="O1364" t="e">
        <v>#NUM!</v>
      </c>
      <c r="P1364">
        <v>6</v>
      </c>
      <c r="Q1364" t="str">
        <v>BACHAS, DISPOSICION FINAL DE R. LIQUIDOS, EXPORTACION, NFU, PILETAS, REACTORES</v>
      </c>
      <c r="R1364">
        <v>1</v>
      </c>
      <c r="S1364">
        <v>-1618203.011384533</v>
      </c>
      <c r="T1364">
        <v>1</v>
      </c>
      <c r="U1364" t="str">
        <v>APERTURADO POR EMPRESA</v>
      </c>
      <c r="V1364" t="str">
        <v>NFU</v>
      </c>
    </row>
    <row r="1365" spans="1:22" x14ac:dyDescent="0.25">
      <c r="A1365" vm="4">
        <v>45931</v>
      </c>
      <c r="B1365" t="str">
        <v>WORMS-RRHH</v>
      </c>
      <c r="C1365" t="str">
        <v>MARTINEZ JUAN PABLO</v>
      </c>
      <c r="D1365">
        <v>-1618203.011384533</v>
      </c>
      <c r="E1365" t="str">
        <v>MANTENIMIENTO</v>
      </c>
      <c r="F1365">
        <v>1</v>
      </c>
      <c r="G1365">
        <v>1618203.011384533</v>
      </c>
      <c r="H1365" t="str">
        <v>#RRHH</v>
      </c>
      <c r="I1365" t="str">
        <v>PERSONAL</v>
      </c>
      <c r="J1365" t="str">
        <v>Opex</v>
      </c>
      <c r="K1365" t="str">
        <v>Fijo</v>
      </c>
      <c r="L1365" t="str">
        <v>Indirecto</v>
      </c>
      <c r="M1365">
        <v>0</v>
      </c>
      <c r="N1365" t="str">
        <v>CC19</v>
      </c>
      <c r="O1365" t="e">
        <v>#NUM!</v>
      </c>
      <c r="P1365">
        <v>6</v>
      </c>
      <c r="Q1365" t="str">
        <v>BACHAS, DISPOSICION FINAL DE R. LIQUIDOS, EXPORTACION, NFU, PILETAS, REACTORES</v>
      </c>
      <c r="R1365">
        <v>1</v>
      </c>
      <c r="S1365">
        <v>-1618203.011384533</v>
      </c>
      <c r="T1365">
        <v>1</v>
      </c>
      <c r="U1365" t="str">
        <v>APERTURADO POR EMPRESA</v>
      </c>
      <c r="V1365" t="str">
        <v>PILETAS</v>
      </c>
    </row>
    <row r="1366" spans="1:22" x14ac:dyDescent="0.25">
      <c r="A1366" vm="4">
        <v>45931</v>
      </c>
      <c r="B1366" t="str">
        <v>WORMS-RRHH</v>
      </c>
      <c r="C1366" t="str">
        <v>MARTINEZ JUAN PABLO</v>
      </c>
      <c r="D1366">
        <v>-1618203.011384533</v>
      </c>
      <c r="E1366" t="str">
        <v>MANTENIMIENTO</v>
      </c>
      <c r="F1366">
        <v>1</v>
      </c>
      <c r="G1366">
        <v>1618203.011384533</v>
      </c>
      <c r="H1366" t="str">
        <v>#RRHH</v>
      </c>
      <c r="I1366" t="str">
        <v>PERSONAL</v>
      </c>
      <c r="J1366" t="str">
        <v>Opex</v>
      </c>
      <c r="K1366" t="str">
        <v>Fijo</v>
      </c>
      <c r="L1366" t="str">
        <v>Indirecto</v>
      </c>
      <c r="M1366">
        <v>0</v>
      </c>
      <c r="N1366" t="str">
        <v>CC19</v>
      </c>
      <c r="O1366" t="e">
        <v>#NUM!</v>
      </c>
      <c r="P1366">
        <v>6</v>
      </c>
      <c r="Q1366" t="str">
        <v>BACHAS, DISPOSICION FINAL DE R. LIQUIDOS, EXPORTACION, NFU, PILETAS, REACTORES</v>
      </c>
      <c r="R1366">
        <v>1</v>
      </c>
      <c r="S1366">
        <v>-1618203.011384533</v>
      </c>
      <c r="T1366">
        <v>1</v>
      </c>
      <c r="U1366" t="str">
        <v>APERTURADO POR EMPRESA</v>
      </c>
      <c r="V1366" t="str">
        <v>REACTORES</v>
      </c>
    </row>
    <row r="1367" spans="1:22" x14ac:dyDescent="0.25">
      <c r="A1367" vm="4">
        <v>45931</v>
      </c>
      <c r="B1367" t="str">
        <v>WORMS-RRHH</v>
      </c>
      <c r="C1367" t="str">
        <v>CABRERA JULIAN LEON</v>
      </c>
      <c r="D1367">
        <v>-1539085.4921081327</v>
      </c>
      <c r="E1367" t="str">
        <v>REACTOR</v>
      </c>
      <c r="F1367">
        <v>1</v>
      </c>
      <c r="G1367">
        <v>1539085.4921081327</v>
      </c>
      <c r="H1367" t="str">
        <v>#RRHH</v>
      </c>
      <c r="I1367" t="str">
        <v>PERSONAL</v>
      </c>
      <c r="J1367" t="str">
        <v>Opex</v>
      </c>
      <c r="K1367" t="str">
        <v>Fijo</v>
      </c>
      <c r="L1367" t="str">
        <v>Indirecto</v>
      </c>
      <c r="M1367">
        <v>0</v>
      </c>
      <c r="N1367" t="str">
        <v>CC29</v>
      </c>
      <c r="O1367" t="e">
        <v>#NUM!</v>
      </c>
      <c r="P1367">
        <v>11</v>
      </c>
      <c r="Q1367" t="str">
        <v>BACHAS, CEREAL Y POLVILLO, COMPOST Y FERTILIZANTES, DISPOSICION FINAL DE R. LIQUIDOS, DISPOSICION FINAL DE R. SOLIDOS, EXPORTACION, NFU, PILETAS, REACTORES, TIERRAS FILTRANTES</v>
      </c>
      <c r="R1367">
        <v>1</v>
      </c>
      <c r="S1367">
        <v>-1539085.4921081327</v>
      </c>
      <c r="T1367">
        <v>1</v>
      </c>
      <c r="U1367" t="str">
        <v>APERTURADO POR EMPRESA</v>
      </c>
      <c r="V1367" t="str">
        <v>BACHAS</v>
      </c>
    </row>
    <row r="1368" spans="1:22" x14ac:dyDescent="0.25">
      <c r="A1368" vm="4">
        <v>45931</v>
      </c>
      <c r="B1368" t="str">
        <v>WORMS-RRHH</v>
      </c>
      <c r="C1368" t="str">
        <v>CABRERA JULIAN LEON</v>
      </c>
      <c r="D1368">
        <v>-1539085.4921081327</v>
      </c>
      <c r="E1368" t="str">
        <v>REACTOR</v>
      </c>
      <c r="F1368">
        <v>1</v>
      </c>
      <c r="G1368">
        <v>1539085.4921081327</v>
      </c>
      <c r="H1368" t="str">
        <v>#RRHH</v>
      </c>
      <c r="I1368" t="str">
        <v>PERSONAL</v>
      </c>
      <c r="J1368" t="str">
        <v>Opex</v>
      </c>
      <c r="K1368" t="str">
        <v>Fijo</v>
      </c>
      <c r="L1368" t="str">
        <v>Indirecto</v>
      </c>
      <c r="M1368">
        <v>0</v>
      </c>
      <c r="N1368" t="str">
        <v>CC29</v>
      </c>
      <c r="O1368" t="e">
        <v>#NUM!</v>
      </c>
      <c r="P1368">
        <v>11</v>
      </c>
      <c r="Q1368" t="str">
        <v>BACHAS, CEREAL Y POLVILLO, COMPOST Y FERTILIZANTES, DISPOSICION FINAL DE R. LIQUIDOS, DISPOSICION FINAL DE R. SOLIDOS, EXPORTACION, NFU, PILETAS, REACTORES, TIERRAS FILTRANTES</v>
      </c>
      <c r="R1368">
        <v>1</v>
      </c>
      <c r="S1368">
        <v>-1539085.4921081327</v>
      </c>
      <c r="T1368">
        <v>1</v>
      </c>
      <c r="U1368" t="str">
        <v>APERTURADO POR EMPRESA</v>
      </c>
      <c r="V1368" t="str">
        <v>CEREAL Y POLVILLO</v>
      </c>
    </row>
    <row r="1369" spans="1:22" x14ac:dyDescent="0.25">
      <c r="A1369" vm="4">
        <v>45931</v>
      </c>
      <c r="B1369" t="str">
        <v>WORMS-RRHH</v>
      </c>
      <c r="C1369" t="str">
        <v>CABRERA JULIAN LEON</v>
      </c>
      <c r="D1369">
        <v>-1539085.4921081327</v>
      </c>
      <c r="E1369" t="str">
        <v>REACTOR</v>
      </c>
      <c r="F1369">
        <v>1</v>
      </c>
      <c r="G1369">
        <v>1539085.4921081327</v>
      </c>
      <c r="H1369" t="str">
        <v>#RRHH</v>
      </c>
      <c r="I1369" t="str">
        <v>PERSONAL</v>
      </c>
      <c r="J1369" t="str">
        <v>Opex</v>
      </c>
      <c r="K1369" t="str">
        <v>Fijo</v>
      </c>
      <c r="L1369" t="str">
        <v>Indirecto</v>
      </c>
      <c r="M1369">
        <v>0</v>
      </c>
      <c r="N1369" t="str">
        <v>CC29</v>
      </c>
      <c r="O1369" t="e">
        <v>#NUM!</v>
      </c>
      <c r="P1369">
        <v>11</v>
      </c>
      <c r="Q1369" t="str">
        <v>BACHAS, CEREAL Y POLVILLO, COMPOST Y FERTILIZANTES, DISPOSICION FINAL DE R. LIQUIDOS, DISPOSICION FINAL DE R. SOLIDOS, EXPORTACION, NFU, PILETAS, REACTORES, TIERRAS FILTRANTES</v>
      </c>
      <c r="R1369">
        <v>1</v>
      </c>
      <c r="S1369">
        <v>-1539085.4921081327</v>
      </c>
      <c r="T1369">
        <v>1</v>
      </c>
      <c r="U1369" t="str">
        <v>APERTURADO POR EMPRESA</v>
      </c>
      <c r="V1369" t="str">
        <v>COMPOST Y FERTILIZANTES</v>
      </c>
    </row>
    <row r="1370" spans="1:22" x14ac:dyDescent="0.25">
      <c r="A1370" vm="4">
        <v>45931</v>
      </c>
      <c r="B1370" t="str">
        <v>WORMS-RRHH</v>
      </c>
      <c r="C1370" t="str">
        <v>CABRERA JULIAN LEON</v>
      </c>
      <c r="D1370">
        <v>-1539085.4921081327</v>
      </c>
      <c r="E1370" t="str">
        <v>REACTOR</v>
      </c>
      <c r="F1370">
        <v>1</v>
      </c>
      <c r="G1370">
        <v>1539085.4921081327</v>
      </c>
      <c r="H1370" t="str">
        <v>#RRHH</v>
      </c>
      <c r="I1370" t="str">
        <v>PERSONAL</v>
      </c>
      <c r="J1370" t="str">
        <v>Opex</v>
      </c>
      <c r="K1370" t="str">
        <v>Fijo</v>
      </c>
      <c r="L1370" t="str">
        <v>Indirecto</v>
      </c>
      <c r="M1370">
        <v>0</v>
      </c>
      <c r="N1370" t="str">
        <v>CC29</v>
      </c>
      <c r="O1370" t="e">
        <v>#NUM!</v>
      </c>
      <c r="P1370">
        <v>11</v>
      </c>
      <c r="Q1370" t="str">
        <v>BACHAS, CEREAL Y POLVILLO, COMPOST Y FERTILIZANTES, DISPOSICION FINAL DE R. LIQUIDOS, DISPOSICION FINAL DE R. SOLIDOS, EXPORTACION, NFU, PILETAS, REACTORES, TIERRAS FILTRANTES</v>
      </c>
      <c r="R1370">
        <v>1</v>
      </c>
      <c r="S1370">
        <v>-1539085.4921081327</v>
      </c>
      <c r="T1370">
        <v>1</v>
      </c>
      <c r="U1370" t="str">
        <v>APERTURADO POR EMPRESA</v>
      </c>
      <c r="V1370" t="str">
        <v>DISPOSICION FINAL DE R. LIQUIDOS</v>
      </c>
    </row>
    <row r="1371" spans="1:22" x14ac:dyDescent="0.25">
      <c r="A1371" vm="4">
        <v>45931</v>
      </c>
      <c r="B1371" t="str">
        <v>WORMS-RRHH</v>
      </c>
      <c r="C1371" t="str">
        <v>CABRERA JULIAN LEON</v>
      </c>
      <c r="D1371">
        <v>-1539085.4921081327</v>
      </c>
      <c r="E1371" t="str">
        <v>REACTOR</v>
      </c>
      <c r="F1371">
        <v>1</v>
      </c>
      <c r="G1371">
        <v>1539085.4921081327</v>
      </c>
      <c r="H1371" t="str">
        <v>#RRHH</v>
      </c>
      <c r="I1371" t="str">
        <v>PERSONAL</v>
      </c>
      <c r="J1371" t="str">
        <v>Opex</v>
      </c>
      <c r="K1371" t="str">
        <v>Fijo</v>
      </c>
      <c r="L1371" t="str">
        <v>Indirecto</v>
      </c>
      <c r="M1371">
        <v>0</v>
      </c>
      <c r="N1371" t="str">
        <v>CC29</v>
      </c>
      <c r="O1371" t="e">
        <v>#NUM!</v>
      </c>
      <c r="P1371">
        <v>11</v>
      </c>
      <c r="Q1371" t="str">
        <v>BACHAS, CEREAL Y POLVILLO, COMPOST Y FERTILIZANTES, DISPOSICION FINAL DE R. LIQUIDOS, DISPOSICION FINAL DE R. SOLIDOS, EXPORTACION, NFU, PILETAS, REACTORES, TIERRAS FILTRANTES</v>
      </c>
      <c r="R1371">
        <v>1</v>
      </c>
      <c r="S1371">
        <v>-1539085.4921081327</v>
      </c>
      <c r="T1371">
        <v>1</v>
      </c>
      <c r="U1371" t="str">
        <v>APERTURADO POR EMPRESA</v>
      </c>
      <c r="V1371" t="str">
        <v>DISPOSICION FINAL DE R. SOLIDOS</v>
      </c>
    </row>
    <row r="1372" spans="1:22" x14ac:dyDescent="0.25">
      <c r="A1372" vm="4">
        <v>45931</v>
      </c>
      <c r="B1372" t="str">
        <v>WORMS-RRHH</v>
      </c>
      <c r="C1372" t="str">
        <v>CABRERA JULIAN LEON</v>
      </c>
      <c r="D1372">
        <v>-1539085.4921081327</v>
      </c>
      <c r="E1372" t="str">
        <v>REACTOR</v>
      </c>
      <c r="F1372">
        <v>1</v>
      </c>
      <c r="G1372">
        <v>1539085.4921081327</v>
      </c>
      <c r="H1372" t="str">
        <v>#RRHH</v>
      </c>
      <c r="I1372" t="str">
        <v>PERSONAL</v>
      </c>
      <c r="J1372" t="str">
        <v>Opex</v>
      </c>
      <c r="K1372" t="str">
        <v>Fijo</v>
      </c>
      <c r="L1372" t="str">
        <v>Indirecto</v>
      </c>
      <c r="M1372">
        <v>0</v>
      </c>
      <c r="N1372" t="str">
        <v>CC29</v>
      </c>
      <c r="O1372" t="e">
        <v>#NUM!</v>
      </c>
      <c r="P1372">
        <v>11</v>
      </c>
      <c r="Q1372" t="str">
        <v>BACHAS, CEREAL Y POLVILLO, COMPOST Y FERTILIZANTES, DISPOSICION FINAL DE R. LIQUIDOS, DISPOSICION FINAL DE R. SOLIDOS, EXPORTACION, NFU, PILETAS, REACTORES, TIERRAS FILTRANTES</v>
      </c>
      <c r="R1372">
        <v>1</v>
      </c>
      <c r="S1372">
        <v>-1539085.4921081327</v>
      </c>
      <c r="T1372">
        <v>1</v>
      </c>
      <c r="U1372" t="str">
        <v>APERTURADO POR EMPRESA</v>
      </c>
      <c r="V1372" t="str">
        <v>EXPORTACION</v>
      </c>
    </row>
    <row r="1373" spans="1:22" x14ac:dyDescent="0.25">
      <c r="A1373" vm="4">
        <v>45931</v>
      </c>
      <c r="B1373" t="str">
        <v>WORMS-RRHH</v>
      </c>
      <c r="C1373" t="str">
        <v>CABRERA JULIAN LEON</v>
      </c>
      <c r="D1373">
        <v>-1539085.4921081327</v>
      </c>
      <c r="E1373" t="str">
        <v>REACTOR</v>
      </c>
      <c r="F1373">
        <v>1</v>
      </c>
      <c r="G1373">
        <v>1539085.4921081327</v>
      </c>
      <c r="H1373" t="str">
        <v>#RRHH</v>
      </c>
      <c r="I1373" t="str">
        <v>PERSONAL</v>
      </c>
      <c r="J1373" t="str">
        <v>Opex</v>
      </c>
      <c r="K1373" t="str">
        <v>Fijo</v>
      </c>
      <c r="L1373" t="str">
        <v>Indirecto</v>
      </c>
      <c r="M1373">
        <v>0</v>
      </c>
      <c r="N1373" t="str">
        <v>CC29</v>
      </c>
      <c r="O1373" t="e">
        <v>#NUM!</v>
      </c>
      <c r="P1373">
        <v>11</v>
      </c>
      <c r="Q1373" t="str">
        <v>BACHAS, CEREAL Y POLVILLO, COMPOST Y FERTILIZANTES, DISPOSICION FINAL DE R. LIQUIDOS, DISPOSICION FINAL DE R. SOLIDOS, EXPORTACION, NFU, PILETAS, REACTORES, TIERRAS FILTRANTES</v>
      </c>
      <c r="R1373">
        <v>1</v>
      </c>
      <c r="S1373">
        <v>-1539085.4921081327</v>
      </c>
      <c r="T1373">
        <v>1</v>
      </c>
      <c r="U1373" t="str">
        <v>APERTURADO POR EMPRESA</v>
      </c>
      <c r="V1373" t="str">
        <v>NFU</v>
      </c>
    </row>
    <row r="1374" spans="1:22" x14ac:dyDescent="0.25">
      <c r="A1374" vm="4">
        <v>45931</v>
      </c>
      <c r="B1374" t="str">
        <v>WORMS-RRHH</v>
      </c>
      <c r="C1374" t="str">
        <v>CABRERA JULIAN LEON</v>
      </c>
      <c r="D1374">
        <v>-1539085.4921081327</v>
      </c>
      <c r="E1374" t="str">
        <v>REACTOR</v>
      </c>
      <c r="F1374">
        <v>1</v>
      </c>
      <c r="G1374">
        <v>1539085.4921081327</v>
      </c>
      <c r="H1374" t="str">
        <v>#RRHH</v>
      </c>
      <c r="I1374" t="str">
        <v>PERSONAL</v>
      </c>
      <c r="J1374" t="str">
        <v>Opex</v>
      </c>
      <c r="K1374" t="str">
        <v>Fijo</v>
      </c>
      <c r="L1374" t="str">
        <v>Indirecto</v>
      </c>
      <c r="M1374">
        <v>0</v>
      </c>
      <c r="N1374" t="str">
        <v>CC29</v>
      </c>
      <c r="O1374" t="e">
        <v>#NUM!</v>
      </c>
      <c r="P1374">
        <v>11</v>
      </c>
      <c r="Q1374" t="str">
        <v>BACHAS, CEREAL Y POLVILLO, COMPOST Y FERTILIZANTES, DISPOSICION FINAL DE R. LIQUIDOS, DISPOSICION FINAL DE R. SOLIDOS, EXPORTACION, NFU, PILETAS, REACTORES, TIERRAS FILTRANTES</v>
      </c>
      <c r="R1374">
        <v>1</v>
      </c>
      <c r="S1374">
        <v>-1539085.4921081327</v>
      </c>
      <c r="T1374">
        <v>1</v>
      </c>
      <c r="U1374" t="str">
        <v>APERTURADO POR EMPRESA</v>
      </c>
      <c r="V1374" t="str">
        <v>PILETAS</v>
      </c>
    </row>
    <row r="1375" spans="1:22" x14ac:dyDescent="0.25">
      <c r="A1375" vm="4">
        <v>45931</v>
      </c>
      <c r="B1375" t="str">
        <v>WORMS-RRHH</v>
      </c>
      <c r="C1375" t="str">
        <v>CABRERA JULIAN LEON</v>
      </c>
      <c r="D1375">
        <v>-1539085.4921081327</v>
      </c>
      <c r="E1375" t="str">
        <v>REACTOR</v>
      </c>
      <c r="F1375">
        <v>1</v>
      </c>
      <c r="G1375">
        <v>1539085.4921081327</v>
      </c>
      <c r="H1375" t="str">
        <v>#RRHH</v>
      </c>
      <c r="I1375" t="str">
        <v>PERSONAL</v>
      </c>
      <c r="J1375" t="str">
        <v>Opex</v>
      </c>
      <c r="K1375" t="str">
        <v>Fijo</v>
      </c>
      <c r="L1375" t="str">
        <v>Indirecto</v>
      </c>
      <c r="M1375">
        <v>0</v>
      </c>
      <c r="N1375" t="str">
        <v>CC29</v>
      </c>
      <c r="O1375" t="e">
        <v>#NUM!</v>
      </c>
      <c r="P1375">
        <v>11</v>
      </c>
      <c r="Q1375" t="str">
        <v>BACHAS, CEREAL Y POLVILLO, COMPOST Y FERTILIZANTES, DISPOSICION FINAL DE R. LIQUIDOS, DISPOSICION FINAL DE R. SOLIDOS, EXPORTACION, NFU, PILETAS, REACTORES, TIERRAS FILTRANTES</v>
      </c>
      <c r="R1375">
        <v>1</v>
      </c>
      <c r="S1375">
        <v>-1539085.4921081327</v>
      </c>
      <c r="T1375">
        <v>1</v>
      </c>
      <c r="U1375" t="str">
        <v>APERTURADO POR EMPRESA</v>
      </c>
      <c r="V1375" t="str">
        <v>REACTORES</v>
      </c>
    </row>
    <row r="1376" spans="1:22" x14ac:dyDescent="0.25">
      <c r="A1376" vm="4">
        <v>45931</v>
      </c>
      <c r="B1376" t="str">
        <v>WORMS-RRHH</v>
      </c>
      <c r="C1376" t="str">
        <v>CABRERA JULIAN LEON</v>
      </c>
      <c r="D1376">
        <v>-1539085.4921081327</v>
      </c>
      <c r="E1376" t="str">
        <v>REACTOR</v>
      </c>
      <c r="F1376">
        <v>1</v>
      </c>
      <c r="G1376">
        <v>1539085.4921081327</v>
      </c>
      <c r="H1376" t="str">
        <v>#RRHH</v>
      </c>
      <c r="I1376" t="str">
        <v>PERSONAL</v>
      </c>
      <c r="J1376" t="str">
        <v>Opex</v>
      </c>
      <c r="K1376" t="str">
        <v>Fijo</v>
      </c>
      <c r="L1376" t="str">
        <v>Indirecto</v>
      </c>
      <c r="M1376">
        <v>0</v>
      </c>
      <c r="N1376" t="str">
        <v>CC29</v>
      </c>
      <c r="O1376" t="e">
        <v>#NUM!</v>
      </c>
      <c r="P1376">
        <v>11</v>
      </c>
      <c r="Q1376" t="str">
        <v>BACHAS, CEREAL Y POLVILLO, COMPOST Y FERTILIZANTES, DISPOSICION FINAL DE R. LIQUIDOS, DISPOSICION FINAL DE R. SOLIDOS, EXPORTACION, NFU, PILETAS, REACTORES, TIERRAS FILTRANTES</v>
      </c>
      <c r="R1376">
        <v>1</v>
      </c>
      <c r="S1376">
        <v>-1539085.4921081327</v>
      </c>
      <c r="T1376">
        <v>1</v>
      </c>
      <c r="U1376" t="str">
        <v>APERTURADO POR EMPRESA</v>
      </c>
      <c r="V1376" t="str">
        <v>TIERRAS FILTRANTES</v>
      </c>
    </row>
    <row r="1377" spans="1:22" x14ac:dyDescent="0.25">
      <c r="A1377" vm="4">
        <v>45931</v>
      </c>
      <c r="B1377" t="str">
        <v>WORMS-RRHH</v>
      </c>
      <c r="C1377" t="str">
        <v>ROMITI MILAGROS</v>
      </c>
      <c r="D1377">
        <v>-1625778.4459461323</v>
      </c>
      <c r="E1377" t="str">
        <v>LABORATORIO</v>
      </c>
      <c r="F1377">
        <v>1</v>
      </c>
      <c r="G1377">
        <v>1625778.4459461323</v>
      </c>
      <c r="H1377" t="str">
        <v>#RRHH</v>
      </c>
      <c r="I1377" t="str">
        <v>PERSONAL</v>
      </c>
      <c r="J1377" t="str">
        <v>Opex</v>
      </c>
      <c r="K1377" t="str">
        <v>Fijo</v>
      </c>
      <c r="L1377" t="str">
        <v>Indirecto</v>
      </c>
      <c r="M1377">
        <v>0</v>
      </c>
      <c r="N1377" t="str">
        <v>CC17</v>
      </c>
      <c r="O1377" t="e">
        <v>#NUM!</v>
      </c>
      <c r="P1377">
        <v>6</v>
      </c>
      <c r="Q1377" t="str">
        <v>BACHAS, DISPOSICION FINAL DE R. LIQUIDOS, EXPORTACION, NFU, PILETAS, REACTORES</v>
      </c>
      <c r="R1377">
        <v>1</v>
      </c>
      <c r="S1377">
        <v>-1625778.4459461323</v>
      </c>
      <c r="T1377">
        <v>1</v>
      </c>
      <c r="U1377" t="str">
        <v>APERTURADO POR EMPRESA</v>
      </c>
      <c r="V1377" t="str">
        <v>BACHAS</v>
      </c>
    </row>
    <row r="1378" spans="1:22" x14ac:dyDescent="0.25">
      <c r="A1378" vm="4">
        <v>45931</v>
      </c>
      <c r="B1378" t="str">
        <v>WORMS-RRHH</v>
      </c>
      <c r="C1378" t="str">
        <v>ROMITI MILAGROS</v>
      </c>
      <c r="D1378">
        <v>-1625778.4459461323</v>
      </c>
      <c r="E1378" t="str">
        <v>LABORATORIO</v>
      </c>
      <c r="F1378">
        <v>1</v>
      </c>
      <c r="G1378">
        <v>1625778.4459461323</v>
      </c>
      <c r="H1378" t="str">
        <v>#RRHH</v>
      </c>
      <c r="I1378" t="str">
        <v>PERSONAL</v>
      </c>
      <c r="J1378" t="str">
        <v>Opex</v>
      </c>
      <c r="K1378" t="str">
        <v>Fijo</v>
      </c>
      <c r="L1378" t="str">
        <v>Indirecto</v>
      </c>
      <c r="M1378">
        <v>0</v>
      </c>
      <c r="N1378" t="str">
        <v>CC17</v>
      </c>
      <c r="O1378" t="e">
        <v>#NUM!</v>
      </c>
      <c r="P1378">
        <v>6</v>
      </c>
      <c r="Q1378" t="str">
        <v>BACHAS, DISPOSICION FINAL DE R. LIQUIDOS, EXPORTACION, NFU, PILETAS, REACTORES</v>
      </c>
      <c r="R1378">
        <v>1</v>
      </c>
      <c r="S1378">
        <v>-1625778.4459461323</v>
      </c>
      <c r="T1378">
        <v>1</v>
      </c>
      <c r="U1378" t="str">
        <v>APERTURADO POR EMPRESA</v>
      </c>
      <c r="V1378" t="str">
        <v>DISPOSICION FINAL DE R. LIQUIDOS</v>
      </c>
    </row>
    <row r="1379" spans="1:22" x14ac:dyDescent="0.25">
      <c r="A1379" vm="4">
        <v>45931</v>
      </c>
      <c r="B1379" t="str">
        <v>WORMS-RRHH</v>
      </c>
      <c r="C1379" t="str">
        <v>ROMITI MILAGROS</v>
      </c>
      <c r="D1379">
        <v>-1625778.4459461323</v>
      </c>
      <c r="E1379" t="str">
        <v>LABORATORIO</v>
      </c>
      <c r="F1379">
        <v>1</v>
      </c>
      <c r="G1379">
        <v>1625778.4459461323</v>
      </c>
      <c r="H1379" t="str">
        <v>#RRHH</v>
      </c>
      <c r="I1379" t="str">
        <v>PERSONAL</v>
      </c>
      <c r="J1379" t="str">
        <v>Opex</v>
      </c>
      <c r="K1379" t="str">
        <v>Fijo</v>
      </c>
      <c r="L1379" t="str">
        <v>Indirecto</v>
      </c>
      <c r="M1379">
        <v>0</v>
      </c>
      <c r="N1379" t="str">
        <v>CC17</v>
      </c>
      <c r="O1379" t="e">
        <v>#NUM!</v>
      </c>
      <c r="P1379">
        <v>6</v>
      </c>
      <c r="Q1379" t="str">
        <v>BACHAS, DISPOSICION FINAL DE R. LIQUIDOS, EXPORTACION, NFU, PILETAS, REACTORES</v>
      </c>
      <c r="R1379">
        <v>1</v>
      </c>
      <c r="S1379">
        <v>-1625778.4459461323</v>
      </c>
      <c r="T1379">
        <v>1</v>
      </c>
      <c r="U1379" t="str">
        <v>APERTURADO POR EMPRESA</v>
      </c>
      <c r="V1379" t="str">
        <v>EXPORTACION</v>
      </c>
    </row>
    <row r="1380" spans="1:22" x14ac:dyDescent="0.25">
      <c r="A1380" vm="4">
        <v>45931</v>
      </c>
      <c r="B1380" t="str">
        <v>WORMS-RRHH</v>
      </c>
      <c r="C1380" t="str">
        <v>ROMITI MILAGROS</v>
      </c>
      <c r="D1380">
        <v>-1625778.4459461323</v>
      </c>
      <c r="E1380" t="str">
        <v>LABORATORIO</v>
      </c>
      <c r="F1380">
        <v>1</v>
      </c>
      <c r="G1380">
        <v>1625778.4459461323</v>
      </c>
      <c r="H1380" t="str">
        <v>#RRHH</v>
      </c>
      <c r="I1380" t="str">
        <v>PERSONAL</v>
      </c>
      <c r="J1380" t="str">
        <v>Opex</v>
      </c>
      <c r="K1380" t="str">
        <v>Fijo</v>
      </c>
      <c r="L1380" t="str">
        <v>Indirecto</v>
      </c>
      <c r="M1380">
        <v>0</v>
      </c>
      <c r="N1380" t="str">
        <v>CC17</v>
      </c>
      <c r="O1380" t="e">
        <v>#NUM!</v>
      </c>
      <c r="P1380">
        <v>6</v>
      </c>
      <c r="Q1380" t="str">
        <v>BACHAS, DISPOSICION FINAL DE R. LIQUIDOS, EXPORTACION, NFU, PILETAS, REACTORES</v>
      </c>
      <c r="R1380">
        <v>1</v>
      </c>
      <c r="S1380">
        <v>-1625778.4459461323</v>
      </c>
      <c r="T1380">
        <v>1</v>
      </c>
      <c r="U1380" t="str">
        <v>APERTURADO POR EMPRESA</v>
      </c>
      <c r="V1380" t="str">
        <v>NFU</v>
      </c>
    </row>
    <row r="1381" spans="1:22" x14ac:dyDescent="0.25">
      <c r="A1381" vm="4">
        <v>45931</v>
      </c>
      <c r="B1381" t="str">
        <v>WORMS-RRHH</v>
      </c>
      <c r="C1381" t="str">
        <v>ROMITI MILAGROS</v>
      </c>
      <c r="D1381">
        <v>-1625778.4459461323</v>
      </c>
      <c r="E1381" t="str">
        <v>LABORATORIO</v>
      </c>
      <c r="F1381">
        <v>1</v>
      </c>
      <c r="G1381">
        <v>1625778.4459461323</v>
      </c>
      <c r="H1381" t="str">
        <v>#RRHH</v>
      </c>
      <c r="I1381" t="str">
        <v>PERSONAL</v>
      </c>
      <c r="J1381" t="str">
        <v>Opex</v>
      </c>
      <c r="K1381" t="str">
        <v>Fijo</v>
      </c>
      <c r="L1381" t="str">
        <v>Indirecto</v>
      </c>
      <c r="M1381">
        <v>0</v>
      </c>
      <c r="N1381" t="str">
        <v>CC17</v>
      </c>
      <c r="O1381" t="e">
        <v>#NUM!</v>
      </c>
      <c r="P1381">
        <v>6</v>
      </c>
      <c r="Q1381" t="str">
        <v>BACHAS, DISPOSICION FINAL DE R. LIQUIDOS, EXPORTACION, NFU, PILETAS, REACTORES</v>
      </c>
      <c r="R1381">
        <v>1</v>
      </c>
      <c r="S1381">
        <v>-1625778.4459461323</v>
      </c>
      <c r="T1381">
        <v>1</v>
      </c>
      <c r="U1381" t="str">
        <v>APERTURADO POR EMPRESA</v>
      </c>
      <c r="V1381" t="str">
        <v>PILETAS</v>
      </c>
    </row>
    <row r="1382" spans="1:22" x14ac:dyDescent="0.25">
      <c r="A1382" vm="4">
        <v>45931</v>
      </c>
      <c r="B1382" t="str">
        <v>WORMS-RRHH</v>
      </c>
      <c r="C1382" t="str">
        <v>ROMITI MILAGROS</v>
      </c>
      <c r="D1382">
        <v>-1625778.4459461323</v>
      </c>
      <c r="E1382" t="str">
        <v>LABORATORIO</v>
      </c>
      <c r="F1382">
        <v>1</v>
      </c>
      <c r="G1382">
        <v>1625778.4459461323</v>
      </c>
      <c r="H1382" t="str">
        <v>#RRHH</v>
      </c>
      <c r="I1382" t="str">
        <v>PERSONAL</v>
      </c>
      <c r="J1382" t="str">
        <v>Opex</v>
      </c>
      <c r="K1382" t="str">
        <v>Fijo</v>
      </c>
      <c r="L1382" t="str">
        <v>Indirecto</v>
      </c>
      <c r="M1382">
        <v>0</v>
      </c>
      <c r="N1382" t="str">
        <v>CC17</v>
      </c>
      <c r="O1382" t="e">
        <v>#NUM!</v>
      </c>
      <c r="P1382">
        <v>6</v>
      </c>
      <c r="Q1382" t="str">
        <v>BACHAS, DISPOSICION FINAL DE R. LIQUIDOS, EXPORTACION, NFU, PILETAS, REACTORES</v>
      </c>
      <c r="R1382">
        <v>1</v>
      </c>
      <c r="S1382">
        <v>-1625778.4459461323</v>
      </c>
      <c r="T1382">
        <v>1</v>
      </c>
      <c r="U1382" t="str">
        <v>APERTURADO POR EMPRESA</v>
      </c>
      <c r="V1382" t="str">
        <v>REACTORES</v>
      </c>
    </row>
    <row r="1383" spans="1:22" x14ac:dyDescent="0.25">
      <c r="A1383" vm="4">
        <v>45931</v>
      </c>
      <c r="B1383" t="str">
        <v>WORMS-RRHH</v>
      </c>
      <c r="C1383" t="str">
        <v>DI PAOLO ANDREA ANALI</v>
      </c>
      <c r="D1383">
        <v>-2317811.3234673333</v>
      </c>
      <c r="E1383" t="str">
        <v>ADMINISTRACION</v>
      </c>
      <c r="F1383">
        <v>1</v>
      </c>
      <c r="G1383">
        <v>2317811.3234673333</v>
      </c>
      <c r="H1383" t="str">
        <v>#RRHH</v>
      </c>
      <c r="I1383" t="str">
        <v>PERSONAL</v>
      </c>
      <c r="J1383" t="str">
        <v>Opex</v>
      </c>
      <c r="K1383" t="str">
        <v>Fijo</v>
      </c>
      <c r="L1383" t="str">
        <v>Indirecto</v>
      </c>
      <c r="M1383">
        <v>0</v>
      </c>
      <c r="N1383" t="str">
        <v>CC15</v>
      </c>
      <c r="O1383" t="e">
        <v>#NUM!</v>
      </c>
      <c r="P1383">
        <v>10</v>
      </c>
      <c r="Q1383" t="str">
        <v>BACHAS, CEREAL Y POLVILLO, COMPOST Y FERTILIZANTES, DISPOSICION FINAL DE R. LIQUIDOS, DISPOSICION FINAL DE R. SOLIDOS, EXPORTACION, NFU, PILETAS, REACTORES, TIERRAS FILTRANTES</v>
      </c>
      <c r="R1383">
        <v>1</v>
      </c>
      <c r="S1383">
        <v>-2317811.3234673333</v>
      </c>
      <c r="T1383">
        <v>1</v>
      </c>
      <c r="U1383" t="str">
        <v>APERTURADO POR EMPRESA</v>
      </c>
      <c r="V1383" t="str">
        <v>BACHAS</v>
      </c>
    </row>
    <row r="1384" spans="1:22" x14ac:dyDescent="0.25">
      <c r="A1384" vm="4">
        <v>45931</v>
      </c>
      <c r="B1384" t="str">
        <v>WORMS-RRHH</v>
      </c>
      <c r="C1384" t="str">
        <v>DI PAOLO ANDREA ANALI</v>
      </c>
      <c r="D1384">
        <v>-2317811.3234673333</v>
      </c>
      <c r="E1384" t="str">
        <v>ADMINISTRACION</v>
      </c>
      <c r="F1384">
        <v>1</v>
      </c>
      <c r="G1384">
        <v>2317811.3234673333</v>
      </c>
      <c r="H1384" t="str">
        <v>#RRHH</v>
      </c>
      <c r="I1384" t="str">
        <v>PERSONAL</v>
      </c>
      <c r="J1384" t="str">
        <v>Opex</v>
      </c>
      <c r="K1384" t="str">
        <v>Fijo</v>
      </c>
      <c r="L1384" t="str">
        <v>Indirecto</v>
      </c>
      <c r="M1384">
        <v>0</v>
      </c>
      <c r="N1384" t="str">
        <v>CC15</v>
      </c>
      <c r="O1384" t="e">
        <v>#NUM!</v>
      </c>
      <c r="P1384">
        <v>10</v>
      </c>
      <c r="Q1384" t="str">
        <v>BACHAS, CEREAL Y POLVILLO, COMPOST Y FERTILIZANTES, DISPOSICION FINAL DE R. LIQUIDOS, DISPOSICION FINAL DE R. SOLIDOS, EXPORTACION, NFU, PILETAS, REACTORES, TIERRAS FILTRANTES</v>
      </c>
      <c r="R1384">
        <v>1</v>
      </c>
      <c r="S1384">
        <v>-2317811.3234673333</v>
      </c>
      <c r="T1384">
        <v>1</v>
      </c>
      <c r="U1384" t="str">
        <v>APERTURADO POR EMPRESA</v>
      </c>
      <c r="V1384" t="str">
        <v>CEREAL Y POLVILLO</v>
      </c>
    </row>
    <row r="1385" spans="1:22" x14ac:dyDescent="0.25">
      <c r="A1385" vm="4">
        <v>45931</v>
      </c>
      <c r="B1385" t="str">
        <v>WORMS-RRHH</v>
      </c>
      <c r="C1385" t="str">
        <v>DI PAOLO ANDREA ANALI</v>
      </c>
      <c r="D1385">
        <v>-2317811.3234673333</v>
      </c>
      <c r="E1385" t="str">
        <v>ADMINISTRACION</v>
      </c>
      <c r="F1385">
        <v>1</v>
      </c>
      <c r="G1385">
        <v>2317811.3234673333</v>
      </c>
      <c r="H1385" t="str">
        <v>#RRHH</v>
      </c>
      <c r="I1385" t="str">
        <v>PERSONAL</v>
      </c>
      <c r="J1385" t="str">
        <v>Opex</v>
      </c>
      <c r="K1385" t="str">
        <v>Fijo</v>
      </c>
      <c r="L1385" t="str">
        <v>Indirecto</v>
      </c>
      <c r="M1385">
        <v>0</v>
      </c>
      <c r="N1385" t="str">
        <v>CC15</v>
      </c>
      <c r="O1385" t="e">
        <v>#NUM!</v>
      </c>
      <c r="P1385">
        <v>10</v>
      </c>
      <c r="Q1385" t="str">
        <v>BACHAS, CEREAL Y POLVILLO, COMPOST Y FERTILIZANTES, DISPOSICION FINAL DE R. LIQUIDOS, DISPOSICION FINAL DE R. SOLIDOS, EXPORTACION, NFU, PILETAS, REACTORES, TIERRAS FILTRANTES</v>
      </c>
      <c r="R1385">
        <v>1</v>
      </c>
      <c r="S1385">
        <v>-2317811.3234673333</v>
      </c>
      <c r="T1385">
        <v>1</v>
      </c>
      <c r="U1385" t="str">
        <v>APERTURADO POR EMPRESA</v>
      </c>
      <c r="V1385" t="str">
        <v>COMPOST Y FERTILIZANTES</v>
      </c>
    </row>
    <row r="1386" spans="1:22" x14ac:dyDescent="0.25">
      <c r="A1386" vm="4">
        <v>45931</v>
      </c>
      <c r="B1386" t="str">
        <v>WORMS-RRHH</v>
      </c>
      <c r="C1386" t="str">
        <v>DI PAOLO ANDREA ANALI</v>
      </c>
      <c r="D1386">
        <v>-2317811.3234673333</v>
      </c>
      <c r="E1386" t="str">
        <v>ADMINISTRACION</v>
      </c>
      <c r="F1386">
        <v>1</v>
      </c>
      <c r="G1386">
        <v>2317811.3234673333</v>
      </c>
      <c r="H1386" t="str">
        <v>#RRHH</v>
      </c>
      <c r="I1386" t="str">
        <v>PERSONAL</v>
      </c>
      <c r="J1386" t="str">
        <v>Opex</v>
      </c>
      <c r="K1386" t="str">
        <v>Fijo</v>
      </c>
      <c r="L1386" t="str">
        <v>Indirecto</v>
      </c>
      <c r="M1386">
        <v>0</v>
      </c>
      <c r="N1386" t="str">
        <v>CC15</v>
      </c>
      <c r="O1386" t="e">
        <v>#NUM!</v>
      </c>
      <c r="P1386">
        <v>10</v>
      </c>
      <c r="Q1386" t="str">
        <v>BACHAS, CEREAL Y POLVILLO, COMPOST Y FERTILIZANTES, DISPOSICION FINAL DE R. LIQUIDOS, DISPOSICION FINAL DE R. SOLIDOS, EXPORTACION, NFU, PILETAS, REACTORES, TIERRAS FILTRANTES</v>
      </c>
      <c r="R1386">
        <v>1</v>
      </c>
      <c r="S1386">
        <v>-2317811.3234673333</v>
      </c>
      <c r="T1386">
        <v>1</v>
      </c>
      <c r="U1386" t="str">
        <v>APERTURADO POR EMPRESA</v>
      </c>
      <c r="V1386" t="str">
        <v>DISPOSICION FINAL DE R. LIQUIDOS</v>
      </c>
    </row>
    <row r="1387" spans="1:22" x14ac:dyDescent="0.25">
      <c r="A1387" vm="4">
        <v>45931</v>
      </c>
      <c r="B1387" t="str">
        <v>WORMS-RRHH</v>
      </c>
      <c r="C1387" t="str">
        <v>DI PAOLO ANDREA ANALI</v>
      </c>
      <c r="D1387">
        <v>-2317811.3234673333</v>
      </c>
      <c r="E1387" t="str">
        <v>ADMINISTRACION</v>
      </c>
      <c r="F1387">
        <v>1</v>
      </c>
      <c r="G1387">
        <v>2317811.3234673333</v>
      </c>
      <c r="H1387" t="str">
        <v>#RRHH</v>
      </c>
      <c r="I1387" t="str">
        <v>PERSONAL</v>
      </c>
      <c r="J1387" t="str">
        <v>Opex</v>
      </c>
      <c r="K1387" t="str">
        <v>Fijo</v>
      </c>
      <c r="L1387" t="str">
        <v>Indirecto</v>
      </c>
      <c r="M1387">
        <v>0</v>
      </c>
      <c r="N1387" t="str">
        <v>CC15</v>
      </c>
      <c r="O1387" t="e">
        <v>#NUM!</v>
      </c>
      <c r="P1387">
        <v>10</v>
      </c>
      <c r="Q1387" t="str">
        <v>BACHAS, CEREAL Y POLVILLO, COMPOST Y FERTILIZANTES, DISPOSICION FINAL DE R. LIQUIDOS, DISPOSICION FINAL DE R. SOLIDOS, EXPORTACION, NFU, PILETAS, REACTORES, TIERRAS FILTRANTES</v>
      </c>
      <c r="R1387">
        <v>1</v>
      </c>
      <c r="S1387">
        <v>-2317811.3234673333</v>
      </c>
      <c r="T1387">
        <v>1</v>
      </c>
      <c r="U1387" t="str">
        <v>APERTURADO POR EMPRESA</v>
      </c>
      <c r="V1387" t="str">
        <v>DISPOSICION FINAL DE R. SOLIDOS</v>
      </c>
    </row>
    <row r="1388" spans="1:22" x14ac:dyDescent="0.25">
      <c r="A1388" vm="4">
        <v>45931</v>
      </c>
      <c r="B1388" t="str">
        <v>WORMS-RRHH</v>
      </c>
      <c r="C1388" t="str">
        <v>DI PAOLO ANDREA ANALI</v>
      </c>
      <c r="D1388">
        <v>-2317811.3234673333</v>
      </c>
      <c r="E1388" t="str">
        <v>ADMINISTRACION</v>
      </c>
      <c r="F1388">
        <v>1</v>
      </c>
      <c r="G1388">
        <v>2317811.3234673333</v>
      </c>
      <c r="H1388" t="str">
        <v>#RRHH</v>
      </c>
      <c r="I1388" t="str">
        <v>PERSONAL</v>
      </c>
      <c r="J1388" t="str">
        <v>Opex</v>
      </c>
      <c r="K1388" t="str">
        <v>Fijo</v>
      </c>
      <c r="L1388" t="str">
        <v>Indirecto</v>
      </c>
      <c r="M1388">
        <v>0</v>
      </c>
      <c r="N1388" t="str">
        <v>CC15</v>
      </c>
      <c r="O1388" t="e">
        <v>#NUM!</v>
      </c>
      <c r="P1388">
        <v>10</v>
      </c>
      <c r="Q1388" t="str">
        <v>BACHAS, CEREAL Y POLVILLO, COMPOST Y FERTILIZANTES, DISPOSICION FINAL DE R. LIQUIDOS, DISPOSICION FINAL DE R. SOLIDOS, EXPORTACION, NFU, PILETAS, REACTORES, TIERRAS FILTRANTES</v>
      </c>
      <c r="R1388">
        <v>1</v>
      </c>
      <c r="S1388">
        <v>-2317811.3234673333</v>
      </c>
      <c r="T1388">
        <v>1</v>
      </c>
      <c r="U1388" t="str">
        <v>APERTURADO POR EMPRESA</v>
      </c>
      <c r="V1388" t="str">
        <v>EXPORTACION</v>
      </c>
    </row>
    <row r="1389" spans="1:22" x14ac:dyDescent="0.25">
      <c r="A1389" vm="4">
        <v>45931</v>
      </c>
      <c r="B1389" t="str">
        <v>WORMS-RRHH</v>
      </c>
      <c r="C1389" t="str">
        <v>DI PAOLO ANDREA ANALI</v>
      </c>
      <c r="D1389">
        <v>-2317811.3234673333</v>
      </c>
      <c r="E1389" t="str">
        <v>ADMINISTRACION</v>
      </c>
      <c r="F1389">
        <v>1</v>
      </c>
      <c r="G1389">
        <v>2317811.3234673333</v>
      </c>
      <c r="H1389" t="str">
        <v>#RRHH</v>
      </c>
      <c r="I1389" t="str">
        <v>PERSONAL</v>
      </c>
      <c r="J1389" t="str">
        <v>Opex</v>
      </c>
      <c r="K1389" t="str">
        <v>Fijo</v>
      </c>
      <c r="L1389" t="str">
        <v>Indirecto</v>
      </c>
      <c r="M1389">
        <v>0</v>
      </c>
      <c r="N1389" t="str">
        <v>CC15</v>
      </c>
      <c r="O1389" t="e">
        <v>#NUM!</v>
      </c>
      <c r="P1389">
        <v>10</v>
      </c>
      <c r="Q1389" t="str">
        <v>BACHAS, CEREAL Y POLVILLO, COMPOST Y FERTILIZANTES, DISPOSICION FINAL DE R. LIQUIDOS, DISPOSICION FINAL DE R. SOLIDOS, EXPORTACION, NFU, PILETAS, REACTORES, TIERRAS FILTRANTES</v>
      </c>
      <c r="R1389">
        <v>1</v>
      </c>
      <c r="S1389">
        <v>-2317811.3234673333</v>
      </c>
      <c r="T1389">
        <v>1</v>
      </c>
      <c r="U1389" t="str">
        <v>APERTURADO POR EMPRESA</v>
      </c>
      <c r="V1389" t="str">
        <v>NFU</v>
      </c>
    </row>
    <row r="1390" spans="1:22" x14ac:dyDescent="0.25">
      <c r="A1390" vm="4">
        <v>45931</v>
      </c>
      <c r="B1390" t="str">
        <v>WORMS-RRHH</v>
      </c>
      <c r="C1390" t="str">
        <v>DI PAOLO ANDREA ANALI</v>
      </c>
      <c r="D1390">
        <v>-2317811.3234673333</v>
      </c>
      <c r="E1390" t="str">
        <v>ADMINISTRACION</v>
      </c>
      <c r="F1390">
        <v>1</v>
      </c>
      <c r="G1390">
        <v>2317811.3234673333</v>
      </c>
      <c r="H1390" t="str">
        <v>#RRHH</v>
      </c>
      <c r="I1390" t="str">
        <v>PERSONAL</v>
      </c>
      <c r="J1390" t="str">
        <v>Opex</v>
      </c>
      <c r="K1390" t="str">
        <v>Fijo</v>
      </c>
      <c r="L1390" t="str">
        <v>Indirecto</v>
      </c>
      <c r="M1390">
        <v>0</v>
      </c>
      <c r="N1390" t="str">
        <v>CC15</v>
      </c>
      <c r="O1390" t="e">
        <v>#NUM!</v>
      </c>
      <c r="P1390">
        <v>10</v>
      </c>
      <c r="Q1390" t="str">
        <v>BACHAS, CEREAL Y POLVILLO, COMPOST Y FERTILIZANTES, DISPOSICION FINAL DE R. LIQUIDOS, DISPOSICION FINAL DE R. SOLIDOS, EXPORTACION, NFU, PILETAS, REACTORES, TIERRAS FILTRANTES</v>
      </c>
      <c r="R1390">
        <v>1</v>
      </c>
      <c r="S1390">
        <v>-2317811.3234673333</v>
      </c>
      <c r="T1390">
        <v>1</v>
      </c>
      <c r="U1390" t="str">
        <v>APERTURADO POR EMPRESA</v>
      </c>
      <c r="V1390" t="str">
        <v>PILETAS</v>
      </c>
    </row>
    <row r="1391" spans="1:22" x14ac:dyDescent="0.25">
      <c r="A1391" vm="4">
        <v>45931</v>
      </c>
      <c r="B1391" t="str">
        <v>WORMS-RRHH</v>
      </c>
      <c r="C1391" t="str">
        <v>DI PAOLO ANDREA ANALI</v>
      </c>
      <c r="D1391">
        <v>-2317811.3234673333</v>
      </c>
      <c r="E1391" t="str">
        <v>ADMINISTRACION</v>
      </c>
      <c r="F1391">
        <v>1</v>
      </c>
      <c r="G1391">
        <v>2317811.3234673333</v>
      </c>
      <c r="H1391" t="str">
        <v>#RRHH</v>
      </c>
      <c r="I1391" t="str">
        <v>PERSONAL</v>
      </c>
      <c r="J1391" t="str">
        <v>Opex</v>
      </c>
      <c r="K1391" t="str">
        <v>Fijo</v>
      </c>
      <c r="L1391" t="str">
        <v>Indirecto</v>
      </c>
      <c r="M1391">
        <v>0</v>
      </c>
      <c r="N1391" t="str">
        <v>CC15</v>
      </c>
      <c r="O1391" t="e">
        <v>#NUM!</v>
      </c>
      <c r="P1391">
        <v>10</v>
      </c>
      <c r="Q1391" t="str">
        <v>BACHAS, CEREAL Y POLVILLO, COMPOST Y FERTILIZANTES, DISPOSICION FINAL DE R. LIQUIDOS, DISPOSICION FINAL DE R. SOLIDOS, EXPORTACION, NFU, PILETAS, REACTORES, TIERRAS FILTRANTES</v>
      </c>
      <c r="R1391">
        <v>1</v>
      </c>
      <c r="S1391">
        <v>-2317811.3234673333</v>
      </c>
      <c r="T1391">
        <v>1</v>
      </c>
      <c r="U1391" t="str">
        <v>APERTURADO POR EMPRESA</v>
      </c>
      <c r="V1391" t="str">
        <v>REACTORES</v>
      </c>
    </row>
    <row r="1392" spans="1:22" x14ac:dyDescent="0.25">
      <c r="A1392" vm="4">
        <v>45931</v>
      </c>
      <c r="B1392" t="str">
        <v>WORMS-RRHH</v>
      </c>
      <c r="C1392" t="str">
        <v>DI PAOLO ANDREA ANALI</v>
      </c>
      <c r="D1392">
        <v>-2317811.3234673333</v>
      </c>
      <c r="E1392" t="str">
        <v>ADMINISTRACION</v>
      </c>
      <c r="F1392">
        <v>1</v>
      </c>
      <c r="G1392">
        <v>2317811.3234673333</v>
      </c>
      <c r="H1392" t="str">
        <v>#RRHH</v>
      </c>
      <c r="I1392" t="str">
        <v>PERSONAL</v>
      </c>
      <c r="J1392" t="str">
        <v>Opex</v>
      </c>
      <c r="K1392" t="str">
        <v>Fijo</v>
      </c>
      <c r="L1392" t="str">
        <v>Indirecto</v>
      </c>
      <c r="M1392">
        <v>0</v>
      </c>
      <c r="N1392" t="str">
        <v>CC15</v>
      </c>
      <c r="O1392" t="e">
        <v>#NUM!</v>
      </c>
      <c r="P1392">
        <v>10</v>
      </c>
      <c r="Q1392" t="str">
        <v>BACHAS, CEREAL Y POLVILLO, COMPOST Y FERTILIZANTES, DISPOSICION FINAL DE R. LIQUIDOS, DISPOSICION FINAL DE R. SOLIDOS, EXPORTACION, NFU, PILETAS, REACTORES, TIERRAS FILTRANTES</v>
      </c>
      <c r="R1392">
        <v>1</v>
      </c>
      <c r="S1392">
        <v>-2317811.3234673333</v>
      </c>
      <c r="T1392">
        <v>1</v>
      </c>
      <c r="U1392" t="str">
        <v>APERTURADO POR EMPRESA</v>
      </c>
      <c r="V1392" t="str">
        <v>TIERRAS FILTRANTES</v>
      </c>
    </row>
    <row r="1393" spans="1:22" x14ac:dyDescent="0.25">
      <c r="A1393" vm="4">
        <v>45931</v>
      </c>
      <c r="B1393" t="str">
        <v>WORMS-RRHH</v>
      </c>
      <c r="C1393" t="str">
        <v>MARTINEZ JUAN IGNACIO</v>
      </c>
      <c r="D1393">
        <v>-1814188.0489485329</v>
      </c>
      <c r="E1393" t="str">
        <v>PILETAS</v>
      </c>
      <c r="F1393">
        <v>1</v>
      </c>
      <c r="G1393">
        <v>1814188.0489485329</v>
      </c>
      <c r="H1393" t="str">
        <v>#RRHH</v>
      </c>
      <c r="I1393" t="str">
        <v>PERSONAL</v>
      </c>
      <c r="J1393" t="str">
        <v>Opex</v>
      </c>
      <c r="K1393" t="str">
        <v>Variable</v>
      </c>
      <c r="L1393" t="str">
        <v>Directo</v>
      </c>
      <c r="M1393">
        <v>0</v>
      </c>
      <c r="N1393" t="str">
        <v>CC21</v>
      </c>
      <c r="O1393" t="e">
        <v>#NUM!</v>
      </c>
      <c r="P1393">
        <v>2</v>
      </c>
      <c r="Q1393" t="str">
        <v>BACHAS, PILETAS</v>
      </c>
      <c r="R1393">
        <v>1</v>
      </c>
      <c r="S1393">
        <v>-1814188.0489485329</v>
      </c>
      <c r="T1393">
        <v>1</v>
      </c>
      <c r="U1393" t="str">
        <v>APERTURADO POR EMPRESA</v>
      </c>
      <c r="V1393" t="str">
        <v>BACHAS</v>
      </c>
    </row>
    <row r="1394" spans="1:22" x14ac:dyDescent="0.25">
      <c r="A1394" vm="4">
        <v>45931</v>
      </c>
      <c r="B1394" t="str">
        <v>WORMS-RRHH</v>
      </c>
      <c r="C1394" t="str">
        <v>MARTINEZ JUAN IGNACIO</v>
      </c>
      <c r="D1394">
        <v>-1814188.0489485329</v>
      </c>
      <c r="E1394" t="str">
        <v>PILETAS</v>
      </c>
      <c r="F1394">
        <v>1</v>
      </c>
      <c r="G1394">
        <v>1814188.0489485329</v>
      </c>
      <c r="H1394" t="str">
        <v>#RRHH</v>
      </c>
      <c r="I1394" t="str">
        <v>PERSONAL</v>
      </c>
      <c r="J1394" t="str">
        <v>Opex</v>
      </c>
      <c r="K1394" t="str">
        <v>Variable</v>
      </c>
      <c r="L1394" t="str">
        <v>Directo</v>
      </c>
      <c r="M1394">
        <v>0</v>
      </c>
      <c r="N1394" t="str">
        <v>CC21</v>
      </c>
      <c r="O1394" t="e">
        <v>#NUM!</v>
      </c>
      <c r="P1394">
        <v>2</v>
      </c>
      <c r="Q1394" t="str">
        <v>BACHAS, PILETAS</v>
      </c>
      <c r="R1394">
        <v>1</v>
      </c>
      <c r="S1394">
        <v>-1814188.0489485329</v>
      </c>
      <c r="T1394">
        <v>1</v>
      </c>
      <c r="U1394" t="str">
        <v>APERTURADO POR EMPRESA</v>
      </c>
      <c r="V1394" t="str">
        <v>PILETAS</v>
      </c>
    </row>
    <row r="1395" spans="1:22" x14ac:dyDescent="0.25">
      <c r="A1395" vm="4">
        <v>45931</v>
      </c>
      <c r="B1395" t="str">
        <v>WORMS-RRHH</v>
      </c>
      <c r="C1395" t="str">
        <v>ALMIRON GUILLERMO DAMIAN</v>
      </c>
      <c r="D1395">
        <v>-1694612.107148533</v>
      </c>
      <c r="E1395" t="str">
        <v>PILETAS</v>
      </c>
      <c r="F1395">
        <v>1</v>
      </c>
      <c r="G1395">
        <v>1694612.107148533</v>
      </c>
      <c r="H1395" t="str">
        <v>#RRHH</v>
      </c>
      <c r="I1395" t="str">
        <v>PERSONAL</v>
      </c>
      <c r="J1395" t="str">
        <v>Opex</v>
      </c>
      <c r="K1395" t="str">
        <v>Variable</v>
      </c>
      <c r="L1395" t="str">
        <v>Directo</v>
      </c>
      <c r="M1395">
        <v>0</v>
      </c>
      <c r="N1395" t="str">
        <v>CC21</v>
      </c>
      <c r="O1395" t="e">
        <v>#NUM!</v>
      </c>
      <c r="P1395">
        <v>2</v>
      </c>
      <c r="Q1395" t="str">
        <v>BACHAS, PILETAS</v>
      </c>
      <c r="R1395">
        <v>1</v>
      </c>
      <c r="S1395">
        <v>-1694612.107148533</v>
      </c>
      <c r="T1395">
        <v>1</v>
      </c>
      <c r="U1395" t="str">
        <v>APERTURADO POR EMPRESA</v>
      </c>
      <c r="V1395" t="str">
        <v>BACHAS</v>
      </c>
    </row>
    <row r="1396" spans="1:22" x14ac:dyDescent="0.25">
      <c r="A1396" vm="4">
        <v>45931</v>
      </c>
      <c r="B1396" t="str">
        <v>WORMS-RRHH</v>
      </c>
      <c r="C1396" t="str">
        <v>ALMIRON GUILLERMO DAMIAN</v>
      </c>
      <c r="D1396">
        <v>-1694612.107148533</v>
      </c>
      <c r="E1396" t="str">
        <v>PILETAS</v>
      </c>
      <c r="F1396">
        <v>1</v>
      </c>
      <c r="G1396">
        <v>1694612.107148533</v>
      </c>
      <c r="H1396" t="str">
        <v>#RRHH</v>
      </c>
      <c r="I1396" t="str">
        <v>PERSONAL</v>
      </c>
      <c r="J1396" t="str">
        <v>Opex</v>
      </c>
      <c r="K1396" t="str">
        <v>Variable</v>
      </c>
      <c r="L1396" t="str">
        <v>Directo</v>
      </c>
      <c r="M1396">
        <v>0</v>
      </c>
      <c r="N1396" t="str">
        <v>CC21</v>
      </c>
      <c r="O1396" t="e">
        <v>#NUM!</v>
      </c>
      <c r="P1396">
        <v>2</v>
      </c>
      <c r="Q1396" t="str">
        <v>BACHAS, PILETAS</v>
      </c>
      <c r="R1396">
        <v>1</v>
      </c>
      <c r="S1396">
        <v>-1694612.107148533</v>
      </c>
      <c r="T1396">
        <v>1</v>
      </c>
      <c r="U1396" t="str">
        <v>APERTURADO POR EMPRESA</v>
      </c>
      <c r="V1396" t="str">
        <v>PILETAS</v>
      </c>
    </row>
    <row r="1397" spans="1:22" x14ac:dyDescent="0.25">
      <c r="A1397" vm="4">
        <v>45931</v>
      </c>
      <c r="B1397" t="str">
        <v>WORMS-RRHH</v>
      </c>
      <c r="C1397" t="str">
        <v>TULLIANI ROMINA</v>
      </c>
      <c r="D1397">
        <v>-1868644.4536921333</v>
      </c>
      <c r="E1397" t="str">
        <v>DISPOSICION FINAL DE R. LIQUIDOS</v>
      </c>
      <c r="F1397">
        <v>1</v>
      </c>
      <c r="G1397">
        <v>1868644.4536921333</v>
      </c>
      <c r="H1397" t="str">
        <v>#RRHH</v>
      </c>
      <c r="I1397" t="str">
        <v>PERSONAL</v>
      </c>
      <c r="J1397" t="str">
        <v>Opex</v>
      </c>
      <c r="K1397" t="str">
        <v>Variable</v>
      </c>
      <c r="L1397" t="str">
        <v>Directo</v>
      </c>
      <c r="M1397">
        <v>0</v>
      </c>
      <c r="N1397" t="str">
        <v>CC25</v>
      </c>
      <c r="O1397" t="e">
        <v>#NUM!</v>
      </c>
      <c r="P1397">
        <v>2</v>
      </c>
      <c r="Q1397" t="str">
        <v>DISPOSICION FINAL DE R. LIQUIDOS, EXPORTACION</v>
      </c>
      <c r="R1397">
        <v>1</v>
      </c>
      <c r="S1397">
        <v>-1868644.4536921333</v>
      </c>
      <c r="T1397">
        <v>1</v>
      </c>
      <c r="U1397" t="str">
        <v>APERTURADO POR EMPRESA</v>
      </c>
      <c r="V1397" t="str">
        <v>DISPOSICION FINAL DE R. LIQUIDOS</v>
      </c>
    </row>
    <row r="1398" spans="1:22" x14ac:dyDescent="0.25">
      <c r="A1398" vm="4">
        <v>45931</v>
      </c>
      <c r="B1398" t="str">
        <v>WORMS-RRHH</v>
      </c>
      <c r="C1398" t="str">
        <v>TULLIANI ROMINA</v>
      </c>
      <c r="D1398">
        <v>-1868644.4536921333</v>
      </c>
      <c r="E1398" t="str">
        <v>DISPOSICION FINAL DE R. LIQUIDOS</v>
      </c>
      <c r="F1398">
        <v>1</v>
      </c>
      <c r="G1398">
        <v>1868644.4536921333</v>
      </c>
      <c r="H1398" t="str">
        <v>#RRHH</v>
      </c>
      <c r="I1398" t="str">
        <v>PERSONAL</v>
      </c>
      <c r="J1398" t="str">
        <v>Opex</v>
      </c>
      <c r="K1398" t="str">
        <v>Variable</v>
      </c>
      <c r="L1398" t="str">
        <v>Directo</v>
      </c>
      <c r="M1398">
        <v>0</v>
      </c>
      <c r="N1398" t="str">
        <v>CC25</v>
      </c>
      <c r="O1398" t="e">
        <v>#NUM!</v>
      </c>
      <c r="P1398">
        <v>2</v>
      </c>
      <c r="Q1398" t="str">
        <v>DISPOSICION FINAL DE R. LIQUIDOS, EXPORTACION</v>
      </c>
      <c r="R1398">
        <v>1</v>
      </c>
      <c r="S1398">
        <v>-1868644.4536921333</v>
      </c>
      <c r="T1398">
        <v>1</v>
      </c>
      <c r="U1398" t="str">
        <v>APERTURADO POR EMPRESA</v>
      </c>
      <c r="V1398" t="str">
        <v>EXPORTACION</v>
      </c>
    </row>
    <row r="1399" spans="1:22" x14ac:dyDescent="0.25">
      <c r="A1399" vm="4">
        <v>45931</v>
      </c>
      <c r="B1399" t="str">
        <v>WORMS-RRHH</v>
      </c>
      <c r="C1399" t="str">
        <v>BORDON CAMILO</v>
      </c>
      <c r="D1399">
        <v>-1469514.1207029333</v>
      </c>
      <c r="E1399" t="str">
        <v>REACTOR</v>
      </c>
      <c r="F1399">
        <v>1</v>
      </c>
      <c r="G1399">
        <v>1469514.1207029333</v>
      </c>
      <c r="H1399" t="str">
        <v>#RRHH</v>
      </c>
      <c r="I1399" t="str">
        <v>PERSONAL</v>
      </c>
      <c r="J1399" t="str">
        <v>Opex</v>
      </c>
      <c r="K1399" t="str">
        <v>Fijo</v>
      </c>
      <c r="L1399" t="str">
        <v>Indirecto</v>
      </c>
      <c r="M1399">
        <v>0</v>
      </c>
      <c r="N1399" t="str">
        <v>CC29</v>
      </c>
      <c r="O1399" t="e">
        <v>#NUM!</v>
      </c>
      <c r="P1399">
        <v>11</v>
      </c>
      <c r="Q1399" t="str">
        <v>BACHAS, CEREAL Y POLVILLO, COMPOST Y FERTILIZANTES, DISPOSICION FINAL DE R. LIQUIDOS, DISPOSICION FINAL DE R. SOLIDOS, EXPORTACION, NFU, PILETAS, REACTORES, TIERRAS FILTRANTES</v>
      </c>
      <c r="R1399">
        <v>1</v>
      </c>
      <c r="S1399">
        <v>-1469514.1207029333</v>
      </c>
      <c r="T1399">
        <v>1</v>
      </c>
      <c r="U1399" t="str">
        <v>APERTURADO POR EMPRESA</v>
      </c>
      <c r="V1399" t="str">
        <v>BACHAS</v>
      </c>
    </row>
    <row r="1400" spans="1:22" x14ac:dyDescent="0.25">
      <c r="A1400" vm="4">
        <v>45931</v>
      </c>
      <c r="B1400" t="str">
        <v>WORMS-RRHH</v>
      </c>
      <c r="C1400" t="str">
        <v>BORDON CAMILO</v>
      </c>
      <c r="D1400">
        <v>-1469514.1207029333</v>
      </c>
      <c r="E1400" t="str">
        <v>REACTOR</v>
      </c>
      <c r="F1400">
        <v>1</v>
      </c>
      <c r="G1400">
        <v>1469514.1207029333</v>
      </c>
      <c r="H1400" t="str">
        <v>#RRHH</v>
      </c>
      <c r="I1400" t="str">
        <v>PERSONAL</v>
      </c>
      <c r="J1400" t="str">
        <v>Opex</v>
      </c>
      <c r="K1400" t="str">
        <v>Fijo</v>
      </c>
      <c r="L1400" t="str">
        <v>Indirecto</v>
      </c>
      <c r="M1400">
        <v>0</v>
      </c>
      <c r="N1400" t="str">
        <v>CC29</v>
      </c>
      <c r="O1400" t="e">
        <v>#NUM!</v>
      </c>
      <c r="P1400">
        <v>11</v>
      </c>
      <c r="Q1400" t="str">
        <v>BACHAS, CEREAL Y POLVILLO, COMPOST Y FERTILIZANTES, DISPOSICION FINAL DE R. LIQUIDOS, DISPOSICION FINAL DE R. SOLIDOS, EXPORTACION, NFU, PILETAS, REACTORES, TIERRAS FILTRANTES</v>
      </c>
      <c r="R1400">
        <v>1</v>
      </c>
      <c r="S1400">
        <v>-1469514.1207029333</v>
      </c>
      <c r="T1400">
        <v>1</v>
      </c>
      <c r="U1400" t="str">
        <v>APERTURADO POR EMPRESA</v>
      </c>
      <c r="V1400" t="str">
        <v>CEREAL Y POLVILLO</v>
      </c>
    </row>
    <row r="1401" spans="1:22" x14ac:dyDescent="0.25">
      <c r="A1401" vm="4">
        <v>45931</v>
      </c>
      <c r="B1401" t="str">
        <v>WORMS-RRHH</v>
      </c>
      <c r="C1401" t="str">
        <v>BORDON CAMILO</v>
      </c>
      <c r="D1401">
        <v>-1469514.1207029333</v>
      </c>
      <c r="E1401" t="str">
        <v>REACTOR</v>
      </c>
      <c r="F1401">
        <v>1</v>
      </c>
      <c r="G1401">
        <v>1469514.1207029333</v>
      </c>
      <c r="H1401" t="str">
        <v>#RRHH</v>
      </c>
      <c r="I1401" t="str">
        <v>PERSONAL</v>
      </c>
      <c r="J1401" t="str">
        <v>Opex</v>
      </c>
      <c r="K1401" t="str">
        <v>Fijo</v>
      </c>
      <c r="L1401" t="str">
        <v>Indirecto</v>
      </c>
      <c r="M1401">
        <v>0</v>
      </c>
      <c r="N1401" t="str">
        <v>CC29</v>
      </c>
      <c r="O1401" t="e">
        <v>#NUM!</v>
      </c>
      <c r="P1401">
        <v>11</v>
      </c>
      <c r="Q1401" t="str">
        <v>BACHAS, CEREAL Y POLVILLO, COMPOST Y FERTILIZANTES, DISPOSICION FINAL DE R. LIQUIDOS, DISPOSICION FINAL DE R. SOLIDOS, EXPORTACION, NFU, PILETAS, REACTORES, TIERRAS FILTRANTES</v>
      </c>
      <c r="R1401">
        <v>1</v>
      </c>
      <c r="S1401">
        <v>-1469514.1207029333</v>
      </c>
      <c r="T1401">
        <v>1</v>
      </c>
      <c r="U1401" t="str">
        <v>APERTURADO POR EMPRESA</v>
      </c>
      <c r="V1401" t="str">
        <v>COMPOST Y FERTILIZANTES</v>
      </c>
    </row>
    <row r="1402" spans="1:22" x14ac:dyDescent="0.25">
      <c r="A1402" vm="4">
        <v>45931</v>
      </c>
      <c r="B1402" t="str">
        <v>WORMS-RRHH</v>
      </c>
      <c r="C1402" t="str">
        <v>BORDON CAMILO</v>
      </c>
      <c r="D1402">
        <v>-1469514.1207029333</v>
      </c>
      <c r="E1402" t="str">
        <v>REACTOR</v>
      </c>
      <c r="F1402">
        <v>1</v>
      </c>
      <c r="G1402">
        <v>1469514.1207029333</v>
      </c>
      <c r="H1402" t="str">
        <v>#RRHH</v>
      </c>
      <c r="I1402" t="str">
        <v>PERSONAL</v>
      </c>
      <c r="J1402" t="str">
        <v>Opex</v>
      </c>
      <c r="K1402" t="str">
        <v>Fijo</v>
      </c>
      <c r="L1402" t="str">
        <v>Indirecto</v>
      </c>
      <c r="M1402">
        <v>0</v>
      </c>
      <c r="N1402" t="str">
        <v>CC29</v>
      </c>
      <c r="O1402" t="e">
        <v>#NUM!</v>
      </c>
      <c r="P1402">
        <v>11</v>
      </c>
      <c r="Q1402" t="str">
        <v>BACHAS, CEREAL Y POLVILLO, COMPOST Y FERTILIZANTES, DISPOSICION FINAL DE R. LIQUIDOS, DISPOSICION FINAL DE R. SOLIDOS, EXPORTACION, NFU, PILETAS, REACTORES, TIERRAS FILTRANTES</v>
      </c>
      <c r="R1402">
        <v>1</v>
      </c>
      <c r="S1402">
        <v>-1469514.1207029333</v>
      </c>
      <c r="T1402">
        <v>1</v>
      </c>
      <c r="U1402" t="str">
        <v>APERTURADO POR EMPRESA</v>
      </c>
      <c r="V1402" t="str">
        <v>DISPOSICION FINAL DE R. LIQUIDOS</v>
      </c>
    </row>
    <row r="1403" spans="1:22" x14ac:dyDescent="0.25">
      <c r="A1403" vm="4">
        <v>45931</v>
      </c>
      <c r="B1403" t="str">
        <v>WORMS-RRHH</v>
      </c>
      <c r="C1403" t="str">
        <v>BORDON CAMILO</v>
      </c>
      <c r="D1403">
        <v>-1469514.1207029333</v>
      </c>
      <c r="E1403" t="str">
        <v>REACTOR</v>
      </c>
      <c r="F1403">
        <v>1</v>
      </c>
      <c r="G1403">
        <v>1469514.1207029333</v>
      </c>
      <c r="H1403" t="str">
        <v>#RRHH</v>
      </c>
      <c r="I1403" t="str">
        <v>PERSONAL</v>
      </c>
      <c r="J1403" t="str">
        <v>Opex</v>
      </c>
      <c r="K1403" t="str">
        <v>Fijo</v>
      </c>
      <c r="L1403" t="str">
        <v>Indirecto</v>
      </c>
      <c r="M1403">
        <v>0</v>
      </c>
      <c r="N1403" t="str">
        <v>CC29</v>
      </c>
      <c r="O1403" t="e">
        <v>#NUM!</v>
      </c>
      <c r="P1403">
        <v>11</v>
      </c>
      <c r="Q1403" t="str">
        <v>BACHAS, CEREAL Y POLVILLO, COMPOST Y FERTILIZANTES, DISPOSICION FINAL DE R. LIQUIDOS, DISPOSICION FINAL DE R. SOLIDOS, EXPORTACION, NFU, PILETAS, REACTORES, TIERRAS FILTRANTES</v>
      </c>
      <c r="R1403">
        <v>1</v>
      </c>
      <c r="S1403">
        <v>-1469514.1207029333</v>
      </c>
      <c r="T1403">
        <v>1</v>
      </c>
      <c r="U1403" t="str">
        <v>APERTURADO POR EMPRESA</v>
      </c>
      <c r="V1403" t="str">
        <v>DISPOSICION FINAL DE R. SOLIDOS</v>
      </c>
    </row>
    <row r="1404" spans="1:22" x14ac:dyDescent="0.25">
      <c r="A1404" vm="4">
        <v>45931</v>
      </c>
      <c r="B1404" t="str">
        <v>WORMS-RRHH</v>
      </c>
      <c r="C1404" t="str">
        <v>BORDON CAMILO</v>
      </c>
      <c r="D1404">
        <v>-1469514.1207029333</v>
      </c>
      <c r="E1404" t="str">
        <v>REACTOR</v>
      </c>
      <c r="F1404">
        <v>1</v>
      </c>
      <c r="G1404">
        <v>1469514.1207029333</v>
      </c>
      <c r="H1404" t="str">
        <v>#RRHH</v>
      </c>
      <c r="I1404" t="str">
        <v>PERSONAL</v>
      </c>
      <c r="J1404" t="str">
        <v>Opex</v>
      </c>
      <c r="K1404" t="str">
        <v>Fijo</v>
      </c>
      <c r="L1404" t="str">
        <v>Indirecto</v>
      </c>
      <c r="M1404">
        <v>0</v>
      </c>
      <c r="N1404" t="str">
        <v>CC29</v>
      </c>
      <c r="O1404" t="e">
        <v>#NUM!</v>
      </c>
      <c r="P1404">
        <v>11</v>
      </c>
      <c r="Q1404" t="str">
        <v>BACHAS, CEREAL Y POLVILLO, COMPOST Y FERTILIZANTES, DISPOSICION FINAL DE R. LIQUIDOS, DISPOSICION FINAL DE R. SOLIDOS, EXPORTACION, NFU, PILETAS, REACTORES, TIERRAS FILTRANTES</v>
      </c>
      <c r="R1404">
        <v>1</v>
      </c>
      <c r="S1404">
        <v>-1469514.1207029333</v>
      </c>
      <c r="T1404">
        <v>1</v>
      </c>
      <c r="U1404" t="str">
        <v>APERTURADO POR EMPRESA</v>
      </c>
      <c r="V1404" t="str">
        <v>EXPORTACION</v>
      </c>
    </row>
    <row r="1405" spans="1:22" x14ac:dyDescent="0.25">
      <c r="A1405" vm="4">
        <v>45931</v>
      </c>
      <c r="B1405" t="str">
        <v>WORMS-RRHH</v>
      </c>
      <c r="C1405" t="str">
        <v>BORDON CAMILO</v>
      </c>
      <c r="D1405">
        <v>-1469514.1207029333</v>
      </c>
      <c r="E1405" t="str">
        <v>REACTOR</v>
      </c>
      <c r="F1405">
        <v>1</v>
      </c>
      <c r="G1405">
        <v>1469514.1207029333</v>
      </c>
      <c r="H1405" t="str">
        <v>#RRHH</v>
      </c>
      <c r="I1405" t="str">
        <v>PERSONAL</v>
      </c>
      <c r="J1405" t="str">
        <v>Opex</v>
      </c>
      <c r="K1405" t="str">
        <v>Fijo</v>
      </c>
      <c r="L1405" t="str">
        <v>Indirecto</v>
      </c>
      <c r="M1405">
        <v>0</v>
      </c>
      <c r="N1405" t="str">
        <v>CC29</v>
      </c>
      <c r="O1405" t="e">
        <v>#NUM!</v>
      </c>
      <c r="P1405">
        <v>11</v>
      </c>
      <c r="Q1405" t="str">
        <v>BACHAS, CEREAL Y POLVILLO, COMPOST Y FERTILIZANTES, DISPOSICION FINAL DE R. LIQUIDOS, DISPOSICION FINAL DE R. SOLIDOS, EXPORTACION, NFU, PILETAS, REACTORES, TIERRAS FILTRANTES</v>
      </c>
      <c r="R1405">
        <v>1</v>
      </c>
      <c r="S1405">
        <v>-1469514.1207029333</v>
      </c>
      <c r="T1405">
        <v>1</v>
      </c>
      <c r="U1405" t="str">
        <v>APERTURADO POR EMPRESA</v>
      </c>
      <c r="V1405" t="str">
        <v>NFU</v>
      </c>
    </row>
    <row r="1406" spans="1:22" x14ac:dyDescent="0.25">
      <c r="A1406" vm="4">
        <v>45931</v>
      </c>
      <c r="B1406" t="str">
        <v>WORMS-RRHH</v>
      </c>
      <c r="C1406" t="str">
        <v>BORDON CAMILO</v>
      </c>
      <c r="D1406">
        <v>-1469514.1207029333</v>
      </c>
      <c r="E1406" t="str">
        <v>REACTOR</v>
      </c>
      <c r="F1406">
        <v>1</v>
      </c>
      <c r="G1406">
        <v>1469514.1207029333</v>
      </c>
      <c r="H1406" t="str">
        <v>#RRHH</v>
      </c>
      <c r="I1406" t="str">
        <v>PERSONAL</v>
      </c>
      <c r="J1406" t="str">
        <v>Opex</v>
      </c>
      <c r="K1406" t="str">
        <v>Fijo</v>
      </c>
      <c r="L1406" t="str">
        <v>Indirecto</v>
      </c>
      <c r="M1406">
        <v>0</v>
      </c>
      <c r="N1406" t="str">
        <v>CC29</v>
      </c>
      <c r="O1406" t="e">
        <v>#NUM!</v>
      </c>
      <c r="P1406">
        <v>11</v>
      </c>
      <c r="Q1406" t="str">
        <v>BACHAS, CEREAL Y POLVILLO, COMPOST Y FERTILIZANTES, DISPOSICION FINAL DE R. LIQUIDOS, DISPOSICION FINAL DE R. SOLIDOS, EXPORTACION, NFU, PILETAS, REACTORES, TIERRAS FILTRANTES</v>
      </c>
      <c r="R1406">
        <v>1</v>
      </c>
      <c r="S1406">
        <v>-1469514.1207029333</v>
      </c>
      <c r="T1406">
        <v>1</v>
      </c>
      <c r="U1406" t="str">
        <v>APERTURADO POR EMPRESA</v>
      </c>
      <c r="V1406" t="str">
        <v>PILETAS</v>
      </c>
    </row>
    <row r="1407" spans="1:22" x14ac:dyDescent="0.25">
      <c r="A1407" vm="4">
        <v>45931</v>
      </c>
      <c r="B1407" t="str">
        <v>WORMS-RRHH</v>
      </c>
      <c r="C1407" t="str">
        <v>BORDON CAMILO</v>
      </c>
      <c r="D1407">
        <v>-1469514.1207029333</v>
      </c>
      <c r="E1407" t="str">
        <v>REACTOR</v>
      </c>
      <c r="F1407">
        <v>1</v>
      </c>
      <c r="G1407">
        <v>1469514.1207029333</v>
      </c>
      <c r="H1407" t="str">
        <v>#RRHH</v>
      </c>
      <c r="I1407" t="str">
        <v>PERSONAL</v>
      </c>
      <c r="J1407" t="str">
        <v>Opex</v>
      </c>
      <c r="K1407" t="str">
        <v>Fijo</v>
      </c>
      <c r="L1407" t="str">
        <v>Indirecto</v>
      </c>
      <c r="M1407">
        <v>0</v>
      </c>
      <c r="N1407" t="str">
        <v>CC29</v>
      </c>
      <c r="O1407" t="e">
        <v>#NUM!</v>
      </c>
      <c r="P1407">
        <v>11</v>
      </c>
      <c r="Q1407" t="str">
        <v>BACHAS, CEREAL Y POLVILLO, COMPOST Y FERTILIZANTES, DISPOSICION FINAL DE R. LIQUIDOS, DISPOSICION FINAL DE R. SOLIDOS, EXPORTACION, NFU, PILETAS, REACTORES, TIERRAS FILTRANTES</v>
      </c>
      <c r="R1407">
        <v>1</v>
      </c>
      <c r="S1407">
        <v>-1469514.1207029333</v>
      </c>
      <c r="T1407">
        <v>1</v>
      </c>
      <c r="U1407" t="str">
        <v>APERTURADO POR EMPRESA</v>
      </c>
      <c r="V1407" t="str">
        <v>REACTORES</v>
      </c>
    </row>
    <row r="1408" spans="1:22" x14ac:dyDescent="0.25">
      <c r="A1408" vm="4">
        <v>45931</v>
      </c>
      <c r="B1408" t="str">
        <v>WORMS-RRHH</v>
      </c>
      <c r="C1408" t="str">
        <v>BORDON CAMILO</v>
      </c>
      <c r="D1408">
        <v>-1469514.1207029333</v>
      </c>
      <c r="E1408" t="str">
        <v>REACTOR</v>
      </c>
      <c r="F1408">
        <v>1</v>
      </c>
      <c r="G1408">
        <v>1469514.1207029333</v>
      </c>
      <c r="H1408" t="str">
        <v>#RRHH</v>
      </c>
      <c r="I1408" t="str">
        <v>PERSONAL</v>
      </c>
      <c r="J1408" t="str">
        <v>Opex</v>
      </c>
      <c r="K1408" t="str">
        <v>Fijo</v>
      </c>
      <c r="L1408" t="str">
        <v>Indirecto</v>
      </c>
      <c r="M1408">
        <v>0</v>
      </c>
      <c r="N1408" t="str">
        <v>CC29</v>
      </c>
      <c r="O1408" t="e">
        <v>#NUM!</v>
      </c>
      <c r="P1408">
        <v>11</v>
      </c>
      <c r="Q1408" t="str">
        <v>BACHAS, CEREAL Y POLVILLO, COMPOST Y FERTILIZANTES, DISPOSICION FINAL DE R. LIQUIDOS, DISPOSICION FINAL DE R. SOLIDOS, EXPORTACION, NFU, PILETAS, REACTORES, TIERRAS FILTRANTES</v>
      </c>
      <c r="R1408">
        <v>1</v>
      </c>
      <c r="S1408">
        <v>-1469514.1207029333</v>
      </c>
      <c r="T1408">
        <v>1</v>
      </c>
      <c r="U1408" t="str">
        <v>APERTURADO POR EMPRESA</v>
      </c>
      <c r="V1408" t="str">
        <v>TIERRAS FILTRANTES</v>
      </c>
    </row>
    <row r="1409" spans="1:22" x14ac:dyDescent="0.25">
      <c r="A1409" vm="4">
        <v>45931</v>
      </c>
      <c r="B1409" t="str">
        <v>WORMS-RRHH</v>
      </c>
      <c r="C1409" t="str">
        <v>BALBUENA MAXIMILIANO EZEQUIEL</v>
      </c>
      <c r="D1409">
        <v>-1656407.5542665331</v>
      </c>
      <c r="E1409" t="str">
        <v>PILETAS</v>
      </c>
      <c r="F1409">
        <v>1</v>
      </c>
      <c r="G1409">
        <v>1656407.5542665331</v>
      </c>
      <c r="H1409" t="str">
        <v>#RRHH</v>
      </c>
      <c r="I1409" t="str">
        <v>PERSONAL</v>
      </c>
      <c r="J1409" t="str">
        <v>Opex</v>
      </c>
      <c r="K1409" t="str">
        <v>Variable</v>
      </c>
      <c r="L1409" t="str">
        <v>Directo</v>
      </c>
      <c r="M1409">
        <v>0</v>
      </c>
      <c r="N1409" t="str">
        <v>CC21</v>
      </c>
      <c r="O1409" t="e">
        <v>#NUM!</v>
      </c>
      <c r="P1409">
        <v>2</v>
      </c>
      <c r="Q1409" t="str">
        <v>BACHAS, PILETAS</v>
      </c>
      <c r="R1409">
        <v>1</v>
      </c>
      <c r="S1409">
        <v>-1656407.5542665331</v>
      </c>
      <c r="T1409">
        <v>1</v>
      </c>
      <c r="U1409" t="str">
        <v>APERTURADO POR EMPRESA</v>
      </c>
      <c r="V1409" t="str">
        <v>BACHAS</v>
      </c>
    </row>
    <row r="1410" spans="1:22" x14ac:dyDescent="0.25">
      <c r="A1410" vm="4">
        <v>45931</v>
      </c>
      <c r="B1410" t="str">
        <v>WORMS-RRHH</v>
      </c>
      <c r="C1410" t="str">
        <v>BALBUENA MAXIMILIANO EZEQUIEL</v>
      </c>
      <c r="D1410">
        <v>-1656407.5542665331</v>
      </c>
      <c r="E1410" t="str">
        <v>PILETAS</v>
      </c>
      <c r="F1410">
        <v>1</v>
      </c>
      <c r="G1410">
        <v>1656407.5542665331</v>
      </c>
      <c r="H1410" t="str">
        <v>#RRHH</v>
      </c>
      <c r="I1410" t="str">
        <v>PERSONAL</v>
      </c>
      <c r="J1410" t="str">
        <v>Opex</v>
      </c>
      <c r="K1410" t="str">
        <v>Variable</v>
      </c>
      <c r="L1410" t="str">
        <v>Directo</v>
      </c>
      <c r="M1410">
        <v>0</v>
      </c>
      <c r="N1410" t="str">
        <v>CC21</v>
      </c>
      <c r="O1410" t="e">
        <v>#NUM!</v>
      </c>
      <c r="P1410">
        <v>2</v>
      </c>
      <c r="Q1410" t="str">
        <v>BACHAS, PILETAS</v>
      </c>
      <c r="R1410">
        <v>1</v>
      </c>
      <c r="S1410">
        <v>-1656407.5542665331</v>
      </c>
      <c r="T1410">
        <v>1</v>
      </c>
      <c r="U1410" t="str">
        <v>APERTURADO POR EMPRESA</v>
      </c>
      <c r="V1410" t="str">
        <v>PILETAS</v>
      </c>
    </row>
    <row r="1411" spans="1:22" x14ac:dyDescent="0.25">
      <c r="A1411" vm="4">
        <v>45931</v>
      </c>
      <c r="B1411" t="str">
        <v>WORMS-RRHH</v>
      </c>
      <c r="C1411" t="str">
        <v>CABRERA LAZARO</v>
      </c>
      <c r="D1411">
        <v>-1729162.015047333</v>
      </c>
      <c r="E1411" t="str">
        <v>REACTOR</v>
      </c>
      <c r="F1411">
        <v>1</v>
      </c>
      <c r="G1411">
        <v>1729162.015047333</v>
      </c>
      <c r="H1411" t="str">
        <v>#RRHH</v>
      </c>
      <c r="I1411" t="str">
        <v>PERSONAL</v>
      </c>
      <c r="J1411" t="str">
        <v>Opex</v>
      </c>
      <c r="K1411" t="str">
        <v>Fijo</v>
      </c>
      <c r="L1411" t="str">
        <v>Indirecto</v>
      </c>
      <c r="M1411">
        <v>0</v>
      </c>
      <c r="N1411" t="str">
        <v>CC29</v>
      </c>
      <c r="O1411" t="e">
        <v>#NUM!</v>
      </c>
      <c r="P1411">
        <v>11</v>
      </c>
      <c r="Q1411" t="str">
        <v>BACHAS, CEREAL Y POLVILLO, COMPOST Y FERTILIZANTES, DISPOSICION FINAL DE R. LIQUIDOS, DISPOSICION FINAL DE R. SOLIDOS, EXPORTACION, NFU, PILETAS, REACTORES, TIERRAS FILTRANTES</v>
      </c>
      <c r="R1411">
        <v>1</v>
      </c>
      <c r="S1411">
        <v>-1729162.015047333</v>
      </c>
      <c r="T1411">
        <v>1</v>
      </c>
      <c r="U1411" t="str">
        <v>APERTURADO POR EMPRESA</v>
      </c>
      <c r="V1411" t="str">
        <v>BACHAS</v>
      </c>
    </row>
    <row r="1412" spans="1:22" x14ac:dyDescent="0.25">
      <c r="A1412" vm="4">
        <v>45931</v>
      </c>
      <c r="B1412" t="str">
        <v>WORMS-RRHH</v>
      </c>
      <c r="C1412" t="str">
        <v>CABRERA LAZARO</v>
      </c>
      <c r="D1412">
        <v>-1729162.015047333</v>
      </c>
      <c r="E1412" t="str">
        <v>REACTOR</v>
      </c>
      <c r="F1412">
        <v>1</v>
      </c>
      <c r="G1412">
        <v>1729162.015047333</v>
      </c>
      <c r="H1412" t="str">
        <v>#RRHH</v>
      </c>
      <c r="I1412" t="str">
        <v>PERSONAL</v>
      </c>
      <c r="J1412" t="str">
        <v>Opex</v>
      </c>
      <c r="K1412" t="str">
        <v>Fijo</v>
      </c>
      <c r="L1412" t="str">
        <v>Indirecto</v>
      </c>
      <c r="M1412">
        <v>0</v>
      </c>
      <c r="N1412" t="str">
        <v>CC29</v>
      </c>
      <c r="O1412" t="e">
        <v>#NUM!</v>
      </c>
      <c r="P1412">
        <v>11</v>
      </c>
      <c r="Q1412" t="str">
        <v>BACHAS, CEREAL Y POLVILLO, COMPOST Y FERTILIZANTES, DISPOSICION FINAL DE R. LIQUIDOS, DISPOSICION FINAL DE R. SOLIDOS, EXPORTACION, NFU, PILETAS, REACTORES, TIERRAS FILTRANTES</v>
      </c>
      <c r="R1412">
        <v>1</v>
      </c>
      <c r="S1412">
        <v>-1729162.015047333</v>
      </c>
      <c r="T1412">
        <v>1</v>
      </c>
      <c r="U1412" t="str">
        <v>APERTURADO POR EMPRESA</v>
      </c>
      <c r="V1412" t="str">
        <v>CEREAL Y POLVILLO</v>
      </c>
    </row>
    <row r="1413" spans="1:22" x14ac:dyDescent="0.25">
      <c r="A1413" vm="4">
        <v>45931</v>
      </c>
      <c r="B1413" t="str">
        <v>WORMS-RRHH</v>
      </c>
      <c r="C1413" t="str">
        <v>CABRERA LAZARO</v>
      </c>
      <c r="D1413">
        <v>-1729162.015047333</v>
      </c>
      <c r="E1413" t="str">
        <v>REACTOR</v>
      </c>
      <c r="F1413">
        <v>1</v>
      </c>
      <c r="G1413">
        <v>1729162.015047333</v>
      </c>
      <c r="H1413" t="str">
        <v>#RRHH</v>
      </c>
      <c r="I1413" t="str">
        <v>PERSONAL</v>
      </c>
      <c r="J1413" t="str">
        <v>Opex</v>
      </c>
      <c r="K1413" t="str">
        <v>Fijo</v>
      </c>
      <c r="L1413" t="str">
        <v>Indirecto</v>
      </c>
      <c r="M1413">
        <v>0</v>
      </c>
      <c r="N1413" t="str">
        <v>CC29</v>
      </c>
      <c r="O1413" t="e">
        <v>#NUM!</v>
      </c>
      <c r="P1413">
        <v>11</v>
      </c>
      <c r="Q1413" t="str">
        <v>BACHAS, CEREAL Y POLVILLO, COMPOST Y FERTILIZANTES, DISPOSICION FINAL DE R. LIQUIDOS, DISPOSICION FINAL DE R. SOLIDOS, EXPORTACION, NFU, PILETAS, REACTORES, TIERRAS FILTRANTES</v>
      </c>
      <c r="R1413">
        <v>1</v>
      </c>
      <c r="S1413">
        <v>-1729162.015047333</v>
      </c>
      <c r="T1413">
        <v>1</v>
      </c>
      <c r="U1413" t="str">
        <v>APERTURADO POR EMPRESA</v>
      </c>
      <c r="V1413" t="str">
        <v>COMPOST Y FERTILIZANTES</v>
      </c>
    </row>
    <row r="1414" spans="1:22" x14ac:dyDescent="0.25">
      <c r="A1414" vm="4">
        <v>45931</v>
      </c>
      <c r="B1414" t="str">
        <v>WORMS-RRHH</v>
      </c>
      <c r="C1414" t="str">
        <v>CABRERA LAZARO</v>
      </c>
      <c r="D1414">
        <v>-1729162.015047333</v>
      </c>
      <c r="E1414" t="str">
        <v>REACTOR</v>
      </c>
      <c r="F1414">
        <v>1</v>
      </c>
      <c r="G1414">
        <v>1729162.015047333</v>
      </c>
      <c r="H1414" t="str">
        <v>#RRHH</v>
      </c>
      <c r="I1414" t="str">
        <v>PERSONAL</v>
      </c>
      <c r="J1414" t="str">
        <v>Opex</v>
      </c>
      <c r="K1414" t="str">
        <v>Fijo</v>
      </c>
      <c r="L1414" t="str">
        <v>Indirecto</v>
      </c>
      <c r="M1414">
        <v>0</v>
      </c>
      <c r="N1414" t="str">
        <v>CC29</v>
      </c>
      <c r="O1414" t="e">
        <v>#NUM!</v>
      </c>
      <c r="P1414">
        <v>11</v>
      </c>
      <c r="Q1414" t="str">
        <v>BACHAS, CEREAL Y POLVILLO, COMPOST Y FERTILIZANTES, DISPOSICION FINAL DE R. LIQUIDOS, DISPOSICION FINAL DE R. SOLIDOS, EXPORTACION, NFU, PILETAS, REACTORES, TIERRAS FILTRANTES</v>
      </c>
      <c r="R1414">
        <v>1</v>
      </c>
      <c r="S1414">
        <v>-1729162.015047333</v>
      </c>
      <c r="T1414">
        <v>1</v>
      </c>
      <c r="U1414" t="str">
        <v>APERTURADO POR EMPRESA</v>
      </c>
      <c r="V1414" t="str">
        <v>DISPOSICION FINAL DE R. LIQUIDOS</v>
      </c>
    </row>
    <row r="1415" spans="1:22" x14ac:dyDescent="0.25">
      <c r="A1415" vm="4">
        <v>45931</v>
      </c>
      <c r="B1415" t="str">
        <v>WORMS-RRHH</v>
      </c>
      <c r="C1415" t="str">
        <v>CABRERA LAZARO</v>
      </c>
      <c r="D1415">
        <v>-1729162.015047333</v>
      </c>
      <c r="E1415" t="str">
        <v>REACTOR</v>
      </c>
      <c r="F1415">
        <v>1</v>
      </c>
      <c r="G1415">
        <v>1729162.015047333</v>
      </c>
      <c r="H1415" t="str">
        <v>#RRHH</v>
      </c>
      <c r="I1415" t="str">
        <v>PERSONAL</v>
      </c>
      <c r="J1415" t="str">
        <v>Opex</v>
      </c>
      <c r="K1415" t="str">
        <v>Fijo</v>
      </c>
      <c r="L1415" t="str">
        <v>Indirecto</v>
      </c>
      <c r="M1415">
        <v>0</v>
      </c>
      <c r="N1415" t="str">
        <v>CC29</v>
      </c>
      <c r="O1415" t="e">
        <v>#NUM!</v>
      </c>
      <c r="P1415">
        <v>11</v>
      </c>
      <c r="Q1415" t="str">
        <v>BACHAS, CEREAL Y POLVILLO, COMPOST Y FERTILIZANTES, DISPOSICION FINAL DE R. LIQUIDOS, DISPOSICION FINAL DE R. SOLIDOS, EXPORTACION, NFU, PILETAS, REACTORES, TIERRAS FILTRANTES</v>
      </c>
      <c r="R1415">
        <v>1</v>
      </c>
      <c r="S1415">
        <v>-1729162.015047333</v>
      </c>
      <c r="T1415">
        <v>1</v>
      </c>
      <c r="U1415" t="str">
        <v>APERTURADO POR EMPRESA</v>
      </c>
      <c r="V1415" t="str">
        <v>DISPOSICION FINAL DE R. SOLIDOS</v>
      </c>
    </row>
    <row r="1416" spans="1:22" x14ac:dyDescent="0.25">
      <c r="A1416" vm="4">
        <v>45931</v>
      </c>
      <c r="B1416" t="str">
        <v>WORMS-RRHH</v>
      </c>
      <c r="C1416" t="str">
        <v>CABRERA LAZARO</v>
      </c>
      <c r="D1416">
        <v>-1729162.015047333</v>
      </c>
      <c r="E1416" t="str">
        <v>REACTOR</v>
      </c>
      <c r="F1416">
        <v>1</v>
      </c>
      <c r="G1416">
        <v>1729162.015047333</v>
      </c>
      <c r="H1416" t="str">
        <v>#RRHH</v>
      </c>
      <c r="I1416" t="str">
        <v>PERSONAL</v>
      </c>
      <c r="J1416" t="str">
        <v>Opex</v>
      </c>
      <c r="K1416" t="str">
        <v>Fijo</v>
      </c>
      <c r="L1416" t="str">
        <v>Indirecto</v>
      </c>
      <c r="M1416">
        <v>0</v>
      </c>
      <c r="N1416" t="str">
        <v>CC29</v>
      </c>
      <c r="O1416" t="e">
        <v>#NUM!</v>
      </c>
      <c r="P1416">
        <v>11</v>
      </c>
      <c r="Q1416" t="str">
        <v>BACHAS, CEREAL Y POLVILLO, COMPOST Y FERTILIZANTES, DISPOSICION FINAL DE R. LIQUIDOS, DISPOSICION FINAL DE R. SOLIDOS, EXPORTACION, NFU, PILETAS, REACTORES, TIERRAS FILTRANTES</v>
      </c>
      <c r="R1416">
        <v>1</v>
      </c>
      <c r="S1416">
        <v>-1729162.015047333</v>
      </c>
      <c r="T1416">
        <v>1</v>
      </c>
      <c r="U1416" t="str">
        <v>APERTURADO POR EMPRESA</v>
      </c>
      <c r="V1416" t="str">
        <v>EXPORTACION</v>
      </c>
    </row>
    <row r="1417" spans="1:22" x14ac:dyDescent="0.25">
      <c r="A1417" vm="4">
        <v>45931</v>
      </c>
      <c r="B1417" t="str">
        <v>WORMS-RRHH</v>
      </c>
      <c r="C1417" t="str">
        <v>CABRERA LAZARO</v>
      </c>
      <c r="D1417">
        <v>-1729162.015047333</v>
      </c>
      <c r="E1417" t="str">
        <v>REACTOR</v>
      </c>
      <c r="F1417">
        <v>1</v>
      </c>
      <c r="G1417">
        <v>1729162.015047333</v>
      </c>
      <c r="H1417" t="str">
        <v>#RRHH</v>
      </c>
      <c r="I1417" t="str">
        <v>PERSONAL</v>
      </c>
      <c r="J1417" t="str">
        <v>Opex</v>
      </c>
      <c r="K1417" t="str">
        <v>Fijo</v>
      </c>
      <c r="L1417" t="str">
        <v>Indirecto</v>
      </c>
      <c r="M1417">
        <v>0</v>
      </c>
      <c r="N1417" t="str">
        <v>CC29</v>
      </c>
      <c r="O1417" t="e">
        <v>#NUM!</v>
      </c>
      <c r="P1417">
        <v>11</v>
      </c>
      <c r="Q1417" t="str">
        <v>BACHAS, CEREAL Y POLVILLO, COMPOST Y FERTILIZANTES, DISPOSICION FINAL DE R. LIQUIDOS, DISPOSICION FINAL DE R. SOLIDOS, EXPORTACION, NFU, PILETAS, REACTORES, TIERRAS FILTRANTES</v>
      </c>
      <c r="R1417">
        <v>1</v>
      </c>
      <c r="S1417">
        <v>-1729162.015047333</v>
      </c>
      <c r="T1417">
        <v>1</v>
      </c>
      <c r="U1417" t="str">
        <v>APERTURADO POR EMPRESA</v>
      </c>
      <c r="V1417" t="str">
        <v>NFU</v>
      </c>
    </row>
    <row r="1418" spans="1:22" x14ac:dyDescent="0.25">
      <c r="A1418" vm="4">
        <v>45931</v>
      </c>
      <c r="B1418" t="str">
        <v>WORMS-RRHH</v>
      </c>
      <c r="C1418" t="str">
        <v>CABRERA LAZARO</v>
      </c>
      <c r="D1418">
        <v>-1729162.015047333</v>
      </c>
      <c r="E1418" t="str">
        <v>REACTOR</v>
      </c>
      <c r="F1418">
        <v>1</v>
      </c>
      <c r="G1418">
        <v>1729162.015047333</v>
      </c>
      <c r="H1418" t="str">
        <v>#RRHH</v>
      </c>
      <c r="I1418" t="str">
        <v>PERSONAL</v>
      </c>
      <c r="J1418" t="str">
        <v>Opex</v>
      </c>
      <c r="K1418" t="str">
        <v>Fijo</v>
      </c>
      <c r="L1418" t="str">
        <v>Indirecto</v>
      </c>
      <c r="M1418">
        <v>0</v>
      </c>
      <c r="N1418" t="str">
        <v>CC29</v>
      </c>
      <c r="O1418" t="e">
        <v>#NUM!</v>
      </c>
      <c r="P1418">
        <v>11</v>
      </c>
      <c r="Q1418" t="str">
        <v>BACHAS, CEREAL Y POLVILLO, COMPOST Y FERTILIZANTES, DISPOSICION FINAL DE R. LIQUIDOS, DISPOSICION FINAL DE R. SOLIDOS, EXPORTACION, NFU, PILETAS, REACTORES, TIERRAS FILTRANTES</v>
      </c>
      <c r="R1418">
        <v>1</v>
      </c>
      <c r="S1418">
        <v>-1729162.015047333</v>
      </c>
      <c r="T1418">
        <v>1</v>
      </c>
      <c r="U1418" t="str">
        <v>APERTURADO POR EMPRESA</v>
      </c>
      <c r="V1418" t="str">
        <v>PILETAS</v>
      </c>
    </row>
    <row r="1419" spans="1:22" x14ac:dyDescent="0.25">
      <c r="A1419" vm="4">
        <v>45931</v>
      </c>
      <c r="B1419" t="str">
        <v>WORMS-RRHH</v>
      </c>
      <c r="C1419" t="str">
        <v>CABRERA LAZARO</v>
      </c>
      <c r="D1419">
        <v>-1729162.015047333</v>
      </c>
      <c r="E1419" t="str">
        <v>REACTOR</v>
      </c>
      <c r="F1419">
        <v>1</v>
      </c>
      <c r="G1419">
        <v>1729162.015047333</v>
      </c>
      <c r="H1419" t="str">
        <v>#RRHH</v>
      </c>
      <c r="I1419" t="str">
        <v>PERSONAL</v>
      </c>
      <c r="J1419" t="str">
        <v>Opex</v>
      </c>
      <c r="K1419" t="str">
        <v>Fijo</v>
      </c>
      <c r="L1419" t="str">
        <v>Indirecto</v>
      </c>
      <c r="M1419">
        <v>0</v>
      </c>
      <c r="N1419" t="str">
        <v>CC29</v>
      </c>
      <c r="O1419" t="e">
        <v>#NUM!</v>
      </c>
      <c r="P1419">
        <v>11</v>
      </c>
      <c r="Q1419" t="str">
        <v>BACHAS, CEREAL Y POLVILLO, COMPOST Y FERTILIZANTES, DISPOSICION FINAL DE R. LIQUIDOS, DISPOSICION FINAL DE R. SOLIDOS, EXPORTACION, NFU, PILETAS, REACTORES, TIERRAS FILTRANTES</v>
      </c>
      <c r="R1419">
        <v>1</v>
      </c>
      <c r="S1419">
        <v>-1729162.015047333</v>
      </c>
      <c r="T1419">
        <v>1</v>
      </c>
      <c r="U1419" t="str">
        <v>APERTURADO POR EMPRESA</v>
      </c>
      <c r="V1419" t="str">
        <v>REACTORES</v>
      </c>
    </row>
    <row r="1420" spans="1:22" x14ac:dyDescent="0.25">
      <c r="A1420" vm="4">
        <v>45931</v>
      </c>
      <c r="B1420" t="str">
        <v>WORMS-RRHH</v>
      </c>
      <c r="C1420" t="str">
        <v>CABRERA LAZARO</v>
      </c>
      <c r="D1420">
        <v>-1729162.015047333</v>
      </c>
      <c r="E1420" t="str">
        <v>REACTOR</v>
      </c>
      <c r="F1420">
        <v>1</v>
      </c>
      <c r="G1420">
        <v>1729162.015047333</v>
      </c>
      <c r="H1420" t="str">
        <v>#RRHH</v>
      </c>
      <c r="I1420" t="str">
        <v>PERSONAL</v>
      </c>
      <c r="J1420" t="str">
        <v>Opex</v>
      </c>
      <c r="K1420" t="str">
        <v>Fijo</v>
      </c>
      <c r="L1420" t="str">
        <v>Indirecto</v>
      </c>
      <c r="M1420">
        <v>0</v>
      </c>
      <c r="N1420" t="str">
        <v>CC29</v>
      </c>
      <c r="O1420" t="e">
        <v>#NUM!</v>
      </c>
      <c r="P1420">
        <v>11</v>
      </c>
      <c r="Q1420" t="str">
        <v>BACHAS, CEREAL Y POLVILLO, COMPOST Y FERTILIZANTES, DISPOSICION FINAL DE R. LIQUIDOS, DISPOSICION FINAL DE R. SOLIDOS, EXPORTACION, NFU, PILETAS, REACTORES, TIERRAS FILTRANTES</v>
      </c>
      <c r="R1420">
        <v>1</v>
      </c>
      <c r="S1420">
        <v>-1729162.015047333</v>
      </c>
      <c r="T1420">
        <v>1</v>
      </c>
      <c r="U1420" t="str">
        <v>APERTURADO POR EMPRESA</v>
      </c>
      <c r="V1420" t="str">
        <v>TIERRAS FILTRANTES</v>
      </c>
    </row>
    <row r="1421" spans="1:22" x14ac:dyDescent="0.25">
      <c r="A1421" vm="4">
        <v>45931</v>
      </c>
      <c r="B1421" t="str">
        <v>WORMS-RRHH</v>
      </c>
      <c r="C1421" t="str">
        <v>MORENO RAMIRO ROMAN</v>
      </c>
      <c r="D1421">
        <v>-1723999.5632845331</v>
      </c>
      <c r="E1421" t="str">
        <v>DISPOSICION FINAL DE R. LIQUIDOS</v>
      </c>
      <c r="F1421">
        <v>1</v>
      </c>
      <c r="G1421">
        <v>1723999.5632845331</v>
      </c>
      <c r="H1421" t="str">
        <v>#RRHH</v>
      </c>
      <c r="I1421" t="str">
        <v>PERSONAL</v>
      </c>
      <c r="J1421" t="str">
        <v>Opex</v>
      </c>
      <c r="K1421" t="str">
        <v>Variable</v>
      </c>
      <c r="L1421" t="str">
        <v>Directo</v>
      </c>
      <c r="M1421">
        <v>0</v>
      </c>
      <c r="N1421" t="str">
        <v>CC25</v>
      </c>
      <c r="O1421" t="e">
        <v>#NUM!</v>
      </c>
      <c r="P1421">
        <v>2</v>
      </c>
      <c r="Q1421" t="str">
        <v>DISPOSICION FINAL DE R. LIQUIDOS, EXPORTACION</v>
      </c>
      <c r="R1421">
        <v>1</v>
      </c>
      <c r="S1421">
        <v>-1723999.5632845331</v>
      </c>
      <c r="T1421">
        <v>1</v>
      </c>
      <c r="U1421" t="str">
        <v>APERTURADO POR EMPRESA</v>
      </c>
      <c r="V1421" t="str">
        <v>DISPOSICION FINAL DE R. LIQUIDOS</v>
      </c>
    </row>
    <row r="1422" spans="1:22" x14ac:dyDescent="0.25">
      <c r="A1422" vm="4">
        <v>45931</v>
      </c>
      <c r="B1422" t="str">
        <v>WORMS-RRHH</v>
      </c>
      <c r="C1422" t="str">
        <v>MORENO RAMIRO ROMAN</v>
      </c>
      <c r="D1422">
        <v>-1723999.5632845331</v>
      </c>
      <c r="E1422" t="str">
        <v>DISPOSICION FINAL DE R. LIQUIDOS</v>
      </c>
      <c r="F1422">
        <v>1</v>
      </c>
      <c r="G1422">
        <v>1723999.5632845331</v>
      </c>
      <c r="H1422" t="str">
        <v>#RRHH</v>
      </c>
      <c r="I1422" t="str">
        <v>PERSONAL</v>
      </c>
      <c r="J1422" t="str">
        <v>Opex</v>
      </c>
      <c r="K1422" t="str">
        <v>Variable</v>
      </c>
      <c r="L1422" t="str">
        <v>Directo</v>
      </c>
      <c r="M1422">
        <v>0</v>
      </c>
      <c r="N1422" t="str">
        <v>CC25</v>
      </c>
      <c r="O1422" t="e">
        <v>#NUM!</v>
      </c>
      <c r="P1422">
        <v>2</v>
      </c>
      <c r="Q1422" t="str">
        <v>DISPOSICION FINAL DE R. LIQUIDOS, EXPORTACION</v>
      </c>
      <c r="R1422">
        <v>1</v>
      </c>
      <c r="S1422">
        <v>-1723999.5632845331</v>
      </c>
      <c r="T1422">
        <v>1</v>
      </c>
      <c r="U1422" t="str">
        <v>APERTURADO POR EMPRESA</v>
      </c>
      <c r="V1422" t="str">
        <v>EXPORTACION</v>
      </c>
    </row>
    <row r="1423" spans="1:22" x14ac:dyDescent="0.25">
      <c r="A1423" vm="4">
        <v>45931</v>
      </c>
      <c r="B1423" t="str">
        <v>WORMS-RRHH</v>
      </c>
      <c r="C1423" t="str">
        <v>MORENO EZEQUIEL ORLANDO</v>
      </c>
      <c r="D1423">
        <v>-1633054.2494333328</v>
      </c>
      <c r="E1423" t="str">
        <v>INTENDENCIA</v>
      </c>
      <c r="F1423">
        <v>1</v>
      </c>
      <c r="G1423">
        <v>1633054.2494333328</v>
      </c>
      <c r="H1423" t="str">
        <v>#RRHH</v>
      </c>
      <c r="I1423" t="str">
        <v>PERSONAL</v>
      </c>
      <c r="J1423" t="str">
        <v>Opex</v>
      </c>
      <c r="K1423" t="str">
        <v>Fijo</v>
      </c>
      <c r="L1423" t="str">
        <v>Indirecto</v>
      </c>
      <c r="M1423">
        <v>0</v>
      </c>
      <c r="N1423" t="str">
        <v>CC27</v>
      </c>
      <c r="O1423" t="e">
        <v>#NUM!</v>
      </c>
      <c r="P1423">
        <v>10</v>
      </c>
      <c r="Q1423" t="str">
        <v>BACHAS, CEREAL Y POLVILLO, COMPOST Y FERTILIZANTES, DISPOSICION FINAL DE R. LIQUIDOS, DISPOSICION FINAL DE R. SOLIDOS, EXPORTACION, NFU, PILETAS, REACTORES, TIERRAS FILTRANTES</v>
      </c>
      <c r="R1423">
        <v>1</v>
      </c>
      <c r="S1423">
        <v>-1633054.2494333328</v>
      </c>
      <c r="T1423">
        <v>1</v>
      </c>
      <c r="U1423" t="str">
        <v>APERTURADO POR EMPRESA</v>
      </c>
      <c r="V1423" t="str">
        <v>BACHAS</v>
      </c>
    </row>
    <row r="1424" spans="1:22" x14ac:dyDescent="0.25">
      <c r="A1424" vm="4">
        <v>45931</v>
      </c>
      <c r="B1424" t="str">
        <v>WORMS-RRHH</v>
      </c>
      <c r="C1424" t="str">
        <v>MORENO EZEQUIEL ORLANDO</v>
      </c>
      <c r="D1424">
        <v>-1633054.2494333328</v>
      </c>
      <c r="E1424" t="str">
        <v>INTENDENCIA</v>
      </c>
      <c r="F1424">
        <v>1</v>
      </c>
      <c r="G1424">
        <v>1633054.2494333328</v>
      </c>
      <c r="H1424" t="str">
        <v>#RRHH</v>
      </c>
      <c r="I1424" t="str">
        <v>PERSONAL</v>
      </c>
      <c r="J1424" t="str">
        <v>Opex</v>
      </c>
      <c r="K1424" t="str">
        <v>Fijo</v>
      </c>
      <c r="L1424" t="str">
        <v>Indirecto</v>
      </c>
      <c r="M1424">
        <v>0</v>
      </c>
      <c r="N1424" t="str">
        <v>CC27</v>
      </c>
      <c r="O1424" t="e">
        <v>#NUM!</v>
      </c>
      <c r="P1424">
        <v>10</v>
      </c>
      <c r="Q1424" t="str">
        <v>BACHAS, CEREAL Y POLVILLO, COMPOST Y FERTILIZANTES, DISPOSICION FINAL DE R. LIQUIDOS, DISPOSICION FINAL DE R. SOLIDOS, EXPORTACION, NFU, PILETAS, REACTORES, TIERRAS FILTRANTES</v>
      </c>
      <c r="R1424">
        <v>1</v>
      </c>
      <c r="S1424">
        <v>-1633054.2494333328</v>
      </c>
      <c r="T1424">
        <v>1</v>
      </c>
      <c r="U1424" t="str">
        <v>APERTURADO POR EMPRESA</v>
      </c>
      <c r="V1424" t="str">
        <v>CEREAL Y POLVILLO</v>
      </c>
    </row>
    <row r="1425" spans="1:22" x14ac:dyDescent="0.25">
      <c r="A1425" vm="4">
        <v>45931</v>
      </c>
      <c r="B1425" t="str">
        <v>WORMS-RRHH</v>
      </c>
      <c r="C1425" t="str">
        <v>MORENO EZEQUIEL ORLANDO</v>
      </c>
      <c r="D1425">
        <v>-1633054.2494333328</v>
      </c>
      <c r="E1425" t="str">
        <v>INTENDENCIA</v>
      </c>
      <c r="F1425">
        <v>1</v>
      </c>
      <c r="G1425">
        <v>1633054.2494333328</v>
      </c>
      <c r="H1425" t="str">
        <v>#RRHH</v>
      </c>
      <c r="I1425" t="str">
        <v>PERSONAL</v>
      </c>
      <c r="J1425" t="str">
        <v>Opex</v>
      </c>
      <c r="K1425" t="str">
        <v>Fijo</v>
      </c>
      <c r="L1425" t="str">
        <v>Indirecto</v>
      </c>
      <c r="M1425">
        <v>0</v>
      </c>
      <c r="N1425" t="str">
        <v>CC27</v>
      </c>
      <c r="O1425" t="e">
        <v>#NUM!</v>
      </c>
      <c r="P1425">
        <v>10</v>
      </c>
      <c r="Q1425" t="str">
        <v>BACHAS, CEREAL Y POLVILLO, COMPOST Y FERTILIZANTES, DISPOSICION FINAL DE R. LIQUIDOS, DISPOSICION FINAL DE R. SOLIDOS, EXPORTACION, NFU, PILETAS, REACTORES, TIERRAS FILTRANTES</v>
      </c>
      <c r="R1425">
        <v>1</v>
      </c>
      <c r="S1425">
        <v>-1633054.2494333328</v>
      </c>
      <c r="T1425">
        <v>1</v>
      </c>
      <c r="U1425" t="str">
        <v>APERTURADO POR EMPRESA</v>
      </c>
      <c r="V1425" t="str">
        <v>COMPOST Y FERTILIZANTES</v>
      </c>
    </row>
    <row r="1426" spans="1:22" x14ac:dyDescent="0.25">
      <c r="A1426" vm="4">
        <v>45931</v>
      </c>
      <c r="B1426" t="str">
        <v>WORMS-RRHH</v>
      </c>
      <c r="C1426" t="str">
        <v>MORENO EZEQUIEL ORLANDO</v>
      </c>
      <c r="D1426">
        <v>-1633054.2494333328</v>
      </c>
      <c r="E1426" t="str">
        <v>INTENDENCIA</v>
      </c>
      <c r="F1426">
        <v>1</v>
      </c>
      <c r="G1426">
        <v>1633054.2494333328</v>
      </c>
      <c r="H1426" t="str">
        <v>#RRHH</v>
      </c>
      <c r="I1426" t="str">
        <v>PERSONAL</v>
      </c>
      <c r="J1426" t="str">
        <v>Opex</v>
      </c>
      <c r="K1426" t="str">
        <v>Fijo</v>
      </c>
      <c r="L1426" t="str">
        <v>Indirecto</v>
      </c>
      <c r="M1426">
        <v>0</v>
      </c>
      <c r="N1426" t="str">
        <v>CC27</v>
      </c>
      <c r="O1426" t="e">
        <v>#NUM!</v>
      </c>
      <c r="P1426">
        <v>10</v>
      </c>
      <c r="Q1426" t="str">
        <v>BACHAS, CEREAL Y POLVILLO, COMPOST Y FERTILIZANTES, DISPOSICION FINAL DE R. LIQUIDOS, DISPOSICION FINAL DE R. SOLIDOS, EXPORTACION, NFU, PILETAS, REACTORES, TIERRAS FILTRANTES</v>
      </c>
      <c r="R1426">
        <v>1</v>
      </c>
      <c r="S1426">
        <v>-1633054.2494333328</v>
      </c>
      <c r="T1426">
        <v>1</v>
      </c>
      <c r="U1426" t="str">
        <v>APERTURADO POR EMPRESA</v>
      </c>
      <c r="V1426" t="str">
        <v>DISPOSICION FINAL DE R. LIQUIDOS</v>
      </c>
    </row>
    <row r="1427" spans="1:22" x14ac:dyDescent="0.25">
      <c r="A1427" vm="4">
        <v>45931</v>
      </c>
      <c r="B1427" t="str">
        <v>WORMS-RRHH</v>
      </c>
      <c r="C1427" t="str">
        <v>MORENO EZEQUIEL ORLANDO</v>
      </c>
      <c r="D1427">
        <v>-1633054.2494333328</v>
      </c>
      <c r="E1427" t="str">
        <v>INTENDENCIA</v>
      </c>
      <c r="F1427">
        <v>1</v>
      </c>
      <c r="G1427">
        <v>1633054.2494333328</v>
      </c>
      <c r="H1427" t="str">
        <v>#RRHH</v>
      </c>
      <c r="I1427" t="str">
        <v>PERSONAL</v>
      </c>
      <c r="J1427" t="str">
        <v>Opex</v>
      </c>
      <c r="K1427" t="str">
        <v>Fijo</v>
      </c>
      <c r="L1427" t="str">
        <v>Indirecto</v>
      </c>
      <c r="M1427">
        <v>0</v>
      </c>
      <c r="N1427" t="str">
        <v>CC27</v>
      </c>
      <c r="O1427" t="e">
        <v>#NUM!</v>
      </c>
      <c r="P1427">
        <v>10</v>
      </c>
      <c r="Q1427" t="str">
        <v>BACHAS, CEREAL Y POLVILLO, COMPOST Y FERTILIZANTES, DISPOSICION FINAL DE R. LIQUIDOS, DISPOSICION FINAL DE R. SOLIDOS, EXPORTACION, NFU, PILETAS, REACTORES, TIERRAS FILTRANTES</v>
      </c>
      <c r="R1427">
        <v>1</v>
      </c>
      <c r="S1427">
        <v>-1633054.2494333328</v>
      </c>
      <c r="T1427">
        <v>1</v>
      </c>
      <c r="U1427" t="str">
        <v>APERTURADO POR EMPRESA</v>
      </c>
      <c r="V1427" t="str">
        <v>DISPOSICION FINAL DE R. SOLIDOS</v>
      </c>
    </row>
    <row r="1428" spans="1:22" x14ac:dyDescent="0.25">
      <c r="A1428" vm="4">
        <v>45931</v>
      </c>
      <c r="B1428" t="str">
        <v>WORMS-RRHH</v>
      </c>
      <c r="C1428" t="str">
        <v>MORENO EZEQUIEL ORLANDO</v>
      </c>
      <c r="D1428">
        <v>-1633054.2494333328</v>
      </c>
      <c r="E1428" t="str">
        <v>INTENDENCIA</v>
      </c>
      <c r="F1428">
        <v>1</v>
      </c>
      <c r="G1428">
        <v>1633054.2494333328</v>
      </c>
      <c r="H1428" t="str">
        <v>#RRHH</v>
      </c>
      <c r="I1428" t="str">
        <v>PERSONAL</v>
      </c>
      <c r="J1428" t="str">
        <v>Opex</v>
      </c>
      <c r="K1428" t="str">
        <v>Fijo</v>
      </c>
      <c r="L1428" t="str">
        <v>Indirecto</v>
      </c>
      <c r="M1428">
        <v>0</v>
      </c>
      <c r="N1428" t="str">
        <v>CC27</v>
      </c>
      <c r="O1428" t="e">
        <v>#NUM!</v>
      </c>
      <c r="P1428">
        <v>10</v>
      </c>
      <c r="Q1428" t="str">
        <v>BACHAS, CEREAL Y POLVILLO, COMPOST Y FERTILIZANTES, DISPOSICION FINAL DE R. LIQUIDOS, DISPOSICION FINAL DE R. SOLIDOS, EXPORTACION, NFU, PILETAS, REACTORES, TIERRAS FILTRANTES</v>
      </c>
      <c r="R1428">
        <v>1</v>
      </c>
      <c r="S1428">
        <v>-1633054.2494333328</v>
      </c>
      <c r="T1428">
        <v>1</v>
      </c>
      <c r="U1428" t="str">
        <v>APERTURADO POR EMPRESA</v>
      </c>
      <c r="V1428" t="str">
        <v>EXPORTACION</v>
      </c>
    </row>
    <row r="1429" spans="1:22" x14ac:dyDescent="0.25">
      <c r="A1429" vm="4">
        <v>45931</v>
      </c>
      <c r="B1429" t="str">
        <v>WORMS-RRHH</v>
      </c>
      <c r="C1429" t="str">
        <v>MORENO EZEQUIEL ORLANDO</v>
      </c>
      <c r="D1429">
        <v>-1633054.2494333328</v>
      </c>
      <c r="E1429" t="str">
        <v>INTENDENCIA</v>
      </c>
      <c r="F1429">
        <v>1</v>
      </c>
      <c r="G1429">
        <v>1633054.2494333328</v>
      </c>
      <c r="H1429" t="str">
        <v>#RRHH</v>
      </c>
      <c r="I1429" t="str">
        <v>PERSONAL</v>
      </c>
      <c r="J1429" t="str">
        <v>Opex</v>
      </c>
      <c r="K1429" t="str">
        <v>Fijo</v>
      </c>
      <c r="L1429" t="str">
        <v>Indirecto</v>
      </c>
      <c r="M1429">
        <v>0</v>
      </c>
      <c r="N1429" t="str">
        <v>CC27</v>
      </c>
      <c r="O1429" t="e">
        <v>#NUM!</v>
      </c>
      <c r="P1429">
        <v>10</v>
      </c>
      <c r="Q1429" t="str">
        <v>BACHAS, CEREAL Y POLVILLO, COMPOST Y FERTILIZANTES, DISPOSICION FINAL DE R. LIQUIDOS, DISPOSICION FINAL DE R. SOLIDOS, EXPORTACION, NFU, PILETAS, REACTORES, TIERRAS FILTRANTES</v>
      </c>
      <c r="R1429">
        <v>1</v>
      </c>
      <c r="S1429">
        <v>-1633054.2494333328</v>
      </c>
      <c r="T1429">
        <v>1</v>
      </c>
      <c r="U1429" t="str">
        <v>APERTURADO POR EMPRESA</v>
      </c>
      <c r="V1429" t="str">
        <v>NFU</v>
      </c>
    </row>
    <row r="1430" spans="1:22" x14ac:dyDescent="0.25">
      <c r="A1430" vm="4">
        <v>45931</v>
      </c>
      <c r="B1430" t="str">
        <v>WORMS-RRHH</v>
      </c>
      <c r="C1430" t="str">
        <v>MORENO EZEQUIEL ORLANDO</v>
      </c>
      <c r="D1430">
        <v>-1633054.2494333328</v>
      </c>
      <c r="E1430" t="str">
        <v>INTENDENCIA</v>
      </c>
      <c r="F1430">
        <v>1</v>
      </c>
      <c r="G1430">
        <v>1633054.2494333328</v>
      </c>
      <c r="H1430" t="str">
        <v>#RRHH</v>
      </c>
      <c r="I1430" t="str">
        <v>PERSONAL</v>
      </c>
      <c r="J1430" t="str">
        <v>Opex</v>
      </c>
      <c r="K1430" t="str">
        <v>Fijo</v>
      </c>
      <c r="L1430" t="str">
        <v>Indirecto</v>
      </c>
      <c r="M1430">
        <v>0</v>
      </c>
      <c r="N1430" t="str">
        <v>CC27</v>
      </c>
      <c r="O1430" t="e">
        <v>#NUM!</v>
      </c>
      <c r="P1430">
        <v>10</v>
      </c>
      <c r="Q1430" t="str">
        <v>BACHAS, CEREAL Y POLVILLO, COMPOST Y FERTILIZANTES, DISPOSICION FINAL DE R. LIQUIDOS, DISPOSICION FINAL DE R. SOLIDOS, EXPORTACION, NFU, PILETAS, REACTORES, TIERRAS FILTRANTES</v>
      </c>
      <c r="R1430">
        <v>1</v>
      </c>
      <c r="S1430">
        <v>-1633054.2494333328</v>
      </c>
      <c r="T1430">
        <v>1</v>
      </c>
      <c r="U1430" t="str">
        <v>APERTURADO POR EMPRESA</v>
      </c>
      <c r="V1430" t="str">
        <v>PILETAS</v>
      </c>
    </row>
    <row r="1431" spans="1:22" x14ac:dyDescent="0.25">
      <c r="A1431" vm="4">
        <v>45931</v>
      </c>
      <c r="B1431" t="str">
        <v>WORMS-RRHH</v>
      </c>
      <c r="C1431" t="str">
        <v>MORENO EZEQUIEL ORLANDO</v>
      </c>
      <c r="D1431">
        <v>-1633054.2494333328</v>
      </c>
      <c r="E1431" t="str">
        <v>INTENDENCIA</v>
      </c>
      <c r="F1431">
        <v>1</v>
      </c>
      <c r="G1431">
        <v>1633054.2494333328</v>
      </c>
      <c r="H1431" t="str">
        <v>#RRHH</v>
      </c>
      <c r="I1431" t="str">
        <v>PERSONAL</v>
      </c>
      <c r="J1431" t="str">
        <v>Opex</v>
      </c>
      <c r="K1431" t="str">
        <v>Fijo</v>
      </c>
      <c r="L1431" t="str">
        <v>Indirecto</v>
      </c>
      <c r="M1431">
        <v>0</v>
      </c>
      <c r="N1431" t="str">
        <v>CC27</v>
      </c>
      <c r="O1431" t="e">
        <v>#NUM!</v>
      </c>
      <c r="P1431">
        <v>10</v>
      </c>
      <c r="Q1431" t="str">
        <v>BACHAS, CEREAL Y POLVILLO, COMPOST Y FERTILIZANTES, DISPOSICION FINAL DE R. LIQUIDOS, DISPOSICION FINAL DE R. SOLIDOS, EXPORTACION, NFU, PILETAS, REACTORES, TIERRAS FILTRANTES</v>
      </c>
      <c r="R1431">
        <v>1</v>
      </c>
      <c r="S1431">
        <v>-1633054.2494333328</v>
      </c>
      <c r="T1431">
        <v>1</v>
      </c>
      <c r="U1431" t="str">
        <v>APERTURADO POR EMPRESA</v>
      </c>
      <c r="V1431" t="str">
        <v>REACTORES</v>
      </c>
    </row>
    <row r="1432" spans="1:22" x14ac:dyDescent="0.25">
      <c r="A1432" vm="4">
        <v>45931</v>
      </c>
      <c r="B1432" t="str">
        <v>WORMS-RRHH</v>
      </c>
      <c r="C1432" t="str">
        <v>MORENO EZEQUIEL ORLANDO</v>
      </c>
      <c r="D1432">
        <v>-1633054.2494333328</v>
      </c>
      <c r="E1432" t="str">
        <v>INTENDENCIA</v>
      </c>
      <c r="F1432">
        <v>1</v>
      </c>
      <c r="G1432">
        <v>1633054.2494333328</v>
      </c>
      <c r="H1432" t="str">
        <v>#RRHH</v>
      </c>
      <c r="I1432" t="str">
        <v>PERSONAL</v>
      </c>
      <c r="J1432" t="str">
        <v>Opex</v>
      </c>
      <c r="K1432" t="str">
        <v>Fijo</v>
      </c>
      <c r="L1432" t="str">
        <v>Indirecto</v>
      </c>
      <c r="M1432">
        <v>0</v>
      </c>
      <c r="N1432" t="str">
        <v>CC27</v>
      </c>
      <c r="O1432" t="e">
        <v>#NUM!</v>
      </c>
      <c r="P1432">
        <v>10</v>
      </c>
      <c r="Q1432" t="str">
        <v>BACHAS, CEREAL Y POLVILLO, COMPOST Y FERTILIZANTES, DISPOSICION FINAL DE R. LIQUIDOS, DISPOSICION FINAL DE R. SOLIDOS, EXPORTACION, NFU, PILETAS, REACTORES, TIERRAS FILTRANTES</v>
      </c>
      <c r="R1432">
        <v>1</v>
      </c>
      <c r="S1432">
        <v>-1633054.2494333328</v>
      </c>
      <c r="T1432">
        <v>1</v>
      </c>
      <c r="U1432" t="str">
        <v>APERTURADO POR EMPRESA</v>
      </c>
      <c r="V1432" t="str">
        <v>TIERRAS FILTRANTES</v>
      </c>
    </row>
    <row r="1433" spans="1:22" x14ac:dyDescent="0.25">
      <c r="A1433" vm="4">
        <v>45931</v>
      </c>
      <c r="B1433" t="str">
        <v>WORMS-RRHH</v>
      </c>
      <c r="C1433" t="str">
        <v>NIZ, GERMAN RODRIGO</v>
      </c>
      <c r="D1433">
        <v>-965594.97274069651</v>
      </c>
      <c r="E1433" t="str">
        <v>NFU</v>
      </c>
      <c r="F1433">
        <v>1</v>
      </c>
      <c r="G1433">
        <v>965594.97274069651</v>
      </c>
      <c r="H1433" t="str">
        <v>#RRHH</v>
      </c>
      <c r="I1433" t="str">
        <v>PERSONAL</v>
      </c>
      <c r="J1433" t="str">
        <v>Opex</v>
      </c>
      <c r="K1433" t="str">
        <v>Variable</v>
      </c>
      <c r="L1433" t="str">
        <v>Directo</v>
      </c>
      <c r="M1433">
        <v>0</v>
      </c>
      <c r="N1433" t="str">
        <v>CC20</v>
      </c>
      <c r="O1433" t="e">
        <v>#NUM!</v>
      </c>
      <c r="P1433">
        <v>2</v>
      </c>
      <c r="Q1433" t="str">
        <v>DISPOSICION FINAL DE R. SOLIDOS, NFU</v>
      </c>
      <c r="R1433">
        <v>1</v>
      </c>
      <c r="S1433">
        <v>-965594.97274069651</v>
      </c>
      <c r="T1433">
        <v>1</v>
      </c>
      <c r="U1433" t="str">
        <v>APERTURADO POR EMPRESA</v>
      </c>
      <c r="V1433" t="str">
        <v>DISPOSICION FINAL DE R. SOLIDOS</v>
      </c>
    </row>
    <row r="1434" spans="1:22" x14ac:dyDescent="0.25">
      <c r="A1434" vm="4">
        <v>45931</v>
      </c>
      <c r="B1434" t="str">
        <v>WORMS-RRHH</v>
      </c>
      <c r="C1434" t="str">
        <v>NIZ, GERMAN RODRIGO</v>
      </c>
      <c r="D1434">
        <v>-965594.97274069651</v>
      </c>
      <c r="E1434" t="str">
        <v>NFU</v>
      </c>
      <c r="F1434">
        <v>1</v>
      </c>
      <c r="G1434">
        <v>965594.97274069651</v>
      </c>
      <c r="H1434" t="str">
        <v>#RRHH</v>
      </c>
      <c r="I1434" t="str">
        <v>PERSONAL</v>
      </c>
      <c r="J1434" t="str">
        <v>Opex</v>
      </c>
      <c r="K1434" t="str">
        <v>Variable</v>
      </c>
      <c r="L1434" t="str">
        <v>Directo</v>
      </c>
      <c r="M1434">
        <v>0</v>
      </c>
      <c r="N1434" t="str">
        <v>CC20</v>
      </c>
      <c r="O1434" t="e">
        <v>#NUM!</v>
      </c>
      <c r="P1434">
        <v>2</v>
      </c>
      <c r="Q1434" t="str">
        <v>DISPOSICION FINAL DE R. SOLIDOS, NFU</v>
      </c>
      <c r="R1434">
        <v>1</v>
      </c>
      <c r="S1434">
        <v>-965594.97274069651</v>
      </c>
      <c r="T1434">
        <v>1</v>
      </c>
      <c r="U1434" t="str">
        <v>APERTURADO POR EMPRESA</v>
      </c>
      <c r="V1434" t="str">
        <v>NFU</v>
      </c>
    </row>
    <row r="1435" spans="1:22" x14ac:dyDescent="0.25">
      <c r="A1435" vm="4">
        <v>45931</v>
      </c>
      <c r="B1435" t="str">
        <v>WORMS-RRHH</v>
      </c>
      <c r="C1435" t="str">
        <v>PEREZ, CESAR IGNACIO</v>
      </c>
      <c r="D1435">
        <v>-986758.5855610962</v>
      </c>
      <c r="E1435" t="str">
        <v>NFU</v>
      </c>
      <c r="F1435">
        <v>1</v>
      </c>
      <c r="G1435">
        <v>986758.5855610962</v>
      </c>
      <c r="H1435" t="str">
        <v>#RRHH</v>
      </c>
      <c r="I1435" t="str">
        <v>PERSONAL</v>
      </c>
      <c r="J1435" t="str">
        <v>Opex</v>
      </c>
      <c r="K1435" t="str">
        <v>Variable</v>
      </c>
      <c r="L1435" t="str">
        <v>Directo</v>
      </c>
      <c r="M1435">
        <v>0</v>
      </c>
      <c r="N1435" t="str">
        <v>CC20</v>
      </c>
      <c r="O1435" t="e">
        <v>#NUM!</v>
      </c>
      <c r="P1435">
        <v>2</v>
      </c>
      <c r="Q1435" t="str">
        <v>DISPOSICION FINAL DE R. SOLIDOS, NFU</v>
      </c>
      <c r="R1435">
        <v>1</v>
      </c>
      <c r="S1435">
        <v>-986758.5855610962</v>
      </c>
      <c r="T1435">
        <v>1</v>
      </c>
      <c r="U1435" t="str">
        <v>APERTURADO POR EMPRESA</v>
      </c>
      <c r="V1435" t="str">
        <v>DISPOSICION FINAL DE R. SOLIDOS</v>
      </c>
    </row>
    <row r="1436" spans="1:22" x14ac:dyDescent="0.25">
      <c r="A1436" vm="4">
        <v>45931</v>
      </c>
      <c r="B1436" t="str">
        <v>WORMS-RRHH</v>
      </c>
      <c r="C1436" t="str">
        <v>PEREZ, CESAR IGNACIO</v>
      </c>
      <c r="D1436">
        <v>-986758.5855610962</v>
      </c>
      <c r="E1436" t="str">
        <v>NFU</v>
      </c>
      <c r="F1436">
        <v>1</v>
      </c>
      <c r="G1436">
        <v>986758.5855610962</v>
      </c>
      <c r="H1436" t="str">
        <v>#RRHH</v>
      </c>
      <c r="I1436" t="str">
        <v>PERSONAL</v>
      </c>
      <c r="J1436" t="str">
        <v>Opex</v>
      </c>
      <c r="K1436" t="str">
        <v>Variable</v>
      </c>
      <c r="L1436" t="str">
        <v>Directo</v>
      </c>
      <c r="M1436">
        <v>0</v>
      </c>
      <c r="N1436" t="str">
        <v>CC20</v>
      </c>
      <c r="O1436" t="e">
        <v>#NUM!</v>
      </c>
      <c r="P1436">
        <v>2</v>
      </c>
      <c r="Q1436" t="str">
        <v>DISPOSICION FINAL DE R. SOLIDOS, NFU</v>
      </c>
      <c r="R1436">
        <v>1</v>
      </c>
      <c r="S1436">
        <v>-986758.5855610962</v>
      </c>
      <c r="T1436">
        <v>1</v>
      </c>
      <c r="U1436" t="str">
        <v>APERTURADO POR EMPRESA</v>
      </c>
      <c r="V1436" t="str">
        <v>NFU</v>
      </c>
    </row>
    <row r="1437" spans="1:22" x14ac:dyDescent="0.25">
      <c r="A1437" vm="4">
        <v>45931</v>
      </c>
      <c r="B1437" t="str">
        <v>WORMS-RRHH</v>
      </c>
      <c r="C1437" t="str">
        <v>CECCHI JOAQUIN ESTEBAN</v>
      </c>
      <c r="D1437">
        <v>-1073529.6522662961</v>
      </c>
      <c r="E1437" t="str">
        <v>NFU</v>
      </c>
      <c r="F1437">
        <v>1</v>
      </c>
      <c r="G1437">
        <v>1073529.6522662961</v>
      </c>
      <c r="H1437" t="str">
        <v>#RRHH</v>
      </c>
      <c r="I1437" t="str">
        <v>PERSONAL</v>
      </c>
      <c r="J1437" t="str">
        <v>Opex</v>
      </c>
      <c r="K1437" t="str">
        <v>Variable</v>
      </c>
      <c r="L1437" t="str">
        <v>Directo</v>
      </c>
      <c r="M1437">
        <v>0</v>
      </c>
      <c r="N1437" t="str">
        <v>CC20</v>
      </c>
      <c r="O1437" t="e">
        <v>#NUM!</v>
      </c>
      <c r="P1437">
        <v>2</v>
      </c>
      <c r="Q1437" t="str">
        <v>DISPOSICION FINAL DE R. SOLIDOS, NFU</v>
      </c>
      <c r="R1437">
        <v>1</v>
      </c>
      <c r="S1437">
        <v>-1073529.6522662961</v>
      </c>
      <c r="T1437">
        <v>1</v>
      </c>
      <c r="U1437" t="str">
        <v>APERTURADO POR EMPRESA</v>
      </c>
      <c r="V1437" t="str">
        <v>DISPOSICION FINAL DE R. SOLIDOS</v>
      </c>
    </row>
    <row r="1438" spans="1:22" x14ac:dyDescent="0.25">
      <c r="A1438" vm="4">
        <v>45931</v>
      </c>
      <c r="B1438" t="str">
        <v>WORMS-RRHH</v>
      </c>
      <c r="C1438" t="str">
        <v>CECCHI JOAQUIN ESTEBAN</v>
      </c>
      <c r="D1438">
        <v>-1073529.6522662961</v>
      </c>
      <c r="E1438" t="str">
        <v>NFU</v>
      </c>
      <c r="F1438">
        <v>1</v>
      </c>
      <c r="G1438">
        <v>1073529.6522662961</v>
      </c>
      <c r="H1438" t="str">
        <v>#RRHH</v>
      </c>
      <c r="I1438" t="str">
        <v>PERSONAL</v>
      </c>
      <c r="J1438" t="str">
        <v>Opex</v>
      </c>
      <c r="K1438" t="str">
        <v>Variable</v>
      </c>
      <c r="L1438" t="str">
        <v>Directo</v>
      </c>
      <c r="M1438">
        <v>0</v>
      </c>
      <c r="N1438" t="str">
        <v>CC20</v>
      </c>
      <c r="O1438" t="e">
        <v>#NUM!</v>
      </c>
      <c r="P1438">
        <v>2</v>
      </c>
      <c r="Q1438" t="str">
        <v>DISPOSICION FINAL DE R. SOLIDOS, NFU</v>
      </c>
      <c r="R1438">
        <v>1</v>
      </c>
      <c r="S1438">
        <v>-1073529.6522662961</v>
      </c>
      <c r="T1438">
        <v>1</v>
      </c>
      <c r="U1438" t="str">
        <v>APERTURADO POR EMPRESA</v>
      </c>
      <c r="V1438" t="str">
        <v>NFU</v>
      </c>
    </row>
    <row r="1439" spans="1:22" x14ac:dyDescent="0.25">
      <c r="A1439" vm="4">
        <v>45931</v>
      </c>
      <c r="B1439" t="str">
        <v>WORMS-RRHH</v>
      </c>
      <c r="C1439" t="str">
        <v>MANSILLA CARLOS ANDRES</v>
      </c>
      <c r="D1439">
        <v>-1081252.5375190962</v>
      </c>
      <c r="E1439" t="str">
        <v>NFU</v>
      </c>
      <c r="F1439">
        <v>1</v>
      </c>
      <c r="G1439">
        <v>1081252.5375190962</v>
      </c>
      <c r="H1439" t="str">
        <v>#RRHH</v>
      </c>
      <c r="I1439" t="str">
        <v>PERSONAL</v>
      </c>
      <c r="J1439" t="str">
        <v>Opex</v>
      </c>
      <c r="K1439" t="str">
        <v>Variable</v>
      </c>
      <c r="L1439" t="str">
        <v>Directo</v>
      </c>
      <c r="M1439">
        <v>0</v>
      </c>
      <c r="N1439" t="str">
        <v>CC20</v>
      </c>
      <c r="O1439" t="e">
        <v>#NUM!</v>
      </c>
      <c r="P1439">
        <v>2</v>
      </c>
      <c r="Q1439" t="str">
        <v>DISPOSICION FINAL DE R. SOLIDOS, NFU</v>
      </c>
      <c r="R1439">
        <v>1</v>
      </c>
      <c r="S1439">
        <v>-1081252.5375190962</v>
      </c>
      <c r="T1439">
        <v>1</v>
      </c>
      <c r="U1439" t="str">
        <v>APERTURADO POR EMPRESA</v>
      </c>
      <c r="V1439" t="str">
        <v>DISPOSICION FINAL DE R. SOLIDOS</v>
      </c>
    </row>
    <row r="1440" spans="1:22" x14ac:dyDescent="0.25">
      <c r="A1440" vm="4">
        <v>45931</v>
      </c>
      <c r="B1440" t="str">
        <v>WORMS-RRHH</v>
      </c>
      <c r="C1440" t="str">
        <v>MANSILLA CARLOS ANDRES</v>
      </c>
      <c r="D1440">
        <v>-1081252.5375190962</v>
      </c>
      <c r="E1440" t="str">
        <v>NFU</v>
      </c>
      <c r="F1440">
        <v>1</v>
      </c>
      <c r="G1440">
        <v>1081252.5375190962</v>
      </c>
      <c r="H1440" t="str">
        <v>#RRHH</v>
      </c>
      <c r="I1440" t="str">
        <v>PERSONAL</v>
      </c>
      <c r="J1440" t="str">
        <v>Opex</v>
      </c>
      <c r="K1440" t="str">
        <v>Variable</v>
      </c>
      <c r="L1440" t="str">
        <v>Directo</v>
      </c>
      <c r="M1440">
        <v>0</v>
      </c>
      <c r="N1440" t="str">
        <v>CC20</v>
      </c>
      <c r="O1440" t="e">
        <v>#NUM!</v>
      </c>
      <c r="P1440">
        <v>2</v>
      </c>
      <c r="Q1440" t="str">
        <v>DISPOSICION FINAL DE R. SOLIDOS, NFU</v>
      </c>
      <c r="R1440">
        <v>1</v>
      </c>
      <c r="S1440">
        <v>-1081252.5375190962</v>
      </c>
      <c r="T1440">
        <v>1</v>
      </c>
      <c r="U1440" t="str">
        <v>APERTURADO POR EMPRESA</v>
      </c>
      <c r="V1440" t="str">
        <v>NFU</v>
      </c>
    </row>
    <row r="1441" spans="1:22" x14ac:dyDescent="0.25">
      <c r="A1441" vm="4">
        <v>45931</v>
      </c>
      <c r="B1441" t="str">
        <v>WORMS-RRHH</v>
      </c>
      <c r="C1441" t="str">
        <v>PRIETO DIONICIO HECTOR</v>
      </c>
      <c r="D1441">
        <v>-1059397.5085006962</v>
      </c>
      <c r="E1441" t="str">
        <v>NFU</v>
      </c>
      <c r="F1441">
        <v>1</v>
      </c>
      <c r="G1441">
        <v>1059397.5085006962</v>
      </c>
      <c r="H1441" t="str">
        <v>#RRHH</v>
      </c>
      <c r="I1441" t="str">
        <v>PERSONAL</v>
      </c>
      <c r="J1441" t="str">
        <v>Opex</v>
      </c>
      <c r="K1441" t="str">
        <v>Variable</v>
      </c>
      <c r="L1441" t="str">
        <v>Directo</v>
      </c>
      <c r="M1441">
        <v>0</v>
      </c>
      <c r="N1441" t="str">
        <v>CC20</v>
      </c>
      <c r="O1441" t="e">
        <v>#NUM!</v>
      </c>
      <c r="P1441">
        <v>2</v>
      </c>
      <c r="Q1441" t="str">
        <v>DISPOSICION FINAL DE R. SOLIDOS, NFU</v>
      </c>
      <c r="R1441">
        <v>1</v>
      </c>
      <c r="S1441">
        <v>-1059397.5085006962</v>
      </c>
      <c r="T1441">
        <v>1</v>
      </c>
      <c r="U1441" t="str">
        <v>APERTURADO POR EMPRESA</v>
      </c>
      <c r="V1441" t="str">
        <v>DISPOSICION FINAL DE R. SOLIDOS</v>
      </c>
    </row>
    <row r="1442" spans="1:22" x14ac:dyDescent="0.25">
      <c r="A1442" vm="4">
        <v>45931</v>
      </c>
      <c r="B1442" t="str">
        <v>WORMS-RRHH</v>
      </c>
      <c r="C1442" t="str">
        <v>PRIETO DIONICIO HECTOR</v>
      </c>
      <c r="D1442">
        <v>-1059397.5085006962</v>
      </c>
      <c r="E1442" t="str">
        <v>NFU</v>
      </c>
      <c r="F1442">
        <v>1</v>
      </c>
      <c r="G1442">
        <v>1059397.5085006962</v>
      </c>
      <c r="H1442" t="str">
        <v>#RRHH</v>
      </c>
      <c r="I1442" t="str">
        <v>PERSONAL</v>
      </c>
      <c r="J1442" t="str">
        <v>Opex</v>
      </c>
      <c r="K1442" t="str">
        <v>Variable</v>
      </c>
      <c r="L1442" t="str">
        <v>Directo</v>
      </c>
      <c r="M1442">
        <v>0</v>
      </c>
      <c r="N1442" t="str">
        <v>CC20</v>
      </c>
      <c r="O1442" t="e">
        <v>#NUM!</v>
      </c>
      <c r="P1442">
        <v>2</v>
      </c>
      <c r="Q1442" t="str">
        <v>DISPOSICION FINAL DE R. SOLIDOS, NFU</v>
      </c>
      <c r="R1442">
        <v>1</v>
      </c>
      <c r="S1442">
        <v>-1059397.5085006962</v>
      </c>
      <c r="T1442">
        <v>1</v>
      </c>
      <c r="U1442" t="str">
        <v>APERTURADO POR EMPRESA</v>
      </c>
      <c r="V1442" t="str">
        <v>NFU</v>
      </c>
    </row>
    <row r="1443" spans="1:22" x14ac:dyDescent="0.25">
      <c r="A1443" vm="4">
        <v>45931</v>
      </c>
      <c r="B1443" t="str">
        <v>WORMS-RRHH</v>
      </c>
      <c r="C1443" t="str">
        <v>MORENO JUAN PABLO</v>
      </c>
      <c r="D1443">
        <v>-961235.05138909642</v>
      </c>
      <c r="E1443" t="str">
        <v>NFU</v>
      </c>
      <c r="F1443">
        <v>1</v>
      </c>
      <c r="G1443">
        <v>961235.05138909642</v>
      </c>
      <c r="H1443" t="str">
        <v>#RRHH</v>
      </c>
      <c r="I1443" t="str">
        <v>PERSONAL</v>
      </c>
      <c r="J1443" t="str">
        <v>Opex</v>
      </c>
      <c r="K1443" t="str">
        <v>Variable</v>
      </c>
      <c r="L1443" t="str">
        <v>Directo</v>
      </c>
      <c r="M1443">
        <v>0</v>
      </c>
      <c r="N1443" t="str">
        <v>CC20</v>
      </c>
      <c r="O1443" t="e">
        <v>#NUM!</v>
      </c>
      <c r="P1443">
        <v>2</v>
      </c>
      <c r="Q1443" t="str">
        <v>DISPOSICION FINAL DE R. SOLIDOS, NFU</v>
      </c>
      <c r="R1443">
        <v>1</v>
      </c>
      <c r="S1443">
        <v>-961235.05138909642</v>
      </c>
      <c r="T1443">
        <v>1</v>
      </c>
      <c r="U1443" t="str">
        <v>APERTURADO POR EMPRESA</v>
      </c>
      <c r="V1443" t="str">
        <v>DISPOSICION FINAL DE R. SOLIDOS</v>
      </c>
    </row>
    <row r="1444" spans="1:22" x14ac:dyDescent="0.25">
      <c r="A1444" vm="4">
        <v>45931</v>
      </c>
      <c r="B1444" t="str">
        <v>WORMS-RRHH</v>
      </c>
      <c r="C1444" t="str">
        <v>MORENO JUAN PABLO</v>
      </c>
      <c r="D1444">
        <v>-961235.05138909642</v>
      </c>
      <c r="E1444" t="str">
        <v>NFU</v>
      </c>
      <c r="F1444">
        <v>1</v>
      </c>
      <c r="G1444">
        <v>961235.05138909642</v>
      </c>
      <c r="H1444" t="str">
        <v>#RRHH</v>
      </c>
      <c r="I1444" t="str">
        <v>PERSONAL</v>
      </c>
      <c r="J1444" t="str">
        <v>Opex</v>
      </c>
      <c r="K1444" t="str">
        <v>Variable</v>
      </c>
      <c r="L1444" t="str">
        <v>Directo</v>
      </c>
      <c r="M1444">
        <v>0</v>
      </c>
      <c r="N1444" t="str">
        <v>CC20</v>
      </c>
      <c r="O1444" t="e">
        <v>#NUM!</v>
      </c>
      <c r="P1444">
        <v>2</v>
      </c>
      <c r="Q1444" t="str">
        <v>DISPOSICION FINAL DE R. SOLIDOS, NFU</v>
      </c>
      <c r="R1444">
        <v>1</v>
      </c>
      <c r="S1444">
        <v>-961235.05138909642</v>
      </c>
      <c r="T1444">
        <v>1</v>
      </c>
      <c r="U1444" t="str">
        <v>APERTURADO POR EMPRESA</v>
      </c>
      <c r="V1444" t="str">
        <v>NFU</v>
      </c>
    </row>
    <row r="1445" spans="1:22" x14ac:dyDescent="0.25">
      <c r="A1445" vm="4">
        <v>45931</v>
      </c>
      <c r="B1445" t="str">
        <v>WORMS-RRHH</v>
      </c>
      <c r="C1445" t="str">
        <v>MORENO ENZO</v>
      </c>
      <c r="D1445">
        <v>-959764.07770869636</v>
      </c>
      <c r="E1445" t="str">
        <v>NFU</v>
      </c>
      <c r="F1445">
        <v>1</v>
      </c>
      <c r="G1445">
        <v>959764.07770869636</v>
      </c>
      <c r="H1445" t="str">
        <v>#RRHH</v>
      </c>
      <c r="I1445" t="str">
        <v>PERSONAL</v>
      </c>
      <c r="J1445" t="str">
        <v>Opex</v>
      </c>
      <c r="K1445" t="str">
        <v>Variable</v>
      </c>
      <c r="L1445" t="str">
        <v>Directo</v>
      </c>
      <c r="M1445">
        <v>0</v>
      </c>
      <c r="N1445" t="str">
        <v>CC20</v>
      </c>
      <c r="O1445" t="e">
        <v>#NUM!</v>
      </c>
      <c r="P1445">
        <v>2</v>
      </c>
      <c r="Q1445" t="str">
        <v>DISPOSICION FINAL DE R. SOLIDOS, NFU</v>
      </c>
      <c r="R1445">
        <v>1</v>
      </c>
      <c r="S1445">
        <v>-959764.07770869636</v>
      </c>
      <c r="T1445">
        <v>1</v>
      </c>
      <c r="U1445" t="str">
        <v>APERTURADO POR EMPRESA</v>
      </c>
      <c r="V1445" t="str">
        <v>DISPOSICION FINAL DE R. SOLIDOS</v>
      </c>
    </row>
    <row r="1446" spans="1:22" x14ac:dyDescent="0.25">
      <c r="A1446" vm="4">
        <v>45931</v>
      </c>
      <c r="B1446" t="str">
        <v>WORMS-RRHH</v>
      </c>
      <c r="C1446" t="str">
        <v>MORENO ENZO</v>
      </c>
      <c r="D1446">
        <v>-959764.07770869636</v>
      </c>
      <c r="E1446" t="str">
        <v>NFU</v>
      </c>
      <c r="F1446">
        <v>1</v>
      </c>
      <c r="G1446">
        <v>959764.07770869636</v>
      </c>
      <c r="H1446" t="str">
        <v>#RRHH</v>
      </c>
      <c r="I1446" t="str">
        <v>PERSONAL</v>
      </c>
      <c r="J1446" t="str">
        <v>Opex</v>
      </c>
      <c r="K1446" t="str">
        <v>Variable</v>
      </c>
      <c r="L1446" t="str">
        <v>Directo</v>
      </c>
      <c r="M1446">
        <v>0</v>
      </c>
      <c r="N1446" t="str">
        <v>CC20</v>
      </c>
      <c r="O1446" t="e">
        <v>#NUM!</v>
      </c>
      <c r="P1446">
        <v>2</v>
      </c>
      <c r="Q1446" t="str">
        <v>DISPOSICION FINAL DE R. SOLIDOS, NFU</v>
      </c>
      <c r="R1446">
        <v>1</v>
      </c>
      <c r="S1446">
        <v>-959764.07770869636</v>
      </c>
      <c r="T1446">
        <v>1</v>
      </c>
      <c r="U1446" t="str">
        <v>APERTURADO POR EMPRESA</v>
      </c>
      <c r="V1446" t="str">
        <v>NFU</v>
      </c>
    </row>
    <row r="1447" spans="1:22" x14ac:dyDescent="0.25">
      <c r="A1447" vm="4">
        <v>45931</v>
      </c>
      <c r="B1447" t="str">
        <v>WORMS-RRHH</v>
      </c>
      <c r="C1447" t="str">
        <v>BELTRAMO, ANDRES</v>
      </c>
      <c r="D1447">
        <v>-2000000</v>
      </c>
      <c r="E1447" t="str">
        <v>DISPOSICION FINAL DE R. SOLIDOS</v>
      </c>
      <c r="F1447">
        <v>6</v>
      </c>
      <c r="G1447">
        <v>2000000</v>
      </c>
      <c r="H1447" t="str">
        <v>#RRHH</v>
      </c>
      <c r="I1447" t="str">
        <v>PERSONAL</v>
      </c>
      <c r="J1447" t="str">
        <v>Opex</v>
      </c>
      <c r="K1447" t="str">
        <v>Variable</v>
      </c>
      <c r="L1447" t="str">
        <v>Directo</v>
      </c>
      <c r="M1447">
        <v>0</v>
      </c>
      <c r="N1447" t="str">
        <v>CC26</v>
      </c>
      <c r="O1447" t="e">
        <v>#NUM!</v>
      </c>
      <c r="P1447">
        <v>2</v>
      </c>
      <c r="Q1447" t="str">
        <v>DISPOSICION FINAL DE R. LIQUIDOS, DISPOSICION FINAL DE R. SOLIDOS</v>
      </c>
      <c r="R1447">
        <v>1</v>
      </c>
      <c r="S1447">
        <v>-2000000</v>
      </c>
      <c r="T1447">
        <v>6</v>
      </c>
      <c r="U1447" t="str">
        <v>APERTURADO POR EMPRESA</v>
      </c>
      <c r="V1447" t="str">
        <v>DISPOSICION FINAL DE R. LIQUIDOS</v>
      </c>
    </row>
    <row r="1448" spans="1:22" x14ac:dyDescent="0.25">
      <c r="A1448" vm="4">
        <v>45931</v>
      </c>
      <c r="B1448" t="str">
        <v>WORMS-RRHH</v>
      </c>
      <c r="C1448" t="str">
        <v>BELTRAMO, ANDRES</v>
      </c>
      <c r="D1448">
        <v>-2000000</v>
      </c>
      <c r="E1448" t="str">
        <v>DISPOSICION FINAL DE R. SOLIDOS</v>
      </c>
      <c r="F1448">
        <v>6</v>
      </c>
      <c r="G1448">
        <v>2000000</v>
      </c>
      <c r="H1448" t="str">
        <v>#RRHH</v>
      </c>
      <c r="I1448" t="str">
        <v>PERSONAL</v>
      </c>
      <c r="J1448" t="str">
        <v>Opex</v>
      </c>
      <c r="K1448" t="str">
        <v>Variable</v>
      </c>
      <c r="L1448" t="str">
        <v>Directo</v>
      </c>
      <c r="M1448">
        <v>0</v>
      </c>
      <c r="N1448" t="str">
        <v>CC26</v>
      </c>
      <c r="O1448" t="e">
        <v>#NUM!</v>
      </c>
      <c r="P1448">
        <v>2</v>
      </c>
      <c r="Q1448" t="str">
        <v>DISPOSICION FINAL DE R. LIQUIDOS, DISPOSICION FINAL DE R. SOLIDOS</v>
      </c>
      <c r="R1448">
        <v>1</v>
      </c>
      <c r="S1448">
        <v>-2000000</v>
      </c>
      <c r="T1448">
        <v>6</v>
      </c>
      <c r="U1448" t="str">
        <v>APERTURADO POR EMPRESA</v>
      </c>
      <c r="V1448" t="str">
        <v>DISPOSICION FINAL DE R. SOLIDOS</v>
      </c>
    </row>
    <row r="1449" spans="1:22" x14ac:dyDescent="0.25">
      <c r="A1449" vm="4">
        <v>45931</v>
      </c>
      <c r="B1449" t="str">
        <v>WORMS-RRHH</v>
      </c>
      <c r="C1449" t="str">
        <v>BRUGNARA, ALEJANDRO</v>
      </c>
      <c r="D1449">
        <v>-1421400</v>
      </c>
      <c r="E1449" t="str">
        <v>NFU</v>
      </c>
      <c r="F1449">
        <v>7</v>
      </c>
      <c r="G1449">
        <v>1421400</v>
      </c>
      <c r="H1449" t="str">
        <v>#RRHH</v>
      </c>
      <c r="I1449" t="str">
        <v>PERSONAL</v>
      </c>
      <c r="J1449" t="str">
        <v>Opex</v>
      </c>
      <c r="K1449" t="str">
        <v>Variable</v>
      </c>
      <c r="L1449" t="str">
        <v>Directo</v>
      </c>
      <c r="M1449">
        <v>0</v>
      </c>
      <c r="N1449" t="str">
        <v>CC20</v>
      </c>
      <c r="O1449" t="e">
        <v>#NUM!</v>
      </c>
      <c r="P1449">
        <v>2</v>
      </c>
      <c r="Q1449" t="str">
        <v>DISPOSICION FINAL DE R. SOLIDOS, NFU</v>
      </c>
      <c r="R1449">
        <v>1</v>
      </c>
      <c r="S1449">
        <v>-1421400</v>
      </c>
      <c r="T1449">
        <v>7</v>
      </c>
      <c r="U1449" t="str">
        <v>APERTURADO POR EMPRESA</v>
      </c>
      <c r="V1449" t="str">
        <v>DISPOSICION FINAL DE R. SOLIDOS</v>
      </c>
    </row>
    <row r="1450" spans="1:22" x14ac:dyDescent="0.25">
      <c r="A1450" vm="4">
        <v>45931</v>
      </c>
      <c r="B1450" t="str">
        <v>WORMS-RRHH</v>
      </c>
      <c r="C1450" t="str">
        <v>BRUGNARA, ALEJANDRO</v>
      </c>
      <c r="D1450">
        <v>-1421400</v>
      </c>
      <c r="E1450" t="str">
        <v>NFU</v>
      </c>
      <c r="F1450">
        <v>7</v>
      </c>
      <c r="G1450">
        <v>1421400</v>
      </c>
      <c r="H1450" t="str">
        <v>#RRHH</v>
      </c>
      <c r="I1450" t="str">
        <v>PERSONAL</v>
      </c>
      <c r="J1450" t="str">
        <v>Opex</v>
      </c>
      <c r="K1450" t="str">
        <v>Variable</v>
      </c>
      <c r="L1450" t="str">
        <v>Directo</v>
      </c>
      <c r="M1450">
        <v>0</v>
      </c>
      <c r="N1450" t="str">
        <v>CC20</v>
      </c>
      <c r="O1450" t="e">
        <v>#NUM!</v>
      </c>
      <c r="P1450">
        <v>2</v>
      </c>
      <c r="Q1450" t="str">
        <v>DISPOSICION FINAL DE R. SOLIDOS, NFU</v>
      </c>
      <c r="R1450">
        <v>1</v>
      </c>
      <c r="S1450">
        <v>-1421400</v>
      </c>
      <c r="T1450">
        <v>7</v>
      </c>
      <c r="U1450" t="str">
        <v>APERTURADO POR EMPRESA</v>
      </c>
      <c r="V1450" t="str">
        <v>NFU</v>
      </c>
    </row>
    <row r="1451" spans="1:22" x14ac:dyDescent="0.25">
      <c r="A1451" vm="4">
        <v>45931</v>
      </c>
      <c r="B1451" t="str">
        <v>WORMS-RRHH</v>
      </c>
      <c r="C1451" t="str">
        <v>CENSABELLA, AMALIA</v>
      </c>
      <c r="D1451">
        <v>-2000000</v>
      </c>
      <c r="E1451" t="str">
        <v>DISPOSICION FINAL DE R. SOLIDOS</v>
      </c>
      <c r="F1451">
        <v>8</v>
      </c>
      <c r="G1451">
        <v>2000000</v>
      </c>
      <c r="H1451" t="str">
        <v>#RRHH</v>
      </c>
      <c r="I1451" t="str">
        <v>PERSONAL</v>
      </c>
      <c r="J1451" t="str">
        <v>Opex</v>
      </c>
      <c r="K1451" t="str">
        <v>Variable</v>
      </c>
      <c r="L1451" t="str">
        <v>Directo</v>
      </c>
      <c r="M1451">
        <v>0</v>
      </c>
      <c r="N1451" t="str">
        <v>CC26</v>
      </c>
      <c r="O1451" t="e">
        <v>#NUM!</v>
      </c>
      <c r="P1451">
        <v>2</v>
      </c>
      <c r="Q1451" t="str">
        <v>DISPOSICION FINAL DE R. LIQUIDOS, DISPOSICION FINAL DE R. SOLIDOS</v>
      </c>
      <c r="R1451">
        <v>1</v>
      </c>
      <c r="S1451">
        <v>-2000000</v>
      </c>
      <c r="T1451">
        <v>8</v>
      </c>
      <c r="U1451" t="str">
        <v>APERTURADO POR EMPRESA</v>
      </c>
      <c r="V1451" t="str">
        <v>DISPOSICION FINAL DE R. LIQUIDOS</v>
      </c>
    </row>
    <row r="1452" spans="1:22" x14ac:dyDescent="0.25">
      <c r="A1452" vm="4">
        <v>45931</v>
      </c>
      <c r="B1452" t="str">
        <v>WORMS-RRHH</v>
      </c>
      <c r="C1452" t="str">
        <v>CENSABELLA, AMALIA</v>
      </c>
      <c r="D1452">
        <v>-2000000</v>
      </c>
      <c r="E1452" t="str">
        <v>DISPOSICION FINAL DE R. SOLIDOS</v>
      </c>
      <c r="F1452">
        <v>8</v>
      </c>
      <c r="G1452">
        <v>2000000</v>
      </c>
      <c r="H1452" t="str">
        <v>#RRHH</v>
      </c>
      <c r="I1452" t="str">
        <v>PERSONAL</v>
      </c>
      <c r="J1452" t="str">
        <v>Opex</v>
      </c>
      <c r="K1452" t="str">
        <v>Variable</v>
      </c>
      <c r="L1452" t="str">
        <v>Directo</v>
      </c>
      <c r="M1452">
        <v>0</v>
      </c>
      <c r="N1452" t="str">
        <v>CC26</v>
      </c>
      <c r="O1452" t="e">
        <v>#NUM!</v>
      </c>
      <c r="P1452">
        <v>2</v>
      </c>
      <c r="Q1452" t="str">
        <v>DISPOSICION FINAL DE R. LIQUIDOS, DISPOSICION FINAL DE R. SOLIDOS</v>
      </c>
      <c r="R1452">
        <v>1</v>
      </c>
      <c r="S1452">
        <v>-2000000</v>
      </c>
      <c r="T1452">
        <v>8</v>
      </c>
      <c r="U1452" t="str">
        <v>APERTURADO POR EMPRESA</v>
      </c>
      <c r="V1452" t="str">
        <v>DISPOSICION FINAL DE R. SOLIDOS</v>
      </c>
    </row>
    <row r="1453" spans="1:22" x14ac:dyDescent="0.25">
      <c r="A1453" vm="4">
        <v>45931</v>
      </c>
      <c r="B1453" t="str">
        <v>WORMS-RRHH</v>
      </c>
      <c r="C1453" t="str">
        <v>CUETO, DANIELA</v>
      </c>
      <c r="D1453">
        <v>-1100000</v>
      </c>
      <c r="E1453" t="str">
        <v>ADMINISTRACION</v>
      </c>
      <c r="F1453">
        <v>9</v>
      </c>
      <c r="G1453">
        <v>1100000</v>
      </c>
      <c r="H1453" t="str">
        <v>#RRHH</v>
      </c>
      <c r="I1453" t="str">
        <v>PERSONAL</v>
      </c>
      <c r="J1453" t="str">
        <v>Opex</v>
      </c>
      <c r="K1453" t="str">
        <v>Fijo</v>
      </c>
      <c r="L1453" t="str">
        <v>Indirecto</v>
      </c>
      <c r="M1453">
        <v>0</v>
      </c>
      <c r="N1453" t="str">
        <v>CC15</v>
      </c>
      <c r="O1453" t="e">
        <v>#NUM!</v>
      </c>
      <c r="P1453">
        <v>10</v>
      </c>
      <c r="Q1453" t="str">
        <v>BACHAS, CEREAL Y POLVILLO, COMPOST Y FERTILIZANTES, DISPOSICION FINAL DE R. LIQUIDOS, DISPOSICION FINAL DE R. SOLIDOS, EXPORTACION, NFU, PILETAS, REACTORES, TIERRAS FILTRANTES</v>
      </c>
      <c r="R1453">
        <v>1</v>
      </c>
      <c r="S1453">
        <v>-1100000</v>
      </c>
      <c r="T1453">
        <v>9</v>
      </c>
      <c r="U1453" t="str">
        <v>APERTURADO POR EMPRESA</v>
      </c>
      <c r="V1453" t="str">
        <v>BACHAS</v>
      </c>
    </row>
    <row r="1454" spans="1:22" x14ac:dyDescent="0.25">
      <c r="A1454" vm="4">
        <v>45931</v>
      </c>
      <c r="B1454" t="str">
        <v>WORMS-RRHH</v>
      </c>
      <c r="C1454" t="str">
        <v>CUETO, DANIELA</v>
      </c>
      <c r="D1454">
        <v>-1100000</v>
      </c>
      <c r="E1454" t="str">
        <v>ADMINISTRACION</v>
      </c>
      <c r="F1454">
        <v>9</v>
      </c>
      <c r="G1454">
        <v>1100000</v>
      </c>
      <c r="H1454" t="str">
        <v>#RRHH</v>
      </c>
      <c r="I1454" t="str">
        <v>PERSONAL</v>
      </c>
      <c r="J1454" t="str">
        <v>Opex</v>
      </c>
      <c r="K1454" t="str">
        <v>Fijo</v>
      </c>
      <c r="L1454" t="str">
        <v>Indirecto</v>
      </c>
      <c r="M1454">
        <v>0</v>
      </c>
      <c r="N1454" t="str">
        <v>CC15</v>
      </c>
      <c r="O1454" t="e">
        <v>#NUM!</v>
      </c>
      <c r="P1454">
        <v>10</v>
      </c>
      <c r="Q1454" t="str">
        <v>BACHAS, CEREAL Y POLVILLO, COMPOST Y FERTILIZANTES, DISPOSICION FINAL DE R. LIQUIDOS, DISPOSICION FINAL DE R. SOLIDOS, EXPORTACION, NFU, PILETAS, REACTORES, TIERRAS FILTRANTES</v>
      </c>
      <c r="R1454">
        <v>1</v>
      </c>
      <c r="S1454">
        <v>-1100000</v>
      </c>
      <c r="T1454">
        <v>9</v>
      </c>
      <c r="U1454" t="str">
        <v>APERTURADO POR EMPRESA</v>
      </c>
      <c r="V1454" t="str">
        <v>CEREAL Y POLVILLO</v>
      </c>
    </row>
    <row r="1455" spans="1:22" x14ac:dyDescent="0.25">
      <c r="A1455" vm="4">
        <v>45931</v>
      </c>
      <c r="B1455" t="str">
        <v>WORMS-RRHH</v>
      </c>
      <c r="C1455" t="str">
        <v>CUETO, DANIELA</v>
      </c>
      <c r="D1455">
        <v>-1100000</v>
      </c>
      <c r="E1455" t="str">
        <v>ADMINISTRACION</v>
      </c>
      <c r="F1455">
        <v>9</v>
      </c>
      <c r="G1455">
        <v>1100000</v>
      </c>
      <c r="H1455" t="str">
        <v>#RRHH</v>
      </c>
      <c r="I1455" t="str">
        <v>PERSONAL</v>
      </c>
      <c r="J1455" t="str">
        <v>Opex</v>
      </c>
      <c r="K1455" t="str">
        <v>Fijo</v>
      </c>
      <c r="L1455" t="str">
        <v>Indirecto</v>
      </c>
      <c r="M1455">
        <v>0</v>
      </c>
      <c r="N1455" t="str">
        <v>CC15</v>
      </c>
      <c r="O1455" t="e">
        <v>#NUM!</v>
      </c>
      <c r="P1455">
        <v>10</v>
      </c>
      <c r="Q1455" t="str">
        <v>BACHAS, CEREAL Y POLVILLO, COMPOST Y FERTILIZANTES, DISPOSICION FINAL DE R. LIQUIDOS, DISPOSICION FINAL DE R. SOLIDOS, EXPORTACION, NFU, PILETAS, REACTORES, TIERRAS FILTRANTES</v>
      </c>
      <c r="R1455">
        <v>1</v>
      </c>
      <c r="S1455">
        <v>-1100000</v>
      </c>
      <c r="T1455">
        <v>9</v>
      </c>
      <c r="U1455" t="str">
        <v>APERTURADO POR EMPRESA</v>
      </c>
      <c r="V1455" t="str">
        <v>COMPOST Y FERTILIZANTES</v>
      </c>
    </row>
    <row r="1456" spans="1:22" x14ac:dyDescent="0.25">
      <c r="A1456" vm="4">
        <v>45931</v>
      </c>
      <c r="B1456" t="str">
        <v>WORMS-RRHH</v>
      </c>
      <c r="C1456" t="str">
        <v>CUETO, DANIELA</v>
      </c>
      <c r="D1456">
        <v>-1100000</v>
      </c>
      <c r="E1456" t="str">
        <v>ADMINISTRACION</v>
      </c>
      <c r="F1456">
        <v>9</v>
      </c>
      <c r="G1456">
        <v>1100000</v>
      </c>
      <c r="H1456" t="str">
        <v>#RRHH</v>
      </c>
      <c r="I1456" t="str">
        <v>PERSONAL</v>
      </c>
      <c r="J1456" t="str">
        <v>Opex</v>
      </c>
      <c r="K1456" t="str">
        <v>Fijo</v>
      </c>
      <c r="L1456" t="str">
        <v>Indirecto</v>
      </c>
      <c r="M1456">
        <v>0</v>
      </c>
      <c r="N1456" t="str">
        <v>CC15</v>
      </c>
      <c r="O1456" t="e">
        <v>#NUM!</v>
      </c>
      <c r="P1456">
        <v>10</v>
      </c>
      <c r="Q1456" t="str">
        <v>BACHAS, CEREAL Y POLVILLO, COMPOST Y FERTILIZANTES, DISPOSICION FINAL DE R. LIQUIDOS, DISPOSICION FINAL DE R. SOLIDOS, EXPORTACION, NFU, PILETAS, REACTORES, TIERRAS FILTRANTES</v>
      </c>
      <c r="R1456">
        <v>1</v>
      </c>
      <c r="S1456">
        <v>-1100000</v>
      </c>
      <c r="T1456">
        <v>9</v>
      </c>
      <c r="U1456" t="str">
        <v>APERTURADO POR EMPRESA</v>
      </c>
      <c r="V1456" t="str">
        <v>DISPOSICION FINAL DE R. LIQUIDOS</v>
      </c>
    </row>
    <row r="1457" spans="1:22" x14ac:dyDescent="0.25">
      <c r="A1457" vm="4">
        <v>45931</v>
      </c>
      <c r="B1457" t="str">
        <v>WORMS-RRHH</v>
      </c>
      <c r="C1457" t="str">
        <v>CUETO, DANIELA</v>
      </c>
      <c r="D1457">
        <v>-1100000</v>
      </c>
      <c r="E1457" t="str">
        <v>ADMINISTRACION</v>
      </c>
      <c r="F1457">
        <v>9</v>
      </c>
      <c r="G1457">
        <v>1100000</v>
      </c>
      <c r="H1457" t="str">
        <v>#RRHH</v>
      </c>
      <c r="I1457" t="str">
        <v>PERSONAL</v>
      </c>
      <c r="J1457" t="str">
        <v>Opex</v>
      </c>
      <c r="K1457" t="str">
        <v>Fijo</v>
      </c>
      <c r="L1457" t="str">
        <v>Indirecto</v>
      </c>
      <c r="M1457">
        <v>0</v>
      </c>
      <c r="N1457" t="str">
        <v>CC15</v>
      </c>
      <c r="O1457" t="e">
        <v>#NUM!</v>
      </c>
      <c r="P1457">
        <v>10</v>
      </c>
      <c r="Q1457" t="str">
        <v>BACHAS, CEREAL Y POLVILLO, COMPOST Y FERTILIZANTES, DISPOSICION FINAL DE R. LIQUIDOS, DISPOSICION FINAL DE R. SOLIDOS, EXPORTACION, NFU, PILETAS, REACTORES, TIERRAS FILTRANTES</v>
      </c>
      <c r="R1457">
        <v>1</v>
      </c>
      <c r="S1457">
        <v>-1100000</v>
      </c>
      <c r="T1457">
        <v>9</v>
      </c>
      <c r="U1457" t="str">
        <v>APERTURADO POR EMPRESA</v>
      </c>
      <c r="V1457" t="str">
        <v>DISPOSICION FINAL DE R. SOLIDOS</v>
      </c>
    </row>
    <row r="1458" spans="1:22" x14ac:dyDescent="0.25">
      <c r="A1458" vm="4">
        <v>45931</v>
      </c>
      <c r="B1458" t="str">
        <v>WORMS-RRHH</v>
      </c>
      <c r="C1458" t="str">
        <v>CUETO, DANIELA</v>
      </c>
      <c r="D1458">
        <v>-1100000</v>
      </c>
      <c r="E1458" t="str">
        <v>ADMINISTRACION</v>
      </c>
      <c r="F1458">
        <v>9</v>
      </c>
      <c r="G1458">
        <v>1100000</v>
      </c>
      <c r="H1458" t="str">
        <v>#RRHH</v>
      </c>
      <c r="I1458" t="str">
        <v>PERSONAL</v>
      </c>
      <c r="J1458" t="str">
        <v>Opex</v>
      </c>
      <c r="K1458" t="str">
        <v>Fijo</v>
      </c>
      <c r="L1458" t="str">
        <v>Indirecto</v>
      </c>
      <c r="M1458">
        <v>0</v>
      </c>
      <c r="N1458" t="str">
        <v>CC15</v>
      </c>
      <c r="O1458" t="e">
        <v>#NUM!</v>
      </c>
      <c r="P1458">
        <v>10</v>
      </c>
      <c r="Q1458" t="str">
        <v>BACHAS, CEREAL Y POLVILLO, COMPOST Y FERTILIZANTES, DISPOSICION FINAL DE R. LIQUIDOS, DISPOSICION FINAL DE R. SOLIDOS, EXPORTACION, NFU, PILETAS, REACTORES, TIERRAS FILTRANTES</v>
      </c>
      <c r="R1458">
        <v>1</v>
      </c>
      <c r="S1458">
        <v>-1100000</v>
      </c>
      <c r="T1458">
        <v>9</v>
      </c>
      <c r="U1458" t="str">
        <v>APERTURADO POR EMPRESA</v>
      </c>
      <c r="V1458" t="str">
        <v>EXPORTACION</v>
      </c>
    </row>
    <row r="1459" spans="1:22" x14ac:dyDescent="0.25">
      <c r="A1459" vm="4">
        <v>45931</v>
      </c>
      <c r="B1459" t="str">
        <v>WORMS-RRHH</v>
      </c>
      <c r="C1459" t="str">
        <v>CUETO, DANIELA</v>
      </c>
      <c r="D1459">
        <v>-1100000</v>
      </c>
      <c r="E1459" t="str">
        <v>ADMINISTRACION</v>
      </c>
      <c r="F1459">
        <v>9</v>
      </c>
      <c r="G1459">
        <v>1100000</v>
      </c>
      <c r="H1459" t="str">
        <v>#RRHH</v>
      </c>
      <c r="I1459" t="str">
        <v>PERSONAL</v>
      </c>
      <c r="J1459" t="str">
        <v>Opex</v>
      </c>
      <c r="K1459" t="str">
        <v>Fijo</v>
      </c>
      <c r="L1459" t="str">
        <v>Indirecto</v>
      </c>
      <c r="M1459">
        <v>0</v>
      </c>
      <c r="N1459" t="str">
        <v>CC15</v>
      </c>
      <c r="O1459" t="e">
        <v>#NUM!</v>
      </c>
      <c r="P1459">
        <v>10</v>
      </c>
      <c r="Q1459" t="str">
        <v>BACHAS, CEREAL Y POLVILLO, COMPOST Y FERTILIZANTES, DISPOSICION FINAL DE R. LIQUIDOS, DISPOSICION FINAL DE R. SOLIDOS, EXPORTACION, NFU, PILETAS, REACTORES, TIERRAS FILTRANTES</v>
      </c>
      <c r="R1459">
        <v>1</v>
      </c>
      <c r="S1459">
        <v>-1100000</v>
      </c>
      <c r="T1459">
        <v>9</v>
      </c>
      <c r="U1459" t="str">
        <v>APERTURADO POR EMPRESA</v>
      </c>
      <c r="V1459" t="str">
        <v>NFU</v>
      </c>
    </row>
    <row r="1460" spans="1:22" x14ac:dyDescent="0.25">
      <c r="A1460" vm="4">
        <v>45931</v>
      </c>
      <c r="B1460" t="str">
        <v>WORMS-RRHH</v>
      </c>
      <c r="C1460" t="str">
        <v>CUETO, DANIELA</v>
      </c>
      <c r="D1460">
        <v>-1100000</v>
      </c>
      <c r="E1460" t="str">
        <v>ADMINISTRACION</v>
      </c>
      <c r="F1460">
        <v>9</v>
      </c>
      <c r="G1460">
        <v>1100000</v>
      </c>
      <c r="H1460" t="str">
        <v>#RRHH</v>
      </c>
      <c r="I1460" t="str">
        <v>PERSONAL</v>
      </c>
      <c r="J1460" t="str">
        <v>Opex</v>
      </c>
      <c r="K1460" t="str">
        <v>Fijo</v>
      </c>
      <c r="L1460" t="str">
        <v>Indirecto</v>
      </c>
      <c r="M1460">
        <v>0</v>
      </c>
      <c r="N1460" t="str">
        <v>CC15</v>
      </c>
      <c r="O1460" t="e">
        <v>#NUM!</v>
      </c>
      <c r="P1460">
        <v>10</v>
      </c>
      <c r="Q1460" t="str">
        <v>BACHAS, CEREAL Y POLVILLO, COMPOST Y FERTILIZANTES, DISPOSICION FINAL DE R. LIQUIDOS, DISPOSICION FINAL DE R. SOLIDOS, EXPORTACION, NFU, PILETAS, REACTORES, TIERRAS FILTRANTES</v>
      </c>
      <c r="R1460">
        <v>1</v>
      </c>
      <c r="S1460">
        <v>-1100000</v>
      </c>
      <c r="T1460">
        <v>9</v>
      </c>
      <c r="U1460" t="str">
        <v>APERTURADO POR EMPRESA</v>
      </c>
      <c r="V1460" t="str">
        <v>PILETAS</v>
      </c>
    </row>
    <row r="1461" spans="1:22" x14ac:dyDescent="0.25">
      <c r="A1461" vm="4">
        <v>45931</v>
      </c>
      <c r="B1461" t="str">
        <v>WORMS-RRHH</v>
      </c>
      <c r="C1461" t="str">
        <v>CUETO, DANIELA</v>
      </c>
      <c r="D1461">
        <v>-1100000</v>
      </c>
      <c r="E1461" t="str">
        <v>ADMINISTRACION</v>
      </c>
      <c r="F1461">
        <v>9</v>
      </c>
      <c r="G1461">
        <v>1100000</v>
      </c>
      <c r="H1461" t="str">
        <v>#RRHH</v>
      </c>
      <c r="I1461" t="str">
        <v>PERSONAL</v>
      </c>
      <c r="J1461" t="str">
        <v>Opex</v>
      </c>
      <c r="K1461" t="str">
        <v>Fijo</v>
      </c>
      <c r="L1461" t="str">
        <v>Indirecto</v>
      </c>
      <c r="M1461">
        <v>0</v>
      </c>
      <c r="N1461" t="str">
        <v>CC15</v>
      </c>
      <c r="O1461" t="e">
        <v>#NUM!</v>
      </c>
      <c r="P1461">
        <v>10</v>
      </c>
      <c r="Q1461" t="str">
        <v>BACHAS, CEREAL Y POLVILLO, COMPOST Y FERTILIZANTES, DISPOSICION FINAL DE R. LIQUIDOS, DISPOSICION FINAL DE R. SOLIDOS, EXPORTACION, NFU, PILETAS, REACTORES, TIERRAS FILTRANTES</v>
      </c>
      <c r="R1461">
        <v>1</v>
      </c>
      <c r="S1461">
        <v>-1100000</v>
      </c>
      <c r="T1461">
        <v>9</v>
      </c>
      <c r="U1461" t="str">
        <v>APERTURADO POR EMPRESA</v>
      </c>
      <c r="V1461" t="str">
        <v>REACTORES</v>
      </c>
    </row>
    <row r="1462" spans="1:22" x14ac:dyDescent="0.25">
      <c r="A1462" vm="4">
        <v>45931</v>
      </c>
      <c r="B1462" t="str">
        <v>WORMS-RRHH</v>
      </c>
      <c r="C1462" t="str">
        <v>CUETO, DANIELA</v>
      </c>
      <c r="D1462">
        <v>-1100000</v>
      </c>
      <c r="E1462" t="str">
        <v>ADMINISTRACION</v>
      </c>
      <c r="F1462">
        <v>9</v>
      </c>
      <c r="G1462">
        <v>1100000</v>
      </c>
      <c r="H1462" t="str">
        <v>#RRHH</v>
      </c>
      <c r="I1462" t="str">
        <v>PERSONAL</v>
      </c>
      <c r="J1462" t="str">
        <v>Opex</v>
      </c>
      <c r="K1462" t="str">
        <v>Fijo</v>
      </c>
      <c r="L1462" t="str">
        <v>Indirecto</v>
      </c>
      <c r="M1462">
        <v>0</v>
      </c>
      <c r="N1462" t="str">
        <v>CC15</v>
      </c>
      <c r="O1462" t="e">
        <v>#NUM!</v>
      </c>
      <c r="P1462">
        <v>10</v>
      </c>
      <c r="Q1462" t="str">
        <v>BACHAS, CEREAL Y POLVILLO, COMPOST Y FERTILIZANTES, DISPOSICION FINAL DE R. LIQUIDOS, DISPOSICION FINAL DE R. SOLIDOS, EXPORTACION, NFU, PILETAS, REACTORES, TIERRAS FILTRANTES</v>
      </c>
      <c r="R1462">
        <v>1</v>
      </c>
      <c r="S1462">
        <v>-1100000</v>
      </c>
      <c r="T1462">
        <v>9</v>
      </c>
      <c r="U1462" t="str">
        <v>APERTURADO POR EMPRESA</v>
      </c>
      <c r="V1462" t="str">
        <v>TIERRAS FILTRANTES</v>
      </c>
    </row>
    <row r="1463" spans="1:22" x14ac:dyDescent="0.25">
      <c r="A1463" vm="4">
        <v>45931</v>
      </c>
      <c r="B1463" t="str">
        <v>WORMS-RRHH</v>
      </c>
      <c r="C1463" t="str">
        <v>LUQUE, ADRIAN</v>
      </c>
      <c r="D1463">
        <v>-7155242.8068181816</v>
      </c>
      <c r="E1463" t="str">
        <v>PRODUCCION</v>
      </c>
      <c r="F1463">
        <v>10</v>
      </c>
      <c r="G1463">
        <v>7155242.8068181816</v>
      </c>
      <c r="H1463" t="str">
        <v>#RRHH</v>
      </c>
      <c r="I1463" t="str">
        <v>PERSONAL</v>
      </c>
      <c r="J1463" t="str">
        <v>Opex</v>
      </c>
      <c r="K1463" t="str">
        <v>Fijo</v>
      </c>
      <c r="L1463" t="str">
        <v>Indirecto</v>
      </c>
      <c r="M1463">
        <v>0</v>
      </c>
      <c r="N1463" t="str">
        <v>CC28</v>
      </c>
      <c r="O1463" t="e">
        <v>#NUM!</v>
      </c>
      <c r="P1463">
        <v>10</v>
      </c>
      <c r="Q1463" t="str">
        <v>BACHAS, CEREAL Y POLVILLO, COMPOST Y FERTILIZANTES, DISPOSICION FINAL DE R. LIQUIDOS, DISPOSICION FINAL DE R. SOLIDOS, EXPORTACION, NFU, PILETAS, REACTORES, TIERRAS FILTRANTES</v>
      </c>
      <c r="R1463">
        <v>1</v>
      </c>
      <c r="S1463">
        <v>-7155242.8068181816</v>
      </c>
      <c r="T1463">
        <v>10</v>
      </c>
      <c r="U1463" t="str">
        <v>APERTURADO POR EMPRESA</v>
      </c>
      <c r="V1463" t="str">
        <v>BACHAS</v>
      </c>
    </row>
    <row r="1464" spans="1:22" x14ac:dyDescent="0.25">
      <c r="A1464" vm="4">
        <v>45931</v>
      </c>
      <c r="B1464" t="str">
        <v>WORMS-RRHH</v>
      </c>
      <c r="C1464" t="str">
        <v>LUQUE, ADRIAN</v>
      </c>
      <c r="D1464">
        <v>-7155242.8068181816</v>
      </c>
      <c r="E1464" t="str">
        <v>PRODUCCION</v>
      </c>
      <c r="F1464">
        <v>10</v>
      </c>
      <c r="G1464">
        <v>7155242.8068181816</v>
      </c>
      <c r="H1464" t="str">
        <v>#RRHH</v>
      </c>
      <c r="I1464" t="str">
        <v>PERSONAL</v>
      </c>
      <c r="J1464" t="str">
        <v>Opex</v>
      </c>
      <c r="K1464" t="str">
        <v>Fijo</v>
      </c>
      <c r="L1464" t="str">
        <v>Indirecto</v>
      </c>
      <c r="M1464">
        <v>0</v>
      </c>
      <c r="N1464" t="str">
        <v>CC28</v>
      </c>
      <c r="O1464" t="e">
        <v>#NUM!</v>
      </c>
      <c r="P1464">
        <v>10</v>
      </c>
      <c r="Q1464" t="str">
        <v>BACHAS, CEREAL Y POLVILLO, COMPOST Y FERTILIZANTES, DISPOSICION FINAL DE R. LIQUIDOS, DISPOSICION FINAL DE R. SOLIDOS, EXPORTACION, NFU, PILETAS, REACTORES, TIERRAS FILTRANTES</v>
      </c>
      <c r="R1464">
        <v>1</v>
      </c>
      <c r="S1464">
        <v>-7155242.8068181816</v>
      </c>
      <c r="T1464">
        <v>10</v>
      </c>
      <c r="U1464" t="str">
        <v>APERTURADO POR EMPRESA</v>
      </c>
      <c r="V1464" t="str">
        <v>CEREAL Y POLVILLO</v>
      </c>
    </row>
    <row r="1465" spans="1:22" x14ac:dyDescent="0.25">
      <c r="A1465" vm="4">
        <v>45931</v>
      </c>
      <c r="B1465" t="str">
        <v>WORMS-RRHH</v>
      </c>
      <c r="C1465" t="str">
        <v>LUQUE, ADRIAN</v>
      </c>
      <c r="D1465">
        <v>-7155242.8068181816</v>
      </c>
      <c r="E1465" t="str">
        <v>PRODUCCION</v>
      </c>
      <c r="F1465">
        <v>10</v>
      </c>
      <c r="G1465">
        <v>7155242.8068181816</v>
      </c>
      <c r="H1465" t="str">
        <v>#RRHH</v>
      </c>
      <c r="I1465" t="str">
        <v>PERSONAL</v>
      </c>
      <c r="J1465" t="str">
        <v>Opex</v>
      </c>
      <c r="K1465" t="str">
        <v>Fijo</v>
      </c>
      <c r="L1465" t="str">
        <v>Indirecto</v>
      </c>
      <c r="M1465">
        <v>0</v>
      </c>
      <c r="N1465" t="str">
        <v>CC28</v>
      </c>
      <c r="O1465" t="e">
        <v>#NUM!</v>
      </c>
      <c r="P1465">
        <v>10</v>
      </c>
      <c r="Q1465" t="str">
        <v>BACHAS, CEREAL Y POLVILLO, COMPOST Y FERTILIZANTES, DISPOSICION FINAL DE R. LIQUIDOS, DISPOSICION FINAL DE R. SOLIDOS, EXPORTACION, NFU, PILETAS, REACTORES, TIERRAS FILTRANTES</v>
      </c>
      <c r="R1465">
        <v>1</v>
      </c>
      <c r="S1465">
        <v>-7155242.8068181816</v>
      </c>
      <c r="T1465">
        <v>10</v>
      </c>
      <c r="U1465" t="str">
        <v>APERTURADO POR EMPRESA</v>
      </c>
      <c r="V1465" t="str">
        <v>COMPOST Y FERTILIZANTES</v>
      </c>
    </row>
    <row r="1466" spans="1:22" x14ac:dyDescent="0.25">
      <c r="A1466" vm="4">
        <v>45931</v>
      </c>
      <c r="B1466" t="str">
        <v>WORMS-RRHH</v>
      </c>
      <c r="C1466" t="str">
        <v>LUQUE, ADRIAN</v>
      </c>
      <c r="D1466">
        <v>-7155242.8068181816</v>
      </c>
      <c r="E1466" t="str">
        <v>PRODUCCION</v>
      </c>
      <c r="F1466">
        <v>10</v>
      </c>
      <c r="G1466">
        <v>7155242.8068181816</v>
      </c>
      <c r="H1466" t="str">
        <v>#RRHH</v>
      </c>
      <c r="I1466" t="str">
        <v>PERSONAL</v>
      </c>
      <c r="J1466" t="str">
        <v>Opex</v>
      </c>
      <c r="K1466" t="str">
        <v>Fijo</v>
      </c>
      <c r="L1466" t="str">
        <v>Indirecto</v>
      </c>
      <c r="M1466">
        <v>0</v>
      </c>
      <c r="N1466" t="str">
        <v>CC28</v>
      </c>
      <c r="O1466" t="e">
        <v>#NUM!</v>
      </c>
      <c r="P1466">
        <v>10</v>
      </c>
      <c r="Q1466" t="str">
        <v>BACHAS, CEREAL Y POLVILLO, COMPOST Y FERTILIZANTES, DISPOSICION FINAL DE R. LIQUIDOS, DISPOSICION FINAL DE R. SOLIDOS, EXPORTACION, NFU, PILETAS, REACTORES, TIERRAS FILTRANTES</v>
      </c>
      <c r="R1466">
        <v>1</v>
      </c>
      <c r="S1466">
        <v>-7155242.8068181816</v>
      </c>
      <c r="T1466">
        <v>10</v>
      </c>
      <c r="U1466" t="str">
        <v>APERTURADO POR EMPRESA</v>
      </c>
      <c r="V1466" t="str">
        <v>DISPOSICION FINAL DE R. LIQUIDOS</v>
      </c>
    </row>
    <row r="1467" spans="1:22" x14ac:dyDescent="0.25">
      <c r="A1467" vm="4">
        <v>45931</v>
      </c>
      <c r="B1467" t="str">
        <v>WORMS-RRHH</v>
      </c>
      <c r="C1467" t="str">
        <v>LUQUE, ADRIAN</v>
      </c>
      <c r="D1467">
        <v>-7155242.8068181816</v>
      </c>
      <c r="E1467" t="str">
        <v>PRODUCCION</v>
      </c>
      <c r="F1467">
        <v>10</v>
      </c>
      <c r="G1467">
        <v>7155242.8068181816</v>
      </c>
      <c r="H1467" t="str">
        <v>#RRHH</v>
      </c>
      <c r="I1467" t="str">
        <v>PERSONAL</v>
      </c>
      <c r="J1467" t="str">
        <v>Opex</v>
      </c>
      <c r="K1467" t="str">
        <v>Fijo</v>
      </c>
      <c r="L1467" t="str">
        <v>Indirecto</v>
      </c>
      <c r="M1467">
        <v>0</v>
      </c>
      <c r="N1467" t="str">
        <v>CC28</v>
      </c>
      <c r="O1467" t="e">
        <v>#NUM!</v>
      </c>
      <c r="P1467">
        <v>10</v>
      </c>
      <c r="Q1467" t="str">
        <v>BACHAS, CEREAL Y POLVILLO, COMPOST Y FERTILIZANTES, DISPOSICION FINAL DE R. LIQUIDOS, DISPOSICION FINAL DE R. SOLIDOS, EXPORTACION, NFU, PILETAS, REACTORES, TIERRAS FILTRANTES</v>
      </c>
      <c r="R1467">
        <v>1</v>
      </c>
      <c r="S1467">
        <v>-7155242.8068181816</v>
      </c>
      <c r="T1467">
        <v>10</v>
      </c>
      <c r="U1467" t="str">
        <v>APERTURADO POR EMPRESA</v>
      </c>
      <c r="V1467" t="str">
        <v>DISPOSICION FINAL DE R. SOLIDOS</v>
      </c>
    </row>
    <row r="1468" spans="1:22" x14ac:dyDescent="0.25">
      <c r="A1468" vm="4">
        <v>45931</v>
      </c>
      <c r="B1468" t="str">
        <v>WORMS-RRHH</v>
      </c>
      <c r="C1468" t="str">
        <v>LUQUE, ADRIAN</v>
      </c>
      <c r="D1468">
        <v>-7155242.8068181816</v>
      </c>
      <c r="E1468" t="str">
        <v>PRODUCCION</v>
      </c>
      <c r="F1468">
        <v>10</v>
      </c>
      <c r="G1468">
        <v>7155242.8068181816</v>
      </c>
      <c r="H1468" t="str">
        <v>#RRHH</v>
      </c>
      <c r="I1468" t="str">
        <v>PERSONAL</v>
      </c>
      <c r="J1468" t="str">
        <v>Opex</v>
      </c>
      <c r="K1468" t="str">
        <v>Fijo</v>
      </c>
      <c r="L1468" t="str">
        <v>Indirecto</v>
      </c>
      <c r="M1468">
        <v>0</v>
      </c>
      <c r="N1468" t="str">
        <v>CC28</v>
      </c>
      <c r="O1468" t="e">
        <v>#NUM!</v>
      </c>
      <c r="P1468">
        <v>10</v>
      </c>
      <c r="Q1468" t="str">
        <v>BACHAS, CEREAL Y POLVILLO, COMPOST Y FERTILIZANTES, DISPOSICION FINAL DE R. LIQUIDOS, DISPOSICION FINAL DE R. SOLIDOS, EXPORTACION, NFU, PILETAS, REACTORES, TIERRAS FILTRANTES</v>
      </c>
      <c r="R1468">
        <v>1</v>
      </c>
      <c r="S1468">
        <v>-7155242.8068181816</v>
      </c>
      <c r="T1468">
        <v>10</v>
      </c>
      <c r="U1468" t="str">
        <v>APERTURADO POR EMPRESA</v>
      </c>
      <c r="V1468" t="str">
        <v>EXPORTACION</v>
      </c>
    </row>
    <row r="1469" spans="1:22" x14ac:dyDescent="0.25">
      <c r="A1469" vm="4">
        <v>45931</v>
      </c>
      <c r="B1469" t="str">
        <v>WORMS-RRHH</v>
      </c>
      <c r="C1469" t="str">
        <v>LUQUE, ADRIAN</v>
      </c>
      <c r="D1469">
        <v>-7155242.8068181816</v>
      </c>
      <c r="E1469" t="str">
        <v>PRODUCCION</v>
      </c>
      <c r="F1469">
        <v>10</v>
      </c>
      <c r="G1469">
        <v>7155242.8068181816</v>
      </c>
      <c r="H1469" t="str">
        <v>#RRHH</v>
      </c>
      <c r="I1469" t="str">
        <v>PERSONAL</v>
      </c>
      <c r="J1469" t="str">
        <v>Opex</v>
      </c>
      <c r="K1469" t="str">
        <v>Fijo</v>
      </c>
      <c r="L1469" t="str">
        <v>Indirecto</v>
      </c>
      <c r="M1469">
        <v>0</v>
      </c>
      <c r="N1469" t="str">
        <v>CC28</v>
      </c>
      <c r="O1469" t="e">
        <v>#NUM!</v>
      </c>
      <c r="P1469">
        <v>10</v>
      </c>
      <c r="Q1469" t="str">
        <v>BACHAS, CEREAL Y POLVILLO, COMPOST Y FERTILIZANTES, DISPOSICION FINAL DE R. LIQUIDOS, DISPOSICION FINAL DE R. SOLIDOS, EXPORTACION, NFU, PILETAS, REACTORES, TIERRAS FILTRANTES</v>
      </c>
      <c r="R1469">
        <v>1</v>
      </c>
      <c r="S1469">
        <v>-7155242.8068181816</v>
      </c>
      <c r="T1469">
        <v>10</v>
      </c>
      <c r="U1469" t="str">
        <v>APERTURADO POR EMPRESA</v>
      </c>
      <c r="V1469" t="str">
        <v>NFU</v>
      </c>
    </row>
    <row r="1470" spans="1:22" x14ac:dyDescent="0.25">
      <c r="A1470" vm="4">
        <v>45931</v>
      </c>
      <c r="B1470" t="str">
        <v>WORMS-RRHH</v>
      </c>
      <c r="C1470" t="str">
        <v>LUQUE, ADRIAN</v>
      </c>
      <c r="D1470">
        <v>-7155242.8068181816</v>
      </c>
      <c r="E1470" t="str">
        <v>PRODUCCION</v>
      </c>
      <c r="F1470">
        <v>10</v>
      </c>
      <c r="G1470">
        <v>7155242.8068181816</v>
      </c>
      <c r="H1470" t="str">
        <v>#RRHH</v>
      </c>
      <c r="I1470" t="str">
        <v>PERSONAL</v>
      </c>
      <c r="J1470" t="str">
        <v>Opex</v>
      </c>
      <c r="K1470" t="str">
        <v>Fijo</v>
      </c>
      <c r="L1470" t="str">
        <v>Indirecto</v>
      </c>
      <c r="M1470">
        <v>0</v>
      </c>
      <c r="N1470" t="str">
        <v>CC28</v>
      </c>
      <c r="O1470" t="e">
        <v>#NUM!</v>
      </c>
      <c r="P1470">
        <v>10</v>
      </c>
      <c r="Q1470" t="str">
        <v>BACHAS, CEREAL Y POLVILLO, COMPOST Y FERTILIZANTES, DISPOSICION FINAL DE R. LIQUIDOS, DISPOSICION FINAL DE R. SOLIDOS, EXPORTACION, NFU, PILETAS, REACTORES, TIERRAS FILTRANTES</v>
      </c>
      <c r="R1470">
        <v>1</v>
      </c>
      <c r="S1470">
        <v>-7155242.8068181816</v>
      </c>
      <c r="T1470">
        <v>10</v>
      </c>
      <c r="U1470" t="str">
        <v>APERTURADO POR EMPRESA</v>
      </c>
      <c r="V1470" t="str">
        <v>PILETAS</v>
      </c>
    </row>
    <row r="1471" spans="1:22" x14ac:dyDescent="0.25">
      <c r="A1471" vm="4">
        <v>45931</v>
      </c>
      <c r="B1471" t="str">
        <v>WORMS-RRHH</v>
      </c>
      <c r="C1471" t="str">
        <v>LUQUE, ADRIAN</v>
      </c>
      <c r="D1471">
        <v>-7155242.8068181816</v>
      </c>
      <c r="E1471" t="str">
        <v>PRODUCCION</v>
      </c>
      <c r="F1471">
        <v>10</v>
      </c>
      <c r="G1471">
        <v>7155242.8068181816</v>
      </c>
      <c r="H1471" t="str">
        <v>#RRHH</v>
      </c>
      <c r="I1471" t="str">
        <v>PERSONAL</v>
      </c>
      <c r="J1471" t="str">
        <v>Opex</v>
      </c>
      <c r="K1471" t="str">
        <v>Fijo</v>
      </c>
      <c r="L1471" t="str">
        <v>Indirecto</v>
      </c>
      <c r="M1471">
        <v>0</v>
      </c>
      <c r="N1471" t="str">
        <v>CC28</v>
      </c>
      <c r="O1471" t="e">
        <v>#NUM!</v>
      </c>
      <c r="P1471">
        <v>10</v>
      </c>
      <c r="Q1471" t="str">
        <v>BACHAS, CEREAL Y POLVILLO, COMPOST Y FERTILIZANTES, DISPOSICION FINAL DE R. LIQUIDOS, DISPOSICION FINAL DE R. SOLIDOS, EXPORTACION, NFU, PILETAS, REACTORES, TIERRAS FILTRANTES</v>
      </c>
      <c r="R1471">
        <v>1</v>
      </c>
      <c r="S1471">
        <v>-7155242.8068181816</v>
      </c>
      <c r="T1471">
        <v>10</v>
      </c>
      <c r="U1471" t="str">
        <v>APERTURADO POR EMPRESA</v>
      </c>
      <c r="V1471" t="str">
        <v>REACTORES</v>
      </c>
    </row>
    <row r="1472" spans="1:22" x14ac:dyDescent="0.25">
      <c r="A1472" vm="4">
        <v>45931</v>
      </c>
      <c r="B1472" t="str">
        <v>WORMS-RRHH</v>
      </c>
      <c r="C1472" t="str">
        <v>LUQUE, ADRIAN</v>
      </c>
      <c r="D1472">
        <v>-7155242.8068181816</v>
      </c>
      <c r="E1472" t="str">
        <v>PRODUCCION</v>
      </c>
      <c r="F1472">
        <v>10</v>
      </c>
      <c r="G1472">
        <v>7155242.8068181816</v>
      </c>
      <c r="H1472" t="str">
        <v>#RRHH</v>
      </c>
      <c r="I1472" t="str">
        <v>PERSONAL</v>
      </c>
      <c r="J1472" t="str">
        <v>Opex</v>
      </c>
      <c r="K1472" t="str">
        <v>Fijo</v>
      </c>
      <c r="L1472" t="str">
        <v>Indirecto</v>
      </c>
      <c r="M1472">
        <v>0</v>
      </c>
      <c r="N1472" t="str">
        <v>CC28</v>
      </c>
      <c r="O1472" t="e">
        <v>#NUM!</v>
      </c>
      <c r="P1472">
        <v>10</v>
      </c>
      <c r="Q1472" t="str">
        <v>BACHAS, CEREAL Y POLVILLO, COMPOST Y FERTILIZANTES, DISPOSICION FINAL DE R. LIQUIDOS, DISPOSICION FINAL DE R. SOLIDOS, EXPORTACION, NFU, PILETAS, REACTORES, TIERRAS FILTRANTES</v>
      </c>
      <c r="R1472">
        <v>1</v>
      </c>
      <c r="S1472">
        <v>-7155242.8068181816</v>
      </c>
      <c r="T1472">
        <v>10</v>
      </c>
      <c r="U1472" t="str">
        <v>APERTURADO POR EMPRESA</v>
      </c>
      <c r="V1472" t="str">
        <v>TIERRAS FILTRANTES</v>
      </c>
    </row>
    <row r="1473" spans="1:22" x14ac:dyDescent="0.25">
      <c r="A1473" vm="4">
        <v>45931</v>
      </c>
      <c r="B1473" t="str">
        <v>WORMS-RRHH</v>
      </c>
      <c r="C1473" t="str">
        <v>PELUZZA, CLAUDIA</v>
      </c>
      <c r="D1473">
        <v>-3260001.3068181816</v>
      </c>
      <c r="E1473" t="str">
        <v>ADMINISTRACION</v>
      </c>
      <c r="F1473">
        <v>11</v>
      </c>
      <c r="G1473">
        <v>3260001.3068181816</v>
      </c>
      <c r="H1473" t="str">
        <v>#RRHH</v>
      </c>
      <c r="I1473" t="str">
        <v>PERSONAL</v>
      </c>
      <c r="J1473" t="str">
        <v>Opex</v>
      </c>
      <c r="K1473" t="str">
        <v>Fijo</v>
      </c>
      <c r="L1473" t="str">
        <v>Indirecto</v>
      </c>
      <c r="M1473">
        <v>0</v>
      </c>
      <c r="N1473" t="str">
        <v>CC15</v>
      </c>
      <c r="O1473" t="e">
        <v>#NUM!</v>
      </c>
      <c r="P1473">
        <v>10</v>
      </c>
      <c r="Q1473" t="str">
        <v>BACHAS, CEREAL Y POLVILLO, COMPOST Y FERTILIZANTES, DISPOSICION FINAL DE R. LIQUIDOS, DISPOSICION FINAL DE R. SOLIDOS, EXPORTACION, NFU, PILETAS, REACTORES, TIERRAS FILTRANTES</v>
      </c>
      <c r="R1473">
        <v>1</v>
      </c>
      <c r="S1473">
        <v>-3260001.3068181816</v>
      </c>
      <c r="T1473">
        <v>11</v>
      </c>
      <c r="U1473" t="str">
        <v>APERTURADO POR EMPRESA</v>
      </c>
      <c r="V1473" t="str">
        <v>BACHAS</v>
      </c>
    </row>
    <row r="1474" spans="1:22" x14ac:dyDescent="0.25">
      <c r="A1474" vm="4">
        <v>45931</v>
      </c>
      <c r="B1474" t="str">
        <v>WORMS-RRHH</v>
      </c>
      <c r="C1474" t="str">
        <v>PELUZZA, CLAUDIA</v>
      </c>
      <c r="D1474">
        <v>-3260001.3068181816</v>
      </c>
      <c r="E1474" t="str">
        <v>ADMINISTRACION</v>
      </c>
      <c r="F1474">
        <v>11</v>
      </c>
      <c r="G1474">
        <v>3260001.3068181816</v>
      </c>
      <c r="H1474" t="str">
        <v>#RRHH</v>
      </c>
      <c r="I1474" t="str">
        <v>PERSONAL</v>
      </c>
      <c r="J1474" t="str">
        <v>Opex</v>
      </c>
      <c r="K1474" t="str">
        <v>Fijo</v>
      </c>
      <c r="L1474" t="str">
        <v>Indirecto</v>
      </c>
      <c r="M1474">
        <v>0</v>
      </c>
      <c r="N1474" t="str">
        <v>CC15</v>
      </c>
      <c r="O1474" t="e">
        <v>#NUM!</v>
      </c>
      <c r="P1474">
        <v>10</v>
      </c>
      <c r="Q1474" t="str">
        <v>BACHAS, CEREAL Y POLVILLO, COMPOST Y FERTILIZANTES, DISPOSICION FINAL DE R. LIQUIDOS, DISPOSICION FINAL DE R. SOLIDOS, EXPORTACION, NFU, PILETAS, REACTORES, TIERRAS FILTRANTES</v>
      </c>
      <c r="R1474">
        <v>1</v>
      </c>
      <c r="S1474">
        <v>-3260001.3068181816</v>
      </c>
      <c r="T1474">
        <v>11</v>
      </c>
      <c r="U1474" t="str">
        <v>APERTURADO POR EMPRESA</v>
      </c>
      <c r="V1474" t="str">
        <v>CEREAL Y POLVILLO</v>
      </c>
    </row>
    <row r="1475" spans="1:22" x14ac:dyDescent="0.25">
      <c r="A1475" vm="4">
        <v>45931</v>
      </c>
      <c r="B1475" t="str">
        <v>WORMS-RRHH</v>
      </c>
      <c r="C1475" t="str">
        <v>PELUZZA, CLAUDIA</v>
      </c>
      <c r="D1475">
        <v>-3260001.3068181816</v>
      </c>
      <c r="E1475" t="str">
        <v>ADMINISTRACION</v>
      </c>
      <c r="F1475">
        <v>11</v>
      </c>
      <c r="G1475">
        <v>3260001.3068181816</v>
      </c>
      <c r="H1475" t="str">
        <v>#RRHH</v>
      </c>
      <c r="I1475" t="str">
        <v>PERSONAL</v>
      </c>
      <c r="J1475" t="str">
        <v>Opex</v>
      </c>
      <c r="K1475" t="str">
        <v>Fijo</v>
      </c>
      <c r="L1475" t="str">
        <v>Indirecto</v>
      </c>
      <c r="M1475">
        <v>0</v>
      </c>
      <c r="N1475" t="str">
        <v>CC15</v>
      </c>
      <c r="O1475" t="e">
        <v>#NUM!</v>
      </c>
      <c r="P1475">
        <v>10</v>
      </c>
      <c r="Q1475" t="str">
        <v>BACHAS, CEREAL Y POLVILLO, COMPOST Y FERTILIZANTES, DISPOSICION FINAL DE R. LIQUIDOS, DISPOSICION FINAL DE R. SOLIDOS, EXPORTACION, NFU, PILETAS, REACTORES, TIERRAS FILTRANTES</v>
      </c>
      <c r="R1475">
        <v>1</v>
      </c>
      <c r="S1475">
        <v>-3260001.3068181816</v>
      </c>
      <c r="T1475">
        <v>11</v>
      </c>
      <c r="U1475" t="str">
        <v>APERTURADO POR EMPRESA</v>
      </c>
      <c r="V1475" t="str">
        <v>COMPOST Y FERTILIZANTES</v>
      </c>
    </row>
    <row r="1476" spans="1:22" x14ac:dyDescent="0.25">
      <c r="A1476" vm="4">
        <v>45931</v>
      </c>
      <c r="B1476" t="str">
        <v>WORMS-RRHH</v>
      </c>
      <c r="C1476" t="str">
        <v>PELUZZA, CLAUDIA</v>
      </c>
      <c r="D1476">
        <v>-3260001.3068181816</v>
      </c>
      <c r="E1476" t="str">
        <v>ADMINISTRACION</v>
      </c>
      <c r="F1476">
        <v>11</v>
      </c>
      <c r="G1476">
        <v>3260001.3068181816</v>
      </c>
      <c r="H1476" t="str">
        <v>#RRHH</v>
      </c>
      <c r="I1476" t="str">
        <v>PERSONAL</v>
      </c>
      <c r="J1476" t="str">
        <v>Opex</v>
      </c>
      <c r="K1476" t="str">
        <v>Fijo</v>
      </c>
      <c r="L1476" t="str">
        <v>Indirecto</v>
      </c>
      <c r="M1476">
        <v>0</v>
      </c>
      <c r="N1476" t="str">
        <v>CC15</v>
      </c>
      <c r="O1476" t="e">
        <v>#NUM!</v>
      </c>
      <c r="P1476">
        <v>10</v>
      </c>
      <c r="Q1476" t="str">
        <v>BACHAS, CEREAL Y POLVILLO, COMPOST Y FERTILIZANTES, DISPOSICION FINAL DE R. LIQUIDOS, DISPOSICION FINAL DE R. SOLIDOS, EXPORTACION, NFU, PILETAS, REACTORES, TIERRAS FILTRANTES</v>
      </c>
      <c r="R1476">
        <v>1</v>
      </c>
      <c r="S1476">
        <v>-3260001.3068181816</v>
      </c>
      <c r="T1476">
        <v>11</v>
      </c>
      <c r="U1476" t="str">
        <v>APERTURADO POR EMPRESA</v>
      </c>
      <c r="V1476" t="str">
        <v>DISPOSICION FINAL DE R. LIQUIDOS</v>
      </c>
    </row>
    <row r="1477" spans="1:22" x14ac:dyDescent="0.25">
      <c r="A1477" vm="4">
        <v>45931</v>
      </c>
      <c r="B1477" t="str">
        <v>WORMS-RRHH</v>
      </c>
      <c r="C1477" t="str">
        <v>PELUZZA, CLAUDIA</v>
      </c>
      <c r="D1477">
        <v>-3260001.3068181816</v>
      </c>
      <c r="E1477" t="str">
        <v>ADMINISTRACION</v>
      </c>
      <c r="F1477">
        <v>11</v>
      </c>
      <c r="G1477">
        <v>3260001.3068181816</v>
      </c>
      <c r="H1477" t="str">
        <v>#RRHH</v>
      </c>
      <c r="I1477" t="str">
        <v>PERSONAL</v>
      </c>
      <c r="J1477" t="str">
        <v>Opex</v>
      </c>
      <c r="K1477" t="str">
        <v>Fijo</v>
      </c>
      <c r="L1477" t="str">
        <v>Indirecto</v>
      </c>
      <c r="M1477">
        <v>0</v>
      </c>
      <c r="N1477" t="str">
        <v>CC15</v>
      </c>
      <c r="O1477" t="e">
        <v>#NUM!</v>
      </c>
      <c r="P1477">
        <v>10</v>
      </c>
      <c r="Q1477" t="str">
        <v>BACHAS, CEREAL Y POLVILLO, COMPOST Y FERTILIZANTES, DISPOSICION FINAL DE R. LIQUIDOS, DISPOSICION FINAL DE R. SOLIDOS, EXPORTACION, NFU, PILETAS, REACTORES, TIERRAS FILTRANTES</v>
      </c>
      <c r="R1477">
        <v>1</v>
      </c>
      <c r="S1477">
        <v>-3260001.3068181816</v>
      </c>
      <c r="T1477">
        <v>11</v>
      </c>
      <c r="U1477" t="str">
        <v>APERTURADO POR EMPRESA</v>
      </c>
      <c r="V1477" t="str">
        <v>DISPOSICION FINAL DE R. SOLIDOS</v>
      </c>
    </row>
    <row r="1478" spans="1:22" x14ac:dyDescent="0.25">
      <c r="A1478" vm="4">
        <v>45931</v>
      </c>
      <c r="B1478" t="str">
        <v>WORMS-RRHH</v>
      </c>
      <c r="C1478" t="str">
        <v>PELUZZA, CLAUDIA</v>
      </c>
      <c r="D1478">
        <v>-3260001.3068181816</v>
      </c>
      <c r="E1478" t="str">
        <v>ADMINISTRACION</v>
      </c>
      <c r="F1478">
        <v>11</v>
      </c>
      <c r="G1478">
        <v>3260001.3068181816</v>
      </c>
      <c r="H1478" t="str">
        <v>#RRHH</v>
      </c>
      <c r="I1478" t="str">
        <v>PERSONAL</v>
      </c>
      <c r="J1478" t="str">
        <v>Opex</v>
      </c>
      <c r="K1478" t="str">
        <v>Fijo</v>
      </c>
      <c r="L1478" t="str">
        <v>Indirecto</v>
      </c>
      <c r="M1478">
        <v>0</v>
      </c>
      <c r="N1478" t="str">
        <v>CC15</v>
      </c>
      <c r="O1478" t="e">
        <v>#NUM!</v>
      </c>
      <c r="P1478">
        <v>10</v>
      </c>
      <c r="Q1478" t="str">
        <v>BACHAS, CEREAL Y POLVILLO, COMPOST Y FERTILIZANTES, DISPOSICION FINAL DE R. LIQUIDOS, DISPOSICION FINAL DE R. SOLIDOS, EXPORTACION, NFU, PILETAS, REACTORES, TIERRAS FILTRANTES</v>
      </c>
      <c r="R1478">
        <v>1</v>
      </c>
      <c r="S1478">
        <v>-3260001.3068181816</v>
      </c>
      <c r="T1478">
        <v>11</v>
      </c>
      <c r="U1478" t="str">
        <v>APERTURADO POR EMPRESA</v>
      </c>
      <c r="V1478" t="str">
        <v>EXPORTACION</v>
      </c>
    </row>
    <row r="1479" spans="1:22" x14ac:dyDescent="0.25">
      <c r="A1479" vm="4">
        <v>45931</v>
      </c>
      <c r="B1479" t="str">
        <v>WORMS-RRHH</v>
      </c>
      <c r="C1479" t="str">
        <v>PELUZZA, CLAUDIA</v>
      </c>
      <c r="D1479">
        <v>-3260001.3068181816</v>
      </c>
      <c r="E1479" t="str">
        <v>ADMINISTRACION</v>
      </c>
      <c r="F1479">
        <v>11</v>
      </c>
      <c r="G1479">
        <v>3260001.3068181816</v>
      </c>
      <c r="H1479" t="str">
        <v>#RRHH</v>
      </c>
      <c r="I1479" t="str">
        <v>PERSONAL</v>
      </c>
      <c r="J1479" t="str">
        <v>Opex</v>
      </c>
      <c r="K1479" t="str">
        <v>Fijo</v>
      </c>
      <c r="L1479" t="str">
        <v>Indirecto</v>
      </c>
      <c r="M1479">
        <v>0</v>
      </c>
      <c r="N1479" t="str">
        <v>CC15</v>
      </c>
      <c r="O1479" t="e">
        <v>#NUM!</v>
      </c>
      <c r="P1479">
        <v>10</v>
      </c>
      <c r="Q1479" t="str">
        <v>BACHAS, CEREAL Y POLVILLO, COMPOST Y FERTILIZANTES, DISPOSICION FINAL DE R. LIQUIDOS, DISPOSICION FINAL DE R. SOLIDOS, EXPORTACION, NFU, PILETAS, REACTORES, TIERRAS FILTRANTES</v>
      </c>
      <c r="R1479">
        <v>1</v>
      </c>
      <c r="S1479">
        <v>-3260001.3068181816</v>
      </c>
      <c r="T1479">
        <v>11</v>
      </c>
      <c r="U1479" t="str">
        <v>APERTURADO POR EMPRESA</v>
      </c>
      <c r="V1479" t="str">
        <v>NFU</v>
      </c>
    </row>
    <row r="1480" spans="1:22" x14ac:dyDescent="0.25">
      <c r="A1480" vm="4">
        <v>45931</v>
      </c>
      <c r="B1480" t="str">
        <v>WORMS-RRHH</v>
      </c>
      <c r="C1480" t="str">
        <v>PELUZZA, CLAUDIA</v>
      </c>
      <c r="D1480">
        <v>-3260001.3068181816</v>
      </c>
      <c r="E1480" t="str">
        <v>ADMINISTRACION</v>
      </c>
      <c r="F1480">
        <v>11</v>
      </c>
      <c r="G1480">
        <v>3260001.3068181816</v>
      </c>
      <c r="H1480" t="str">
        <v>#RRHH</v>
      </c>
      <c r="I1480" t="str">
        <v>PERSONAL</v>
      </c>
      <c r="J1480" t="str">
        <v>Opex</v>
      </c>
      <c r="K1480" t="str">
        <v>Fijo</v>
      </c>
      <c r="L1480" t="str">
        <v>Indirecto</v>
      </c>
      <c r="M1480">
        <v>0</v>
      </c>
      <c r="N1480" t="str">
        <v>CC15</v>
      </c>
      <c r="O1480" t="e">
        <v>#NUM!</v>
      </c>
      <c r="P1480">
        <v>10</v>
      </c>
      <c r="Q1480" t="str">
        <v>BACHAS, CEREAL Y POLVILLO, COMPOST Y FERTILIZANTES, DISPOSICION FINAL DE R. LIQUIDOS, DISPOSICION FINAL DE R. SOLIDOS, EXPORTACION, NFU, PILETAS, REACTORES, TIERRAS FILTRANTES</v>
      </c>
      <c r="R1480">
        <v>1</v>
      </c>
      <c r="S1480">
        <v>-3260001.3068181816</v>
      </c>
      <c r="T1480">
        <v>11</v>
      </c>
      <c r="U1480" t="str">
        <v>APERTURADO POR EMPRESA</v>
      </c>
      <c r="V1480" t="str">
        <v>PILETAS</v>
      </c>
    </row>
    <row r="1481" spans="1:22" x14ac:dyDescent="0.25">
      <c r="A1481" vm="4">
        <v>45931</v>
      </c>
      <c r="B1481" t="str">
        <v>WORMS-RRHH</v>
      </c>
      <c r="C1481" t="str">
        <v>PELUZZA, CLAUDIA</v>
      </c>
      <c r="D1481">
        <v>-3260001.3068181816</v>
      </c>
      <c r="E1481" t="str">
        <v>ADMINISTRACION</v>
      </c>
      <c r="F1481">
        <v>11</v>
      </c>
      <c r="G1481">
        <v>3260001.3068181816</v>
      </c>
      <c r="H1481" t="str">
        <v>#RRHH</v>
      </c>
      <c r="I1481" t="str">
        <v>PERSONAL</v>
      </c>
      <c r="J1481" t="str">
        <v>Opex</v>
      </c>
      <c r="K1481" t="str">
        <v>Fijo</v>
      </c>
      <c r="L1481" t="str">
        <v>Indirecto</v>
      </c>
      <c r="M1481">
        <v>0</v>
      </c>
      <c r="N1481" t="str">
        <v>CC15</v>
      </c>
      <c r="O1481" t="e">
        <v>#NUM!</v>
      </c>
      <c r="P1481">
        <v>10</v>
      </c>
      <c r="Q1481" t="str">
        <v>BACHAS, CEREAL Y POLVILLO, COMPOST Y FERTILIZANTES, DISPOSICION FINAL DE R. LIQUIDOS, DISPOSICION FINAL DE R. SOLIDOS, EXPORTACION, NFU, PILETAS, REACTORES, TIERRAS FILTRANTES</v>
      </c>
      <c r="R1481">
        <v>1</v>
      </c>
      <c r="S1481">
        <v>-3260001.3068181816</v>
      </c>
      <c r="T1481">
        <v>11</v>
      </c>
      <c r="U1481" t="str">
        <v>APERTURADO POR EMPRESA</v>
      </c>
      <c r="V1481" t="str">
        <v>REACTORES</v>
      </c>
    </row>
    <row r="1482" spans="1:22" x14ac:dyDescent="0.25">
      <c r="A1482" vm="4">
        <v>45931</v>
      </c>
      <c r="B1482" t="str">
        <v>WORMS-RRHH</v>
      </c>
      <c r="C1482" t="str">
        <v>PELUZZA, CLAUDIA</v>
      </c>
      <c r="D1482">
        <v>-3260001.3068181816</v>
      </c>
      <c r="E1482" t="str">
        <v>ADMINISTRACION</v>
      </c>
      <c r="F1482">
        <v>11</v>
      </c>
      <c r="G1482">
        <v>3260001.3068181816</v>
      </c>
      <c r="H1482" t="str">
        <v>#RRHH</v>
      </c>
      <c r="I1482" t="str">
        <v>PERSONAL</v>
      </c>
      <c r="J1482" t="str">
        <v>Opex</v>
      </c>
      <c r="K1482" t="str">
        <v>Fijo</v>
      </c>
      <c r="L1482" t="str">
        <v>Indirecto</v>
      </c>
      <c r="M1482">
        <v>0</v>
      </c>
      <c r="N1482" t="str">
        <v>CC15</v>
      </c>
      <c r="O1482" t="e">
        <v>#NUM!</v>
      </c>
      <c r="P1482">
        <v>10</v>
      </c>
      <c r="Q1482" t="str">
        <v>BACHAS, CEREAL Y POLVILLO, COMPOST Y FERTILIZANTES, DISPOSICION FINAL DE R. LIQUIDOS, DISPOSICION FINAL DE R. SOLIDOS, EXPORTACION, NFU, PILETAS, REACTORES, TIERRAS FILTRANTES</v>
      </c>
      <c r="R1482">
        <v>1</v>
      </c>
      <c r="S1482">
        <v>-3260001.3068181816</v>
      </c>
      <c r="T1482">
        <v>11</v>
      </c>
      <c r="U1482" t="str">
        <v>APERTURADO POR EMPRESA</v>
      </c>
      <c r="V1482" t="str">
        <v>TIERRAS FILTRANTES</v>
      </c>
    </row>
    <row r="1483" spans="1:22" x14ac:dyDescent="0.25">
      <c r="A1483" vm="4">
        <v>45931</v>
      </c>
      <c r="B1483" t="str">
        <v>WORMS-RRHH</v>
      </c>
      <c r="C1483" t="str">
        <v>ABAD, GONZALO</v>
      </c>
      <c r="D1483">
        <v>-1000000</v>
      </c>
      <c r="E1483" t="str">
        <v>ADMINISTRACION</v>
      </c>
      <c r="F1483">
        <v>12</v>
      </c>
      <c r="G1483">
        <v>1000000</v>
      </c>
      <c r="H1483" t="str">
        <v>#RRHH</v>
      </c>
      <c r="I1483" t="str">
        <v>PERSONAL</v>
      </c>
      <c r="J1483" t="str">
        <v>Opex</v>
      </c>
      <c r="K1483" t="str">
        <v>Fijo</v>
      </c>
      <c r="L1483" t="str">
        <v>Indirecto</v>
      </c>
      <c r="M1483">
        <v>0</v>
      </c>
      <c r="N1483" t="str">
        <v>CC15</v>
      </c>
      <c r="O1483" t="e">
        <v>#NUM!</v>
      </c>
      <c r="P1483">
        <v>10</v>
      </c>
      <c r="Q1483" t="str">
        <v>BACHAS, CEREAL Y POLVILLO, COMPOST Y FERTILIZANTES, DISPOSICION FINAL DE R. LIQUIDOS, DISPOSICION FINAL DE R. SOLIDOS, EXPORTACION, NFU, PILETAS, REACTORES, TIERRAS FILTRANTES</v>
      </c>
      <c r="R1483">
        <v>1</v>
      </c>
      <c r="S1483">
        <v>-1000000</v>
      </c>
      <c r="T1483">
        <v>12</v>
      </c>
      <c r="U1483" t="str">
        <v>APERTURADO POR EMPRESA</v>
      </c>
      <c r="V1483" t="str">
        <v>BACHAS</v>
      </c>
    </row>
    <row r="1484" spans="1:22" x14ac:dyDescent="0.25">
      <c r="A1484" vm="4">
        <v>45931</v>
      </c>
      <c r="B1484" t="str">
        <v>WORMS-RRHH</v>
      </c>
      <c r="C1484" t="str">
        <v>ABAD, GONZALO</v>
      </c>
      <c r="D1484">
        <v>-1000000</v>
      </c>
      <c r="E1484" t="str">
        <v>ADMINISTRACION</v>
      </c>
      <c r="F1484">
        <v>12</v>
      </c>
      <c r="G1484">
        <v>1000000</v>
      </c>
      <c r="H1484" t="str">
        <v>#RRHH</v>
      </c>
      <c r="I1484" t="str">
        <v>PERSONAL</v>
      </c>
      <c r="J1484" t="str">
        <v>Opex</v>
      </c>
      <c r="K1484" t="str">
        <v>Fijo</v>
      </c>
      <c r="L1484" t="str">
        <v>Indirecto</v>
      </c>
      <c r="M1484">
        <v>0</v>
      </c>
      <c r="N1484" t="str">
        <v>CC15</v>
      </c>
      <c r="O1484" t="e">
        <v>#NUM!</v>
      </c>
      <c r="P1484">
        <v>10</v>
      </c>
      <c r="Q1484" t="str">
        <v>BACHAS, CEREAL Y POLVILLO, COMPOST Y FERTILIZANTES, DISPOSICION FINAL DE R. LIQUIDOS, DISPOSICION FINAL DE R. SOLIDOS, EXPORTACION, NFU, PILETAS, REACTORES, TIERRAS FILTRANTES</v>
      </c>
      <c r="R1484">
        <v>1</v>
      </c>
      <c r="S1484">
        <v>-1000000</v>
      </c>
      <c r="T1484">
        <v>12</v>
      </c>
      <c r="U1484" t="str">
        <v>APERTURADO POR EMPRESA</v>
      </c>
      <c r="V1484" t="str">
        <v>CEREAL Y POLVILLO</v>
      </c>
    </row>
    <row r="1485" spans="1:22" x14ac:dyDescent="0.25">
      <c r="A1485" vm="4">
        <v>45931</v>
      </c>
      <c r="B1485" t="str">
        <v>WORMS-RRHH</v>
      </c>
      <c r="C1485" t="str">
        <v>ABAD, GONZALO</v>
      </c>
      <c r="D1485">
        <v>-1000000</v>
      </c>
      <c r="E1485" t="str">
        <v>ADMINISTRACION</v>
      </c>
      <c r="F1485">
        <v>12</v>
      </c>
      <c r="G1485">
        <v>1000000</v>
      </c>
      <c r="H1485" t="str">
        <v>#RRHH</v>
      </c>
      <c r="I1485" t="str">
        <v>PERSONAL</v>
      </c>
      <c r="J1485" t="str">
        <v>Opex</v>
      </c>
      <c r="K1485" t="str">
        <v>Fijo</v>
      </c>
      <c r="L1485" t="str">
        <v>Indirecto</v>
      </c>
      <c r="M1485">
        <v>0</v>
      </c>
      <c r="N1485" t="str">
        <v>CC15</v>
      </c>
      <c r="O1485" t="e">
        <v>#NUM!</v>
      </c>
      <c r="P1485">
        <v>10</v>
      </c>
      <c r="Q1485" t="str">
        <v>BACHAS, CEREAL Y POLVILLO, COMPOST Y FERTILIZANTES, DISPOSICION FINAL DE R. LIQUIDOS, DISPOSICION FINAL DE R. SOLIDOS, EXPORTACION, NFU, PILETAS, REACTORES, TIERRAS FILTRANTES</v>
      </c>
      <c r="R1485">
        <v>1</v>
      </c>
      <c r="S1485">
        <v>-1000000</v>
      </c>
      <c r="T1485">
        <v>12</v>
      </c>
      <c r="U1485" t="str">
        <v>APERTURADO POR EMPRESA</v>
      </c>
      <c r="V1485" t="str">
        <v>COMPOST Y FERTILIZANTES</v>
      </c>
    </row>
    <row r="1486" spans="1:22" x14ac:dyDescent="0.25">
      <c r="A1486" vm="4">
        <v>45931</v>
      </c>
      <c r="B1486" t="str">
        <v>WORMS-RRHH</v>
      </c>
      <c r="C1486" t="str">
        <v>ABAD, GONZALO</v>
      </c>
      <c r="D1486">
        <v>-1000000</v>
      </c>
      <c r="E1486" t="str">
        <v>ADMINISTRACION</v>
      </c>
      <c r="F1486">
        <v>12</v>
      </c>
      <c r="G1486">
        <v>1000000</v>
      </c>
      <c r="H1486" t="str">
        <v>#RRHH</v>
      </c>
      <c r="I1486" t="str">
        <v>PERSONAL</v>
      </c>
      <c r="J1486" t="str">
        <v>Opex</v>
      </c>
      <c r="K1486" t="str">
        <v>Fijo</v>
      </c>
      <c r="L1486" t="str">
        <v>Indirecto</v>
      </c>
      <c r="M1486">
        <v>0</v>
      </c>
      <c r="N1486" t="str">
        <v>CC15</v>
      </c>
      <c r="O1486" t="e">
        <v>#NUM!</v>
      </c>
      <c r="P1486">
        <v>10</v>
      </c>
      <c r="Q1486" t="str">
        <v>BACHAS, CEREAL Y POLVILLO, COMPOST Y FERTILIZANTES, DISPOSICION FINAL DE R. LIQUIDOS, DISPOSICION FINAL DE R. SOLIDOS, EXPORTACION, NFU, PILETAS, REACTORES, TIERRAS FILTRANTES</v>
      </c>
      <c r="R1486">
        <v>1</v>
      </c>
      <c r="S1486">
        <v>-1000000</v>
      </c>
      <c r="T1486">
        <v>12</v>
      </c>
      <c r="U1486" t="str">
        <v>APERTURADO POR EMPRESA</v>
      </c>
      <c r="V1486" t="str">
        <v>DISPOSICION FINAL DE R. LIQUIDOS</v>
      </c>
    </row>
    <row r="1487" spans="1:22" x14ac:dyDescent="0.25">
      <c r="A1487" vm="4">
        <v>45931</v>
      </c>
      <c r="B1487" t="str">
        <v>WORMS-RRHH</v>
      </c>
      <c r="C1487" t="str">
        <v>ABAD, GONZALO</v>
      </c>
      <c r="D1487">
        <v>-1000000</v>
      </c>
      <c r="E1487" t="str">
        <v>ADMINISTRACION</v>
      </c>
      <c r="F1487">
        <v>12</v>
      </c>
      <c r="G1487">
        <v>1000000</v>
      </c>
      <c r="H1487" t="str">
        <v>#RRHH</v>
      </c>
      <c r="I1487" t="str">
        <v>PERSONAL</v>
      </c>
      <c r="J1487" t="str">
        <v>Opex</v>
      </c>
      <c r="K1487" t="str">
        <v>Fijo</v>
      </c>
      <c r="L1487" t="str">
        <v>Indirecto</v>
      </c>
      <c r="M1487">
        <v>0</v>
      </c>
      <c r="N1487" t="str">
        <v>CC15</v>
      </c>
      <c r="O1487" t="e">
        <v>#NUM!</v>
      </c>
      <c r="P1487">
        <v>10</v>
      </c>
      <c r="Q1487" t="str">
        <v>BACHAS, CEREAL Y POLVILLO, COMPOST Y FERTILIZANTES, DISPOSICION FINAL DE R. LIQUIDOS, DISPOSICION FINAL DE R. SOLIDOS, EXPORTACION, NFU, PILETAS, REACTORES, TIERRAS FILTRANTES</v>
      </c>
      <c r="R1487">
        <v>1</v>
      </c>
      <c r="S1487">
        <v>-1000000</v>
      </c>
      <c r="T1487">
        <v>12</v>
      </c>
      <c r="U1487" t="str">
        <v>APERTURADO POR EMPRESA</v>
      </c>
      <c r="V1487" t="str">
        <v>DISPOSICION FINAL DE R. SOLIDOS</v>
      </c>
    </row>
    <row r="1488" spans="1:22" x14ac:dyDescent="0.25">
      <c r="A1488" vm="4">
        <v>45931</v>
      </c>
      <c r="B1488" t="str">
        <v>WORMS-RRHH</v>
      </c>
      <c r="C1488" t="str">
        <v>ABAD, GONZALO</v>
      </c>
      <c r="D1488">
        <v>-1000000</v>
      </c>
      <c r="E1488" t="str">
        <v>ADMINISTRACION</v>
      </c>
      <c r="F1488">
        <v>12</v>
      </c>
      <c r="G1488">
        <v>1000000</v>
      </c>
      <c r="H1488" t="str">
        <v>#RRHH</v>
      </c>
      <c r="I1488" t="str">
        <v>PERSONAL</v>
      </c>
      <c r="J1488" t="str">
        <v>Opex</v>
      </c>
      <c r="K1488" t="str">
        <v>Fijo</v>
      </c>
      <c r="L1488" t="str">
        <v>Indirecto</v>
      </c>
      <c r="M1488">
        <v>0</v>
      </c>
      <c r="N1488" t="str">
        <v>CC15</v>
      </c>
      <c r="O1488" t="e">
        <v>#NUM!</v>
      </c>
      <c r="P1488">
        <v>10</v>
      </c>
      <c r="Q1488" t="str">
        <v>BACHAS, CEREAL Y POLVILLO, COMPOST Y FERTILIZANTES, DISPOSICION FINAL DE R. LIQUIDOS, DISPOSICION FINAL DE R. SOLIDOS, EXPORTACION, NFU, PILETAS, REACTORES, TIERRAS FILTRANTES</v>
      </c>
      <c r="R1488">
        <v>1</v>
      </c>
      <c r="S1488">
        <v>-1000000</v>
      </c>
      <c r="T1488">
        <v>12</v>
      </c>
      <c r="U1488" t="str">
        <v>APERTURADO POR EMPRESA</v>
      </c>
      <c r="V1488" t="str">
        <v>EXPORTACION</v>
      </c>
    </row>
    <row r="1489" spans="1:22" x14ac:dyDescent="0.25">
      <c r="A1489" vm="4">
        <v>45931</v>
      </c>
      <c r="B1489" t="str">
        <v>WORMS-RRHH</v>
      </c>
      <c r="C1489" t="str">
        <v>ABAD, GONZALO</v>
      </c>
      <c r="D1489">
        <v>-1000000</v>
      </c>
      <c r="E1489" t="str">
        <v>ADMINISTRACION</v>
      </c>
      <c r="F1489">
        <v>12</v>
      </c>
      <c r="G1489">
        <v>1000000</v>
      </c>
      <c r="H1489" t="str">
        <v>#RRHH</v>
      </c>
      <c r="I1489" t="str">
        <v>PERSONAL</v>
      </c>
      <c r="J1489" t="str">
        <v>Opex</v>
      </c>
      <c r="K1489" t="str">
        <v>Fijo</v>
      </c>
      <c r="L1489" t="str">
        <v>Indirecto</v>
      </c>
      <c r="M1489">
        <v>0</v>
      </c>
      <c r="N1489" t="str">
        <v>CC15</v>
      </c>
      <c r="O1489" t="e">
        <v>#NUM!</v>
      </c>
      <c r="P1489">
        <v>10</v>
      </c>
      <c r="Q1489" t="str">
        <v>BACHAS, CEREAL Y POLVILLO, COMPOST Y FERTILIZANTES, DISPOSICION FINAL DE R. LIQUIDOS, DISPOSICION FINAL DE R. SOLIDOS, EXPORTACION, NFU, PILETAS, REACTORES, TIERRAS FILTRANTES</v>
      </c>
      <c r="R1489">
        <v>1</v>
      </c>
      <c r="S1489">
        <v>-1000000</v>
      </c>
      <c r="T1489">
        <v>12</v>
      </c>
      <c r="U1489" t="str">
        <v>APERTURADO POR EMPRESA</v>
      </c>
      <c r="V1489" t="str">
        <v>NFU</v>
      </c>
    </row>
    <row r="1490" spans="1:22" x14ac:dyDescent="0.25">
      <c r="A1490" vm="4">
        <v>45931</v>
      </c>
      <c r="B1490" t="str">
        <v>WORMS-RRHH</v>
      </c>
      <c r="C1490" t="str">
        <v>ABAD, GONZALO</v>
      </c>
      <c r="D1490">
        <v>-1000000</v>
      </c>
      <c r="E1490" t="str">
        <v>ADMINISTRACION</v>
      </c>
      <c r="F1490">
        <v>12</v>
      </c>
      <c r="G1490">
        <v>1000000</v>
      </c>
      <c r="H1490" t="str">
        <v>#RRHH</v>
      </c>
      <c r="I1490" t="str">
        <v>PERSONAL</v>
      </c>
      <c r="J1490" t="str">
        <v>Opex</v>
      </c>
      <c r="K1490" t="str">
        <v>Fijo</v>
      </c>
      <c r="L1490" t="str">
        <v>Indirecto</v>
      </c>
      <c r="M1490">
        <v>0</v>
      </c>
      <c r="N1490" t="str">
        <v>CC15</v>
      </c>
      <c r="O1490" t="e">
        <v>#NUM!</v>
      </c>
      <c r="P1490">
        <v>10</v>
      </c>
      <c r="Q1490" t="str">
        <v>BACHAS, CEREAL Y POLVILLO, COMPOST Y FERTILIZANTES, DISPOSICION FINAL DE R. LIQUIDOS, DISPOSICION FINAL DE R. SOLIDOS, EXPORTACION, NFU, PILETAS, REACTORES, TIERRAS FILTRANTES</v>
      </c>
      <c r="R1490">
        <v>1</v>
      </c>
      <c r="S1490">
        <v>-1000000</v>
      </c>
      <c r="T1490">
        <v>12</v>
      </c>
      <c r="U1490" t="str">
        <v>APERTURADO POR EMPRESA</v>
      </c>
      <c r="V1490" t="str">
        <v>PILETAS</v>
      </c>
    </row>
    <row r="1491" spans="1:22" x14ac:dyDescent="0.25">
      <c r="A1491" vm="4">
        <v>45931</v>
      </c>
      <c r="B1491" t="str">
        <v>WORMS-RRHH</v>
      </c>
      <c r="C1491" t="str">
        <v>ABAD, GONZALO</v>
      </c>
      <c r="D1491">
        <v>-1000000</v>
      </c>
      <c r="E1491" t="str">
        <v>ADMINISTRACION</v>
      </c>
      <c r="F1491">
        <v>12</v>
      </c>
      <c r="G1491">
        <v>1000000</v>
      </c>
      <c r="H1491" t="str">
        <v>#RRHH</v>
      </c>
      <c r="I1491" t="str">
        <v>PERSONAL</v>
      </c>
      <c r="J1491" t="str">
        <v>Opex</v>
      </c>
      <c r="K1491" t="str">
        <v>Fijo</v>
      </c>
      <c r="L1491" t="str">
        <v>Indirecto</v>
      </c>
      <c r="M1491">
        <v>0</v>
      </c>
      <c r="N1491" t="str">
        <v>CC15</v>
      </c>
      <c r="O1491" t="e">
        <v>#NUM!</v>
      </c>
      <c r="P1491">
        <v>10</v>
      </c>
      <c r="Q1491" t="str">
        <v>BACHAS, CEREAL Y POLVILLO, COMPOST Y FERTILIZANTES, DISPOSICION FINAL DE R. LIQUIDOS, DISPOSICION FINAL DE R. SOLIDOS, EXPORTACION, NFU, PILETAS, REACTORES, TIERRAS FILTRANTES</v>
      </c>
      <c r="R1491">
        <v>1</v>
      </c>
      <c r="S1491">
        <v>-1000000</v>
      </c>
      <c r="T1491">
        <v>12</v>
      </c>
      <c r="U1491" t="str">
        <v>APERTURADO POR EMPRESA</v>
      </c>
      <c r="V1491" t="str">
        <v>REACTORES</v>
      </c>
    </row>
    <row r="1492" spans="1:22" x14ac:dyDescent="0.25">
      <c r="A1492" vm="4">
        <v>45931</v>
      </c>
      <c r="B1492" t="str">
        <v>WORMS-RRHH</v>
      </c>
      <c r="C1492" t="str">
        <v>ABAD, GONZALO</v>
      </c>
      <c r="D1492">
        <v>-1000000</v>
      </c>
      <c r="E1492" t="str">
        <v>ADMINISTRACION</v>
      </c>
      <c r="F1492">
        <v>12</v>
      </c>
      <c r="G1492">
        <v>1000000</v>
      </c>
      <c r="H1492" t="str">
        <v>#RRHH</v>
      </c>
      <c r="I1492" t="str">
        <v>PERSONAL</v>
      </c>
      <c r="J1492" t="str">
        <v>Opex</v>
      </c>
      <c r="K1492" t="str">
        <v>Fijo</v>
      </c>
      <c r="L1492" t="str">
        <v>Indirecto</v>
      </c>
      <c r="M1492">
        <v>0</v>
      </c>
      <c r="N1492" t="str">
        <v>CC15</v>
      </c>
      <c r="O1492" t="e">
        <v>#NUM!</v>
      </c>
      <c r="P1492">
        <v>10</v>
      </c>
      <c r="Q1492" t="str">
        <v>BACHAS, CEREAL Y POLVILLO, COMPOST Y FERTILIZANTES, DISPOSICION FINAL DE R. LIQUIDOS, DISPOSICION FINAL DE R. SOLIDOS, EXPORTACION, NFU, PILETAS, REACTORES, TIERRAS FILTRANTES</v>
      </c>
      <c r="R1492">
        <v>1</v>
      </c>
      <c r="S1492">
        <v>-1000000</v>
      </c>
      <c r="T1492">
        <v>12</v>
      </c>
      <c r="U1492" t="str">
        <v>APERTURADO POR EMPRESA</v>
      </c>
      <c r="V1492" t="str">
        <v>TIERRAS FILTRANTES</v>
      </c>
    </row>
    <row r="1493" spans="1:22" x14ac:dyDescent="0.25">
      <c r="A1493" vm="4">
        <v>45931</v>
      </c>
      <c r="B1493" t="str">
        <v>WORMS-RRHH</v>
      </c>
      <c r="C1493" t="str">
        <v>POSSE, FLEIPE</v>
      </c>
      <c r="D1493">
        <v>-1770000</v>
      </c>
      <c r="E1493" t="str">
        <v>ADMINISTRACION</v>
      </c>
      <c r="F1493">
        <v>13</v>
      </c>
      <c r="G1493">
        <v>1770000</v>
      </c>
      <c r="H1493" t="str">
        <v>#RRHH</v>
      </c>
      <c r="I1493" t="str">
        <v>PERSONAL</v>
      </c>
      <c r="J1493" t="str">
        <v>Opex</v>
      </c>
      <c r="K1493" t="str">
        <v>Fijo</v>
      </c>
      <c r="L1493" t="str">
        <v>Indirecto</v>
      </c>
      <c r="M1493">
        <v>0</v>
      </c>
      <c r="N1493" t="str">
        <v>CC15</v>
      </c>
      <c r="O1493" t="e">
        <v>#NUM!</v>
      </c>
      <c r="P1493">
        <v>10</v>
      </c>
      <c r="Q1493" t="str">
        <v>BACHAS, CEREAL Y POLVILLO, COMPOST Y FERTILIZANTES, DISPOSICION FINAL DE R. LIQUIDOS, DISPOSICION FINAL DE R. SOLIDOS, EXPORTACION, NFU, PILETAS, REACTORES, TIERRAS FILTRANTES</v>
      </c>
      <c r="R1493">
        <v>1</v>
      </c>
      <c r="S1493">
        <v>-1770000</v>
      </c>
      <c r="T1493">
        <v>13</v>
      </c>
      <c r="U1493" t="str">
        <v>APERTURADO POR EMPRESA</v>
      </c>
      <c r="V1493" t="str">
        <v>BACHAS</v>
      </c>
    </row>
    <row r="1494" spans="1:22" x14ac:dyDescent="0.25">
      <c r="A1494" vm="4">
        <v>45931</v>
      </c>
      <c r="B1494" t="str">
        <v>WORMS-RRHH</v>
      </c>
      <c r="C1494" t="str">
        <v>POSSE, FLEIPE</v>
      </c>
      <c r="D1494">
        <v>-1770000</v>
      </c>
      <c r="E1494" t="str">
        <v>ADMINISTRACION</v>
      </c>
      <c r="F1494">
        <v>13</v>
      </c>
      <c r="G1494">
        <v>1770000</v>
      </c>
      <c r="H1494" t="str">
        <v>#RRHH</v>
      </c>
      <c r="I1494" t="str">
        <v>PERSONAL</v>
      </c>
      <c r="J1494" t="str">
        <v>Opex</v>
      </c>
      <c r="K1494" t="str">
        <v>Fijo</v>
      </c>
      <c r="L1494" t="str">
        <v>Indirecto</v>
      </c>
      <c r="M1494">
        <v>0</v>
      </c>
      <c r="N1494" t="str">
        <v>CC15</v>
      </c>
      <c r="O1494" t="e">
        <v>#NUM!</v>
      </c>
      <c r="P1494">
        <v>10</v>
      </c>
      <c r="Q1494" t="str">
        <v>BACHAS, CEREAL Y POLVILLO, COMPOST Y FERTILIZANTES, DISPOSICION FINAL DE R. LIQUIDOS, DISPOSICION FINAL DE R. SOLIDOS, EXPORTACION, NFU, PILETAS, REACTORES, TIERRAS FILTRANTES</v>
      </c>
      <c r="R1494">
        <v>1</v>
      </c>
      <c r="S1494">
        <v>-1770000</v>
      </c>
      <c r="T1494">
        <v>13</v>
      </c>
      <c r="U1494" t="str">
        <v>APERTURADO POR EMPRESA</v>
      </c>
      <c r="V1494" t="str">
        <v>CEREAL Y POLVILLO</v>
      </c>
    </row>
    <row r="1495" spans="1:22" x14ac:dyDescent="0.25">
      <c r="A1495" vm="4">
        <v>45931</v>
      </c>
      <c r="B1495" t="str">
        <v>WORMS-RRHH</v>
      </c>
      <c r="C1495" t="str">
        <v>POSSE, FLEIPE</v>
      </c>
      <c r="D1495">
        <v>-1770000</v>
      </c>
      <c r="E1495" t="str">
        <v>ADMINISTRACION</v>
      </c>
      <c r="F1495">
        <v>13</v>
      </c>
      <c r="G1495">
        <v>1770000</v>
      </c>
      <c r="H1495" t="str">
        <v>#RRHH</v>
      </c>
      <c r="I1495" t="str">
        <v>PERSONAL</v>
      </c>
      <c r="J1495" t="str">
        <v>Opex</v>
      </c>
      <c r="K1495" t="str">
        <v>Fijo</v>
      </c>
      <c r="L1495" t="str">
        <v>Indirecto</v>
      </c>
      <c r="M1495">
        <v>0</v>
      </c>
      <c r="N1495" t="str">
        <v>CC15</v>
      </c>
      <c r="O1495" t="e">
        <v>#NUM!</v>
      </c>
      <c r="P1495">
        <v>10</v>
      </c>
      <c r="Q1495" t="str">
        <v>BACHAS, CEREAL Y POLVILLO, COMPOST Y FERTILIZANTES, DISPOSICION FINAL DE R. LIQUIDOS, DISPOSICION FINAL DE R. SOLIDOS, EXPORTACION, NFU, PILETAS, REACTORES, TIERRAS FILTRANTES</v>
      </c>
      <c r="R1495">
        <v>1</v>
      </c>
      <c r="S1495">
        <v>-1770000</v>
      </c>
      <c r="T1495">
        <v>13</v>
      </c>
      <c r="U1495" t="str">
        <v>APERTURADO POR EMPRESA</v>
      </c>
      <c r="V1495" t="str">
        <v>COMPOST Y FERTILIZANTES</v>
      </c>
    </row>
    <row r="1496" spans="1:22" x14ac:dyDescent="0.25">
      <c r="A1496" vm="4">
        <v>45931</v>
      </c>
      <c r="B1496" t="str">
        <v>WORMS-RRHH</v>
      </c>
      <c r="C1496" t="str">
        <v>POSSE, FLEIPE</v>
      </c>
      <c r="D1496">
        <v>-1770000</v>
      </c>
      <c r="E1496" t="str">
        <v>ADMINISTRACION</v>
      </c>
      <c r="F1496">
        <v>13</v>
      </c>
      <c r="G1496">
        <v>1770000</v>
      </c>
      <c r="H1496" t="str">
        <v>#RRHH</v>
      </c>
      <c r="I1496" t="str">
        <v>PERSONAL</v>
      </c>
      <c r="J1496" t="str">
        <v>Opex</v>
      </c>
      <c r="K1496" t="str">
        <v>Fijo</v>
      </c>
      <c r="L1496" t="str">
        <v>Indirecto</v>
      </c>
      <c r="M1496">
        <v>0</v>
      </c>
      <c r="N1496" t="str">
        <v>CC15</v>
      </c>
      <c r="O1496" t="e">
        <v>#NUM!</v>
      </c>
      <c r="P1496">
        <v>10</v>
      </c>
      <c r="Q1496" t="str">
        <v>BACHAS, CEREAL Y POLVILLO, COMPOST Y FERTILIZANTES, DISPOSICION FINAL DE R. LIQUIDOS, DISPOSICION FINAL DE R. SOLIDOS, EXPORTACION, NFU, PILETAS, REACTORES, TIERRAS FILTRANTES</v>
      </c>
      <c r="R1496">
        <v>1</v>
      </c>
      <c r="S1496">
        <v>-1770000</v>
      </c>
      <c r="T1496">
        <v>13</v>
      </c>
      <c r="U1496" t="str">
        <v>APERTURADO POR EMPRESA</v>
      </c>
      <c r="V1496" t="str">
        <v>DISPOSICION FINAL DE R. LIQUIDOS</v>
      </c>
    </row>
    <row r="1497" spans="1:22" x14ac:dyDescent="0.25">
      <c r="A1497" vm="4">
        <v>45931</v>
      </c>
      <c r="B1497" t="str">
        <v>WORMS-RRHH</v>
      </c>
      <c r="C1497" t="str">
        <v>POSSE, FLEIPE</v>
      </c>
      <c r="D1497">
        <v>-1770000</v>
      </c>
      <c r="E1497" t="str">
        <v>ADMINISTRACION</v>
      </c>
      <c r="F1497">
        <v>13</v>
      </c>
      <c r="G1497">
        <v>1770000</v>
      </c>
      <c r="H1497" t="str">
        <v>#RRHH</v>
      </c>
      <c r="I1497" t="str">
        <v>PERSONAL</v>
      </c>
      <c r="J1497" t="str">
        <v>Opex</v>
      </c>
      <c r="K1497" t="str">
        <v>Fijo</v>
      </c>
      <c r="L1497" t="str">
        <v>Indirecto</v>
      </c>
      <c r="M1497">
        <v>0</v>
      </c>
      <c r="N1497" t="str">
        <v>CC15</v>
      </c>
      <c r="O1497" t="e">
        <v>#NUM!</v>
      </c>
      <c r="P1497">
        <v>10</v>
      </c>
      <c r="Q1497" t="str">
        <v>BACHAS, CEREAL Y POLVILLO, COMPOST Y FERTILIZANTES, DISPOSICION FINAL DE R. LIQUIDOS, DISPOSICION FINAL DE R. SOLIDOS, EXPORTACION, NFU, PILETAS, REACTORES, TIERRAS FILTRANTES</v>
      </c>
      <c r="R1497">
        <v>1</v>
      </c>
      <c r="S1497">
        <v>-1770000</v>
      </c>
      <c r="T1497">
        <v>13</v>
      </c>
      <c r="U1497" t="str">
        <v>APERTURADO POR EMPRESA</v>
      </c>
      <c r="V1497" t="str">
        <v>DISPOSICION FINAL DE R. SOLIDOS</v>
      </c>
    </row>
    <row r="1498" spans="1:22" x14ac:dyDescent="0.25">
      <c r="A1498" vm="4">
        <v>45931</v>
      </c>
      <c r="B1498" t="str">
        <v>WORMS-RRHH</v>
      </c>
      <c r="C1498" t="str">
        <v>POSSE, FLEIPE</v>
      </c>
      <c r="D1498">
        <v>-1770000</v>
      </c>
      <c r="E1498" t="str">
        <v>ADMINISTRACION</v>
      </c>
      <c r="F1498">
        <v>13</v>
      </c>
      <c r="G1498">
        <v>1770000</v>
      </c>
      <c r="H1498" t="str">
        <v>#RRHH</v>
      </c>
      <c r="I1498" t="str">
        <v>PERSONAL</v>
      </c>
      <c r="J1498" t="str">
        <v>Opex</v>
      </c>
      <c r="K1498" t="str">
        <v>Fijo</v>
      </c>
      <c r="L1498" t="str">
        <v>Indirecto</v>
      </c>
      <c r="M1498">
        <v>0</v>
      </c>
      <c r="N1498" t="str">
        <v>CC15</v>
      </c>
      <c r="O1498" t="e">
        <v>#NUM!</v>
      </c>
      <c r="P1498">
        <v>10</v>
      </c>
      <c r="Q1498" t="str">
        <v>BACHAS, CEREAL Y POLVILLO, COMPOST Y FERTILIZANTES, DISPOSICION FINAL DE R. LIQUIDOS, DISPOSICION FINAL DE R. SOLIDOS, EXPORTACION, NFU, PILETAS, REACTORES, TIERRAS FILTRANTES</v>
      </c>
      <c r="R1498">
        <v>1</v>
      </c>
      <c r="S1498">
        <v>-1770000</v>
      </c>
      <c r="T1498">
        <v>13</v>
      </c>
      <c r="U1498" t="str">
        <v>APERTURADO POR EMPRESA</v>
      </c>
      <c r="V1498" t="str">
        <v>EXPORTACION</v>
      </c>
    </row>
    <row r="1499" spans="1:22" x14ac:dyDescent="0.25">
      <c r="A1499" vm="4">
        <v>45931</v>
      </c>
      <c r="B1499" t="str">
        <v>WORMS-RRHH</v>
      </c>
      <c r="C1499" t="str">
        <v>POSSE, FLEIPE</v>
      </c>
      <c r="D1499">
        <v>-1770000</v>
      </c>
      <c r="E1499" t="str">
        <v>ADMINISTRACION</v>
      </c>
      <c r="F1499">
        <v>13</v>
      </c>
      <c r="G1499">
        <v>1770000</v>
      </c>
      <c r="H1499" t="str">
        <v>#RRHH</v>
      </c>
      <c r="I1499" t="str">
        <v>PERSONAL</v>
      </c>
      <c r="J1499" t="str">
        <v>Opex</v>
      </c>
      <c r="K1499" t="str">
        <v>Fijo</v>
      </c>
      <c r="L1499" t="str">
        <v>Indirecto</v>
      </c>
      <c r="M1499">
        <v>0</v>
      </c>
      <c r="N1499" t="str">
        <v>CC15</v>
      </c>
      <c r="O1499" t="e">
        <v>#NUM!</v>
      </c>
      <c r="P1499">
        <v>10</v>
      </c>
      <c r="Q1499" t="str">
        <v>BACHAS, CEREAL Y POLVILLO, COMPOST Y FERTILIZANTES, DISPOSICION FINAL DE R. LIQUIDOS, DISPOSICION FINAL DE R. SOLIDOS, EXPORTACION, NFU, PILETAS, REACTORES, TIERRAS FILTRANTES</v>
      </c>
      <c r="R1499">
        <v>1</v>
      </c>
      <c r="S1499">
        <v>-1770000</v>
      </c>
      <c r="T1499">
        <v>13</v>
      </c>
      <c r="U1499" t="str">
        <v>APERTURADO POR EMPRESA</v>
      </c>
      <c r="V1499" t="str">
        <v>NFU</v>
      </c>
    </row>
    <row r="1500" spans="1:22" x14ac:dyDescent="0.25">
      <c r="A1500" vm="4">
        <v>45931</v>
      </c>
      <c r="B1500" t="str">
        <v>WORMS-RRHH</v>
      </c>
      <c r="C1500" t="str">
        <v>POSSE, FLEIPE</v>
      </c>
      <c r="D1500">
        <v>-1770000</v>
      </c>
      <c r="E1500" t="str">
        <v>ADMINISTRACION</v>
      </c>
      <c r="F1500">
        <v>13</v>
      </c>
      <c r="G1500">
        <v>1770000</v>
      </c>
      <c r="H1500" t="str">
        <v>#RRHH</v>
      </c>
      <c r="I1500" t="str">
        <v>PERSONAL</v>
      </c>
      <c r="J1500" t="str">
        <v>Opex</v>
      </c>
      <c r="K1500" t="str">
        <v>Fijo</v>
      </c>
      <c r="L1500" t="str">
        <v>Indirecto</v>
      </c>
      <c r="M1500">
        <v>0</v>
      </c>
      <c r="N1500" t="str">
        <v>CC15</v>
      </c>
      <c r="O1500" t="e">
        <v>#NUM!</v>
      </c>
      <c r="P1500">
        <v>10</v>
      </c>
      <c r="Q1500" t="str">
        <v>BACHAS, CEREAL Y POLVILLO, COMPOST Y FERTILIZANTES, DISPOSICION FINAL DE R. LIQUIDOS, DISPOSICION FINAL DE R. SOLIDOS, EXPORTACION, NFU, PILETAS, REACTORES, TIERRAS FILTRANTES</v>
      </c>
      <c r="R1500">
        <v>1</v>
      </c>
      <c r="S1500">
        <v>-1770000</v>
      </c>
      <c r="T1500">
        <v>13</v>
      </c>
      <c r="U1500" t="str">
        <v>APERTURADO POR EMPRESA</v>
      </c>
      <c r="V1500" t="str">
        <v>PILETAS</v>
      </c>
    </row>
    <row r="1501" spans="1:22" x14ac:dyDescent="0.25">
      <c r="A1501" vm="4">
        <v>45931</v>
      </c>
      <c r="B1501" t="str">
        <v>WORMS-RRHH</v>
      </c>
      <c r="C1501" t="str">
        <v>POSSE, FLEIPE</v>
      </c>
      <c r="D1501">
        <v>-1770000</v>
      </c>
      <c r="E1501" t="str">
        <v>ADMINISTRACION</v>
      </c>
      <c r="F1501">
        <v>13</v>
      </c>
      <c r="G1501">
        <v>1770000</v>
      </c>
      <c r="H1501" t="str">
        <v>#RRHH</v>
      </c>
      <c r="I1501" t="str">
        <v>PERSONAL</v>
      </c>
      <c r="J1501" t="str">
        <v>Opex</v>
      </c>
      <c r="K1501" t="str">
        <v>Fijo</v>
      </c>
      <c r="L1501" t="str">
        <v>Indirecto</v>
      </c>
      <c r="M1501">
        <v>0</v>
      </c>
      <c r="N1501" t="str">
        <v>CC15</v>
      </c>
      <c r="O1501" t="e">
        <v>#NUM!</v>
      </c>
      <c r="P1501">
        <v>10</v>
      </c>
      <c r="Q1501" t="str">
        <v>BACHAS, CEREAL Y POLVILLO, COMPOST Y FERTILIZANTES, DISPOSICION FINAL DE R. LIQUIDOS, DISPOSICION FINAL DE R. SOLIDOS, EXPORTACION, NFU, PILETAS, REACTORES, TIERRAS FILTRANTES</v>
      </c>
      <c r="R1501">
        <v>1</v>
      </c>
      <c r="S1501">
        <v>-1770000</v>
      </c>
      <c r="T1501">
        <v>13</v>
      </c>
      <c r="U1501" t="str">
        <v>APERTURADO POR EMPRESA</v>
      </c>
      <c r="V1501" t="str">
        <v>REACTORES</v>
      </c>
    </row>
    <row r="1502" spans="1:22" x14ac:dyDescent="0.25">
      <c r="A1502" vm="4">
        <v>45931</v>
      </c>
      <c r="B1502" t="str">
        <v>WORMS-RRHH</v>
      </c>
      <c r="C1502" t="str">
        <v>POSSE, FLEIPE</v>
      </c>
      <c r="D1502">
        <v>-1770000</v>
      </c>
      <c r="E1502" t="str">
        <v>ADMINISTRACION</v>
      </c>
      <c r="F1502">
        <v>13</v>
      </c>
      <c r="G1502">
        <v>1770000</v>
      </c>
      <c r="H1502" t="str">
        <v>#RRHH</v>
      </c>
      <c r="I1502" t="str">
        <v>PERSONAL</v>
      </c>
      <c r="J1502" t="str">
        <v>Opex</v>
      </c>
      <c r="K1502" t="str">
        <v>Fijo</v>
      </c>
      <c r="L1502" t="str">
        <v>Indirecto</v>
      </c>
      <c r="M1502">
        <v>0</v>
      </c>
      <c r="N1502" t="str">
        <v>CC15</v>
      </c>
      <c r="O1502" t="e">
        <v>#NUM!</v>
      </c>
      <c r="P1502">
        <v>10</v>
      </c>
      <c r="Q1502" t="str">
        <v>BACHAS, CEREAL Y POLVILLO, COMPOST Y FERTILIZANTES, DISPOSICION FINAL DE R. LIQUIDOS, DISPOSICION FINAL DE R. SOLIDOS, EXPORTACION, NFU, PILETAS, REACTORES, TIERRAS FILTRANTES</v>
      </c>
      <c r="R1502">
        <v>1</v>
      </c>
      <c r="S1502">
        <v>-1770000</v>
      </c>
      <c r="T1502">
        <v>13</v>
      </c>
      <c r="U1502" t="str">
        <v>APERTURADO POR EMPRESA</v>
      </c>
      <c r="V1502" t="str">
        <v>TIERRAS FILTRANTES</v>
      </c>
    </row>
    <row r="1503" spans="1:22" x14ac:dyDescent="0.25">
      <c r="A1503" vm="4">
        <v>45931</v>
      </c>
      <c r="B1503" t="str">
        <v>WORMS-RRHH</v>
      </c>
      <c r="C1503" t="str">
        <v>MAZZALI CARLA JUDITH</v>
      </c>
      <c r="D1503">
        <v>-3217031.0896809334</v>
      </c>
      <c r="E1503" t="str">
        <v>ADMINISTRACION</v>
      </c>
      <c r="F1503">
        <v>14</v>
      </c>
      <c r="G1503">
        <v>3217031.0896809334</v>
      </c>
      <c r="H1503" t="str">
        <v>#RRHH</v>
      </c>
      <c r="I1503" t="str">
        <v>PERSONAL</v>
      </c>
      <c r="J1503" t="str">
        <v>Opex</v>
      </c>
      <c r="K1503" t="str">
        <v>Fijo</v>
      </c>
      <c r="L1503" t="str">
        <v>Indirecto</v>
      </c>
      <c r="M1503">
        <v>0</v>
      </c>
      <c r="N1503" t="str">
        <v>CC15</v>
      </c>
      <c r="O1503" t="e">
        <v>#NUM!</v>
      </c>
      <c r="P1503">
        <v>10</v>
      </c>
      <c r="Q1503" t="str">
        <v>BACHAS, CEREAL Y POLVILLO, COMPOST Y FERTILIZANTES, DISPOSICION FINAL DE R. LIQUIDOS, DISPOSICION FINAL DE R. SOLIDOS, EXPORTACION, NFU, PILETAS, REACTORES, TIERRAS FILTRANTES</v>
      </c>
      <c r="R1503">
        <v>1</v>
      </c>
      <c r="S1503">
        <v>-3217031.0896809334</v>
      </c>
      <c r="T1503">
        <v>14</v>
      </c>
      <c r="U1503" t="str">
        <v>APERTURADO POR EMPRESA</v>
      </c>
      <c r="V1503" t="str">
        <v>BACHAS</v>
      </c>
    </row>
    <row r="1504" spans="1:22" x14ac:dyDescent="0.25">
      <c r="A1504" vm="4">
        <v>45931</v>
      </c>
      <c r="B1504" t="str">
        <v>WORMS-RRHH</v>
      </c>
      <c r="C1504" t="str">
        <v>MAZZALI CARLA JUDITH</v>
      </c>
      <c r="D1504">
        <v>-3217031.0896809334</v>
      </c>
      <c r="E1504" t="str">
        <v>ADMINISTRACION</v>
      </c>
      <c r="F1504">
        <v>14</v>
      </c>
      <c r="G1504">
        <v>3217031.0896809334</v>
      </c>
      <c r="H1504" t="str">
        <v>#RRHH</v>
      </c>
      <c r="I1504" t="str">
        <v>PERSONAL</v>
      </c>
      <c r="J1504" t="str">
        <v>Opex</v>
      </c>
      <c r="K1504" t="str">
        <v>Fijo</v>
      </c>
      <c r="L1504" t="str">
        <v>Indirecto</v>
      </c>
      <c r="M1504">
        <v>0</v>
      </c>
      <c r="N1504" t="str">
        <v>CC15</v>
      </c>
      <c r="O1504" t="e">
        <v>#NUM!</v>
      </c>
      <c r="P1504">
        <v>10</v>
      </c>
      <c r="Q1504" t="str">
        <v>BACHAS, CEREAL Y POLVILLO, COMPOST Y FERTILIZANTES, DISPOSICION FINAL DE R. LIQUIDOS, DISPOSICION FINAL DE R. SOLIDOS, EXPORTACION, NFU, PILETAS, REACTORES, TIERRAS FILTRANTES</v>
      </c>
      <c r="R1504">
        <v>1</v>
      </c>
      <c r="S1504">
        <v>-3217031.0896809334</v>
      </c>
      <c r="T1504">
        <v>14</v>
      </c>
      <c r="U1504" t="str">
        <v>APERTURADO POR EMPRESA</v>
      </c>
      <c r="V1504" t="str">
        <v>CEREAL Y POLVILLO</v>
      </c>
    </row>
    <row r="1505" spans="1:22" x14ac:dyDescent="0.25">
      <c r="A1505" vm="4">
        <v>45931</v>
      </c>
      <c r="B1505" t="str">
        <v>WORMS-RRHH</v>
      </c>
      <c r="C1505" t="str">
        <v>MAZZALI CARLA JUDITH</v>
      </c>
      <c r="D1505">
        <v>-3217031.0896809334</v>
      </c>
      <c r="E1505" t="str">
        <v>ADMINISTRACION</v>
      </c>
      <c r="F1505">
        <v>14</v>
      </c>
      <c r="G1505">
        <v>3217031.0896809334</v>
      </c>
      <c r="H1505" t="str">
        <v>#RRHH</v>
      </c>
      <c r="I1505" t="str">
        <v>PERSONAL</v>
      </c>
      <c r="J1505" t="str">
        <v>Opex</v>
      </c>
      <c r="K1505" t="str">
        <v>Fijo</v>
      </c>
      <c r="L1505" t="str">
        <v>Indirecto</v>
      </c>
      <c r="M1505">
        <v>0</v>
      </c>
      <c r="N1505" t="str">
        <v>CC15</v>
      </c>
      <c r="O1505" t="e">
        <v>#NUM!</v>
      </c>
      <c r="P1505">
        <v>10</v>
      </c>
      <c r="Q1505" t="str">
        <v>BACHAS, CEREAL Y POLVILLO, COMPOST Y FERTILIZANTES, DISPOSICION FINAL DE R. LIQUIDOS, DISPOSICION FINAL DE R. SOLIDOS, EXPORTACION, NFU, PILETAS, REACTORES, TIERRAS FILTRANTES</v>
      </c>
      <c r="R1505">
        <v>1</v>
      </c>
      <c r="S1505">
        <v>-3217031.0896809334</v>
      </c>
      <c r="T1505">
        <v>14</v>
      </c>
      <c r="U1505" t="str">
        <v>APERTURADO POR EMPRESA</v>
      </c>
      <c r="V1505" t="str">
        <v>COMPOST Y FERTILIZANTES</v>
      </c>
    </row>
    <row r="1506" spans="1:22" x14ac:dyDescent="0.25">
      <c r="A1506" vm="4">
        <v>45931</v>
      </c>
      <c r="B1506" t="str">
        <v>WORMS-RRHH</v>
      </c>
      <c r="C1506" t="str">
        <v>MAZZALI CARLA JUDITH</v>
      </c>
      <c r="D1506">
        <v>-3217031.0896809334</v>
      </c>
      <c r="E1506" t="str">
        <v>ADMINISTRACION</v>
      </c>
      <c r="F1506">
        <v>14</v>
      </c>
      <c r="G1506">
        <v>3217031.0896809334</v>
      </c>
      <c r="H1506" t="str">
        <v>#RRHH</v>
      </c>
      <c r="I1506" t="str">
        <v>PERSONAL</v>
      </c>
      <c r="J1506" t="str">
        <v>Opex</v>
      </c>
      <c r="K1506" t="str">
        <v>Fijo</v>
      </c>
      <c r="L1506" t="str">
        <v>Indirecto</v>
      </c>
      <c r="M1506">
        <v>0</v>
      </c>
      <c r="N1506" t="str">
        <v>CC15</v>
      </c>
      <c r="O1506" t="e">
        <v>#NUM!</v>
      </c>
      <c r="P1506">
        <v>10</v>
      </c>
      <c r="Q1506" t="str">
        <v>BACHAS, CEREAL Y POLVILLO, COMPOST Y FERTILIZANTES, DISPOSICION FINAL DE R. LIQUIDOS, DISPOSICION FINAL DE R. SOLIDOS, EXPORTACION, NFU, PILETAS, REACTORES, TIERRAS FILTRANTES</v>
      </c>
      <c r="R1506">
        <v>1</v>
      </c>
      <c r="S1506">
        <v>-3217031.0896809334</v>
      </c>
      <c r="T1506">
        <v>14</v>
      </c>
      <c r="U1506" t="str">
        <v>APERTURADO POR EMPRESA</v>
      </c>
      <c r="V1506" t="str">
        <v>DISPOSICION FINAL DE R. LIQUIDOS</v>
      </c>
    </row>
    <row r="1507" spans="1:22" x14ac:dyDescent="0.25">
      <c r="A1507" vm="4">
        <v>45931</v>
      </c>
      <c r="B1507" t="str">
        <v>WORMS-RRHH</v>
      </c>
      <c r="C1507" t="str">
        <v>MAZZALI CARLA JUDITH</v>
      </c>
      <c r="D1507">
        <v>-3217031.0896809334</v>
      </c>
      <c r="E1507" t="str">
        <v>ADMINISTRACION</v>
      </c>
      <c r="F1507">
        <v>14</v>
      </c>
      <c r="G1507">
        <v>3217031.0896809334</v>
      </c>
      <c r="H1507" t="str">
        <v>#RRHH</v>
      </c>
      <c r="I1507" t="str">
        <v>PERSONAL</v>
      </c>
      <c r="J1507" t="str">
        <v>Opex</v>
      </c>
      <c r="K1507" t="str">
        <v>Fijo</v>
      </c>
      <c r="L1507" t="str">
        <v>Indirecto</v>
      </c>
      <c r="M1507">
        <v>0</v>
      </c>
      <c r="N1507" t="str">
        <v>CC15</v>
      </c>
      <c r="O1507" t="e">
        <v>#NUM!</v>
      </c>
      <c r="P1507">
        <v>10</v>
      </c>
      <c r="Q1507" t="str">
        <v>BACHAS, CEREAL Y POLVILLO, COMPOST Y FERTILIZANTES, DISPOSICION FINAL DE R. LIQUIDOS, DISPOSICION FINAL DE R. SOLIDOS, EXPORTACION, NFU, PILETAS, REACTORES, TIERRAS FILTRANTES</v>
      </c>
      <c r="R1507">
        <v>1</v>
      </c>
      <c r="S1507">
        <v>-3217031.0896809334</v>
      </c>
      <c r="T1507">
        <v>14</v>
      </c>
      <c r="U1507" t="str">
        <v>APERTURADO POR EMPRESA</v>
      </c>
      <c r="V1507" t="str">
        <v>DISPOSICION FINAL DE R. SOLIDOS</v>
      </c>
    </row>
    <row r="1508" spans="1:22" x14ac:dyDescent="0.25">
      <c r="A1508" vm="4">
        <v>45931</v>
      </c>
      <c r="B1508" t="str">
        <v>WORMS-RRHH</v>
      </c>
      <c r="C1508" t="str">
        <v>MAZZALI CARLA JUDITH</v>
      </c>
      <c r="D1508">
        <v>-3217031.0896809334</v>
      </c>
      <c r="E1508" t="str">
        <v>ADMINISTRACION</v>
      </c>
      <c r="F1508">
        <v>14</v>
      </c>
      <c r="G1508">
        <v>3217031.0896809334</v>
      </c>
      <c r="H1508" t="str">
        <v>#RRHH</v>
      </c>
      <c r="I1508" t="str">
        <v>PERSONAL</v>
      </c>
      <c r="J1508" t="str">
        <v>Opex</v>
      </c>
      <c r="K1508" t="str">
        <v>Fijo</v>
      </c>
      <c r="L1508" t="str">
        <v>Indirecto</v>
      </c>
      <c r="M1508">
        <v>0</v>
      </c>
      <c r="N1508" t="str">
        <v>CC15</v>
      </c>
      <c r="O1508" t="e">
        <v>#NUM!</v>
      </c>
      <c r="P1508">
        <v>10</v>
      </c>
      <c r="Q1508" t="str">
        <v>BACHAS, CEREAL Y POLVILLO, COMPOST Y FERTILIZANTES, DISPOSICION FINAL DE R. LIQUIDOS, DISPOSICION FINAL DE R. SOLIDOS, EXPORTACION, NFU, PILETAS, REACTORES, TIERRAS FILTRANTES</v>
      </c>
      <c r="R1508">
        <v>1</v>
      </c>
      <c r="S1508">
        <v>-3217031.0896809334</v>
      </c>
      <c r="T1508">
        <v>14</v>
      </c>
      <c r="U1508" t="str">
        <v>APERTURADO POR EMPRESA</v>
      </c>
      <c r="V1508" t="str">
        <v>EXPORTACION</v>
      </c>
    </row>
    <row r="1509" spans="1:22" x14ac:dyDescent="0.25">
      <c r="A1509" vm="4">
        <v>45931</v>
      </c>
      <c r="B1509" t="str">
        <v>WORMS-RRHH</v>
      </c>
      <c r="C1509" t="str">
        <v>MAZZALI CARLA JUDITH</v>
      </c>
      <c r="D1509">
        <v>-3217031.0896809334</v>
      </c>
      <c r="E1509" t="str">
        <v>ADMINISTRACION</v>
      </c>
      <c r="F1509">
        <v>14</v>
      </c>
      <c r="G1509">
        <v>3217031.0896809334</v>
      </c>
      <c r="H1509" t="str">
        <v>#RRHH</v>
      </c>
      <c r="I1509" t="str">
        <v>PERSONAL</v>
      </c>
      <c r="J1509" t="str">
        <v>Opex</v>
      </c>
      <c r="K1509" t="str">
        <v>Fijo</v>
      </c>
      <c r="L1509" t="str">
        <v>Indirecto</v>
      </c>
      <c r="M1509">
        <v>0</v>
      </c>
      <c r="N1509" t="str">
        <v>CC15</v>
      </c>
      <c r="O1509" t="e">
        <v>#NUM!</v>
      </c>
      <c r="P1509">
        <v>10</v>
      </c>
      <c r="Q1509" t="str">
        <v>BACHAS, CEREAL Y POLVILLO, COMPOST Y FERTILIZANTES, DISPOSICION FINAL DE R. LIQUIDOS, DISPOSICION FINAL DE R. SOLIDOS, EXPORTACION, NFU, PILETAS, REACTORES, TIERRAS FILTRANTES</v>
      </c>
      <c r="R1509">
        <v>1</v>
      </c>
      <c r="S1509">
        <v>-3217031.0896809334</v>
      </c>
      <c r="T1509">
        <v>14</v>
      </c>
      <c r="U1509" t="str">
        <v>APERTURADO POR EMPRESA</v>
      </c>
      <c r="V1509" t="str">
        <v>NFU</v>
      </c>
    </row>
    <row r="1510" spans="1:22" x14ac:dyDescent="0.25">
      <c r="A1510" vm="4">
        <v>45931</v>
      </c>
      <c r="B1510" t="str">
        <v>WORMS-RRHH</v>
      </c>
      <c r="C1510" t="str">
        <v>MAZZALI CARLA JUDITH</v>
      </c>
      <c r="D1510">
        <v>-3217031.0896809334</v>
      </c>
      <c r="E1510" t="str">
        <v>ADMINISTRACION</v>
      </c>
      <c r="F1510">
        <v>14</v>
      </c>
      <c r="G1510">
        <v>3217031.0896809334</v>
      </c>
      <c r="H1510" t="str">
        <v>#RRHH</v>
      </c>
      <c r="I1510" t="str">
        <v>PERSONAL</v>
      </c>
      <c r="J1510" t="str">
        <v>Opex</v>
      </c>
      <c r="K1510" t="str">
        <v>Fijo</v>
      </c>
      <c r="L1510" t="str">
        <v>Indirecto</v>
      </c>
      <c r="M1510">
        <v>0</v>
      </c>
      <c r="N1510" t="str">
        <v>CC15</v>
      </c>
      <c r="O1510" t="e">
        <v>#NUM!</v>
      </c>
      <c r="P1510">
        <v>10</v>
      </c>
      <c r="Q1510" t="str">
        <v>BACHAS, CEREAL Y POLVILLO, COMPOST Y FERTILIZANTES, DISPOSICION FINAL DE R. LIQUIDOS, DISPOSICION FINAL DE R. SOLIDOS, EXPORTACION, NFU, PILETAS, REACTORES, TIERRAS FILTRANTES</v>
      </c>
      <c r="R1510">
        <v>1</v>
      </c>
      <c r="S1510">
        <v>-3217031.0896809334</v>
      </c>
      <c r="T1510">
        <v>14</v>
      </c>
      <c r="U1510" t="str">
        <v>APERTURADO POR EMPRESA</v>
      </c>
      <c r="V1510" t="str">
        <v>PILETAS</v>
      </c>
    </row>
    <row r="1511" spans="1:22" x14ac:dyDescent="0.25">
      <c r="A1511" vm="4">
        <v>45931</v>
      </c>
      <c r="B1511" t="str">
        <v>WORMS-RRHH</v>
      </c>
      <c r="C1511" t="str">
        <v>MAZZALI CARLA JUDITH</v>
      </c>
      <c r="D1511">
        <v>-3217031.0896809334</v>
      </c>
      <c r="E1511" t="str">
        <v>ADMINISTRACION</v>
      </c>
      <c r="F1511">
        <v>14</v>
      </c>
      <c r="G1511">
        <v>3217031.0896809334</v>
      </c>
      <c r="H1511" t="str">
        <v>#RRHH</v>
      </c>
      <c r="I1511" t="str">
        <v>PERSONAL</v>
      </c>
      <c r="J1511" t="str">
        <v>Opex</v>
      </c>
      <c r="K1511" t="str">
        <v>Fijo</v>
      </c>
      <c r="L1511" t="str">
        <v>Indirecto</v>
      </c>
      <c r="M1511">
        <v>0</v>
      </c>
      <c r="N1511" t="str">
        <v>CC15</v>
      </c>
      <c r="O1511" t="e">
        <v>#NUM!</v>
      </c>
      <c r="P1511">
        <v>10</v>
      </c>
      <c r="Q1511" t="str">
        <v>BACHAS, CEREAL Y POLVILLO, COMPOST Y FERTILIZANTES, DISPOSICION FINAL DE R. LIQUIDOS, DISPOSICION FINAL DE R. SOLIDOS, EXPORTACION, NFU, PILETAS, REACTORES, TIERRAS FILTRANTES</v>
      </c>
      <c r="R1511">
        <v>1</v>
      </c>
      <c r="S1511">
        <v>-3217031.0896809334</v>
      </c>
      <c r="T1511">
        <v>14</v>
      </c>
      <c r="U1511" t="str">
        <v>APERTURADO POR EMPRESA</v>
      </c>
      <c r="V1511" t="str">
        <v>REACTORES</v>
      </c>
    </row>
    <row r="1512" spans="1:22" x14ac:dyDescent="0.25">
      <c r="A1512" vm="4">
        <v>45931</v>
      </c>
      <c r="B1512" t="str">
        <v>WORMS-RRHH</v>
      </c>
      <c r="C1512" t="str">
        <v>MAZZALI CARLA JUDITH</v>
      </c>
      <c r="D1512">
        <v>-3217031.0896809334</v>
      </c>
      <c r="E1512" t="str">
        <v>ADMINISTRACION</v>
      </c>
      <c r="F1512">
        <v>14</v>
      </c>
      <c r="G1512">
        <v>3217031.0896809334</v>
      </c>
      <c r="H1512" t="str">
        <v>#RRHH</v>
      </c>
      <c r="I1512" t="str">
        <v>PERSONAL</v>
      </c>
      <c r="J1512" t="str">
        <v>Opex</v>
      </c>
      <c r="K1512" t="str">
        <v>Fijo</v>
      </c>
      <c r="L1512" t="str">
        <v>Indirecto</v>
      </c>
      <c r="M1512">
        <v>0</v>
      </c>
      <c r="N1512" t="str">
        <v>CC15</v>
      </c>
      <c r="O1512" t="e">
        <v>#NUM!</v>
      </c>
      <c r="P1512">
        <v>10</v>
      </c>
      <c r="Q1512" t="str">
        <v>BACHAS, CEREAL Y POLVILLO, COMPOST Y FERTILIZANTES, DISPOSICION FINAL DE R. LIQUIDOS, DISPOSICION FINAL DE R. SOLIDOS, EXPORTACION, NFU, PILETAS, REACTORES, TIERRAS FILTRANTES</v>
      </c>
      <c r="R1512">
        <v>1</v>
      </c>
      <c r="S1512">
        <v>-3217031.0896809334</v>
      </c>
      <c r="T1512">
        <v>14</v>
      </c>
      <c r="U1512" t="str">
        <v>APERTURADO POR EMPRESA</v>
      </c>
      <c r="V1512" t="str">
        <v>TIERRAS FILTRANTES</v>
      </c>
    </row>
    <row r="1513" spans="1:22" x14ac:dyDescent="0.25">
      <c r="A1513" vm="4">
        <v>45931</v>
      </c>
      <c r="B1513" t="str">
        <v>WORMS-RRHH</v>
      </c>
      <c r="C1513" t="str">
        <v>ADROVER, JUAN HORACIO</v>
      </c>
      <c r="D1513">
        <v>-1876296.3068181821</v>
      </c>
      <c r="E1513" t="str">
        <v>TALLER MECANICO</v>
      </c>
      <c r="F1513">
        <v>15</v>
      </c>
      <c r="G1513">
        <v>1876296.3068181821</v>
      </c>
      <c r="H1513" t="str">
        <v>#RRHH</v>
      </c>
      <c r="I1513" t="str">
        <v>PERSONAL</v>
      </c>
      <c r="J1513" t="str">
        <v>Opex</v>
      </c>
      <c r="K1513" t="str">
        <v>Fijo</v>
      </c>
      <c r="L1513" t="str">
        <v>Indirecto</v>
      </c>
      <c r="M1513">
        <v>0</v>
      </c>
      <c r="N1513" t="str">
        <v>CC23</v>
      </c>
      <c r="O1513" t="e">
        <v>#NUM!</v>
      </c>
      <c r="P1513">
        <v>10</v>
      </c>
      <c r="Q1513" t="str">
        <v>BACHAS, CEREAL Y POLVILLO, COMPOST Y FERTILIZANTES, DISPOSICION FINAL DE R. LIQUIDOS, DISPOSICION FINAL DE R. SOLIDOS, EXPORTACION, NFU, PILETAS, REACTORES, TIERRAS FILTRANTES</v>
      </c>
      <c r="R1513">
        <v>1</v>
      </c>
      <c r="S1513">
        <v>-1876296.3068181821</v>
      </c>
      <c r="T1513">
        <v>15</v>
      </c>
      <c r="U1513" t="str">
        <v>APERTURADO POR EMPRESA</v>
      </c>
      <c r="V1513" t="str">
        <v>BACHAS</v>
      </c>
    </row>
    <row r="1514" spans="1:22" x14ac:dyDescent="0.25">
      <c r="A1514" vm="4">
        <v>45931</v>
      </c>
      <c r="B1514" t="str">
        <v>WORMS-RRHH</v>
      </c>
      <c r="C1514" t="str">
        <v>ADROVER, JUAN HORACIO</v>
      </c>
      <c r="D1514">
        <v>-1876296.3068181821</v>
      </c>
      <c r="E1514" t="str">
        <v>TALLER MECANICO</v>
      </c>
      <c r="F1514">
        <v>15</v>
      </c>
      <c r="G1514">
        <v>1876296.3068181821</v>
      </c>
      <c r="H1514" t="str">
        <v>#RRHH</v>
      </c>
      <c r="I1514" t="str">
        <v>PERSONAL</v>
      </c>
      <c r="J1514" t="str">
        <v>Opex</v>
      </c>
      <c r="K1514" t="str">
        <v>Fijo</v>
      </c>
      <c r="L1514" t="str">
        <v>Indirecto</v>
      </c>
      <c r="M1514">
        <v>0</v>
      </c>
      <c r="N1514" t="str">
        <v>CC23</v>
      </c>
      <c r="O1514" t="e">
        <v>#NUM!</v>
      </c>
      <c r="P1514">
        <v>10</v>
      </c>
      <c r="Q1514" t="str">
        <v>BACHAS, CEREAL Y POLVILLO, COMPOST Y FERTILIZANTES, DISPOSICION FINAL DE R. LIQUIDOS, DISPOSICION FINAL DE R. SOLIDOS, EXPORTACION, NFU, PILETAS, REACTORES, TIERRAS FILTRANTES</v>
      </c>
      <c r="R1514">
        <v>1</v>
      </c>
      <c r="S1514">
        <v>-1876296.3068181821</v>
      </c>
      <c r="T1514">
        <v>15</v>
      </c>
      <c r="U1514" t="str">
        <v>APERTURADO POR EMPRESA</v>
      </c>
      <c r="V1514" t="str">
        <v>CEREAL Y POLVILLO</v>
      </c>
    </row>
    <row r="1515" spans="1:22" x14ac:dyDescent="0.25">
      <c r="A1515" vm="4">
        <v>45931</v>
      </c>
      <c r="B1515" t="str">
        <v>WORMS-RRHH</v>
      </c>
      <c r="C1515" t="str">
        <v>ADROVER, JUAN HORACIO</v>
      </c>
      <c r="D1515">
        <v>-1876296.3068181821</v>
      </c>
      <c r="E1515" t="str">
        <v>TALLER MECANICO</v>
      </c>
      <c r="F1515">
        <v>15</v>
      </c>
      <c r="G1515">
        <v>1876296.3068181821</v>
      </c>
      <c r="H1515" t="str">
        <v>#RRHH</v>
      </c>
      <c r="I1515" t="str">
        <v>PERSONAL</v>
      </c>
      <c r="J1515" t="str">
        <v>Opex</v>
      </c>
      <c r="K1515" t="str">
        <v>Fijo</v>
      </c>
      <c r="L1515" t="str">
        <v>Indirecto</v>
      </c>
      <c r="M1515">
        <v>0</v>
      </c>
      <c r="N1515" t="str">
        <v>CC23</v>
      </c>
      <c r="O1515" t="e">
        <v>#NUM!</v>
      </c>
      <c r="P1515">
        <v>10</v>
      </c>
      <c r="Q1515" t="str">
        <v>BACHAS, CEREAL Y POLVILLO, COMPOST Y FERTILIZANTES, DISPOSICION FINAL DE R. LIQUIDOS, DISPOSICION FINAL DE R. SOLIDOS, EXPORTACION, NFU, PILETAS, REACTORES, TIERRAS FILTRANTES</v>
      </c>
      <c r="R1515">
        <v>1</v>
      </c>
      <c r="S1515">
        <v>-1876296.3068181821</v>
      </c>
      <c r="T1515">
        <v>15</v>
      </c>
      <c r="U1515" t="str">
        <v>APERTURADO POR EMPRESA</v>
      </c>
      <c r="V1515" t="str">
        <v>COMPOST Y FERTILIZANTES</v>
      </c>
    </row>
    <row r="1516" spans="1:22" x14ac:dyDescent="0.25">
      <c r="A1516" vm="4">
        <v>45931</v>
      </c>
      <c r="B1516" t="str">
        <v>WORMS-RRHH</v>
      </c>
      <c r="C1516" t="str">
        <v>ADROVER, JUAN HORACIO</v>
      </c>
      <c r="D1516">
        <v>-1876296.3068181821</v>
      </c>
      <c r="E1516" t="str">
        <v>TALLER MECANICO</v>
      </c>
      <c r="F1516">
        <v>15</v>
      </c>
      <c r="G1516">
        <v>1876296.3068181821</v>
      </c>
      <c r="H1516" t="str">
        <v>#RRHH</v>
      </c>
      <c r="I1516" t="str">
        <v>PERSONAL</v>
      </c>
      <c r="J1516" t="str">
        <v>Opex</v>
      </c>
      <c r="K1516" t="str">
        <v>Fijo</v>
      </c>
      <c r="L1516" t="str">
        <v>Indirecto</v>
      </c>
      <c r="M1516">
        <v>0</v>
      </c>
      <c r="N1516" t="str">
        <v>CC23</v>
      </c>
      <c r="O1516" t="e">
        <v>#NUM!</v>
      </c>
      <c r="P1516">
        <v>10</v>
      </c>
      <c r="Q1516" t="str">
        <v>BACHAS, CEREAL Y POLVILLO, COMPOST Y FERTILIZANTES, DISPOSICION FINAL DE R. LIQUIDOS, DISPOSICION FINAL DE R. SOLIDOS, EXPORTACION, NFU, PILETAS, REACTORES, TIERRAS FILTRANTES</v>
      </c>
      <c r="R1516">
        <v>1</v>
      </c>
      <c r="S1516">
        <v>-1876296.3068181821</v>
      </c>
      <c r="T1516">
        <v>15</v>
      </c>
      <c r="U1516" t="str">
        <v>APERTURADO POR EMPRESA</v>
      </c>
      <c r="V1516" t="str">
        <v>DISPOSICION FINAL DE R. LIQUIDOS</v>
      </c>
    </row>
    <row r="1517" spans="1:22" x14ac:dyDescent="0.25">
      <c r="A1517" vm="4">
        <v>45931</v>
      </c>
      <c r="B1517" t="str">
        <v>WORMS-RRHH</v>
      </c>
      <c r="C1517" t="str">
        <v>ADROVER, JUAN HORACIO</v>
      </c>
      <c r="D1517">
        <v>-1876296.3068181821</v>
      </c>
      <c r="E1517" t="str">
        <v>TALLER MECANICO</v>
      </c>
      <c r="F1517">
        <v>15</v>
      </c>
      <c r="G1517">
        <v>1876296.3068181821</v>
      </c>
      <c r="H1517" t="str">
        <v>#RRHH</v>
      </c>
      <c r="I1517" t="str">
        <v>PERSONAL</v>
      </c>
      <c r="J1517" t="str">
        <v>Opex</v>
      </c>
      <c r="K1517" t="str">
        <v>Fijo</v>
      </c>
      <c r="L1517" t="str">
        <v>Indirecto</v>
      </c>
      <c r="M1517">
        <v>0</v>
      </c>
      <c r="N1517" t="str">
        <v>CC23</v>
      </c>
      <c r="O1517" t="e">
        <v>#NUM!</v>
      </c>
      <c r="P1517">
        <v>10</v>
      </c>
      <c r="Q1517" t="str">
        <v>BACHAS, CEREAL Y POLVILLO, COMPOST Y FERTILIZANTES, DISPOSICION FINAL DE R. LIQUIDOS, DISPOSICION FINAL DE R. SOLIDOS, EXPORTACION, NFU, PILETAS, REACTORES, TIERRAS FILTRANTES</v>
      </c>
      <c r="R1517">
        <v>1</v>
      </c>
      <c r="S1517">
        <v>-1876296.3068181821</v>
      </c>
      <c r="T1517">
        <v>15</v>
      </c>
      <c r="U1517" t="str">
        <v>APERTURADO POR EMPRESA</v>
      </c>
      <c r="V1517" t="str">
        <v>DISPOSICION FINAL DE R. SOLIDOS</v>
      </c>
    </row>
    <row r="1518" spans="1:22" x14ac:dyDescent="0.25">
      <c r="A1518" vm="4">
        <v>45931</v>
      </c>
      <c r="B1518" t="str">
        <v>WORMS-RRHH</v>
      </c>
      <c r="C1518" t="str">
        <v>ADROVER, JUAN HORACIO</v>
      </c>
      <c r="D1518">
        <v>-1876296.3068181821</v>
      </c>
      <c r="E1518" t="str">
        <v>TALLER MECANICO</v>
      </c>
      <c r="F1518">
        <v>15</v>
      </c>
      <c r="G1518">
        <v>1876296.3068181821</v>
      </c>
      <c r="H1518" t="str">
        <v>#RRHH</v>
      </c>
      <c r="I1518" t="str">
        <v>PERSONAL</v>
      </c>
      <c r="J1518" t="str">
        <v>Opex</v>
      </c>
      <c r="K1518" t="str">
        <v>Fijo</v>
      </c>
      <c r="L1518" t="str">
        <v>Indirecto</v>
      </c>
      <c r="M1518">
        <v>0</v>
      </c>
      <c r="N1518" t="str">
        <v>CC23</v>
      </c>
      <c r="O1518" t="e">
        <v>#NUM!</v>
      </c>
      <c r="P1518">
        <v>10</v>
      </c>
      <c r="Q1518" t="str">
        <v>BACHAS, CEREAL Y POLVILLO, COMPOST Y FERTILIZANTES, DISPOSICION FINAL DE R. LIQUIDOS, DISPOSICION FINAL DE R. SOLIDOS, EXPORTACION, NFU, PILETAS, REACTORES, TIERRAS FILTRANTES</v>
      </c>
      <c r="R1518">
        <v>1</v>
      </c>
      <c r="S1518">
        <v>-1876296.3068181821</v>
      </c>
      <c r="T1518">
        <v>15</v>
      </c>
      <c r="U1518" t="str">
        <v>APERTURADO POR EMPRESA</v>
      </c>
      <c r="V1518" t="str">
        <v>EXPORTACION</v>
      </c>
    </row>
    <row r="1519" spans="1:22" x14ac:dyDescent="0.25">
      <c r="A1519" vm="4">
        <v>45931</v>
      </c>
      <c r="B1519" t="str">
        <v>WORMS-RRHH</v>
      </c>
      <c r="C1519" t="str">
        <v>ADROVER, JUAN HORACIO</v>
      </c>
      <c r="D1519">
        <v>-1876296.3068181821</v>
      </c>
      <c r="E1519" t="str">
        <v>TALLER MECANICO</v>
      </c>
      <c r="F1519">
        <v>15</v>
      </c>
      <c r="G1519">
        <v>1876296.3068181821</v>
      </c>
      <c r="H1519" t="str">
        <v>#RRHH</v>
      </c>
      <c r="I1519" t="str">
        <v>PERSONAL</v>
      </c>
      <c r="J1519" t="str">
        <v>Opex</v>
      </c>
      <c r="K1519" t="str">
        <v>Fijo</v>
      </c>
      <c r="L1519" t="str">
        <v>Indirecto</v>
      </c>
      <c r="M1519">
        <v>0</v>
      </c>
      <c r="N1519" t="str">
        <v>CC23</v>
      </c>
      <c r="O1519" t="e">
        <v>#NUM!</v>
      </c>
      <c r="P1519">
        <v>10</v>
      </c>
      <c r="Q1519" t="str">
        <v>BACHAS, CEREAL Y POLVILLO, COMPOST Y FERTILIZANTES, DISPOSICION FINAL DE R. LIQUIDOS, DISPOSICION FINAL DE R. SOLIDOS, EXPORTACION, NFU, PILETAS, REACTORES, TIERRAS FILTRANTES</v>
      </c>
      <c r="R1519">
        <v>1</v>
      </c>
      <c r="S1519">
        <v>-1876296.3068181821</v>
      </c>
      <c r="T1519">
        <v>15</v>
      </c>
      <c r="U1519" t="str">
        <v>APERTURADO POR EMPRESA</v>
      </c>
      <c r="V1519" t="str">
        <v>NFU</v>
      </c>
    </row>
    <row r="1520" spans="1:22" x14ac:dyDescent="0.25">
      <c r="A1520" vm="4">
        <v>45931</v>
      </c>
      <c r="B1520" t="str">
        <v>WORMS-RRHH</v>
      </c>
      <c r="C1520" t="str">
        <v>ADROVER, JUAN HORACIO</v>
      </c>
      <c r="D1520">
        <v>-1876296.3068181821</v>
      </c>
      <c r="E1520" t="str">
        <v>TALLER MECANICO</v>
      </c>
      <c r="F1520">
        <v>15</v>
      </c>
      <c r="G1520">
        <v>1876296.3068181821</v>
      </c>
      <c r="H1520" t="str">
        <v>#RRHH</v>
      </c>
      <c r="I1520" t="str">
        <v>PERSONAL</v>
      </c>
      <c r="J1520" t="str">
        <v>Opex</v>
      </c>
      <c r="K1520" t="str">
        <v>Fijo</v>
      </c>
      <c r="L1520" t="str">
        <v>Indirecto</v>
      </c>
      <c r="M1520">
        <v>0</v>
      </c>
      <c r="N1520" t="str">
        <v>CC23</v>
      </c>
      <c r="O1520" t="e">
        <v>#NUM!</v>
      </c>
      <c r="P1520">
        <v>10</v>
      </c>
      <c r="Q1520" t="str">
        <v>BACHAS, CEREAL Y POLVILLO, COMPOST Y FERTILIZANTES, DISPOSICION FINAL DE R. LIQUIDOS, DISPOSICION FINAL DE R. SOLIDOS, EXPORTACION, NFU, PILETAS, REACTORES, TIERRAS FILTRANTES</v>
      </c>
      <c r="R1520">
        <v>1</v>
      </c>
      <c r="S1520">
        <v>-1876296.3068181821</v>
      </c>
      <c r="T1520">
        <v>15</v>
      </c>
      <c r="U1520" t="str">
        <v>APERTURADO POR EMPRESA</v>
      </c>
      <c r="V1520" t="str">
        <v>PILETAS</v>
      </c>
    </row>
    <row r="1521" spans="1:22" x14ac:dyDescent="0.25">
      <c r="A1521" vm="4">
        <v>45931</v>
      </c>
      <c r="B1521" t="str">
        <v>WORMS-RRHH</v>
      </c>
      <c r="C1521" t="str">
        <v>ADROVER, JUAN HORACIO</v>
      </c>
      <c r="D1521">
        <v>-1876296.3068181821</v>
      </c>
      <c r="E1521" t="str">
        <v>TALLER MECANICO</v>
      </c>
      <c r="F1521">
        <v>15</v>
      </c>
      <c r="G1521">
        <v>1876296.3068181821</v>
      </c>
      <c r="H1521" t="str">
        <v>#RRHH</v>
      </c>
      <c r="I1521" t="str">
        <v>PERSONAL</v>
      </c>
      <c r="J1521" t="str">
        <v>Opex</v>
      </c>
      <c r="K1521" t="str">
        <v>Fijo</v>
      </c>
      <c r="L1521" t="str">
        <v>Indirecto</v>
      </c>
      <c r="M1521">
        <v>0</v>
      </c>
      <c r="N1521" t="str">
        <v>CC23</v>
      </c>
      <c r="O1521" t="e">
        <v>#NUM!</v>
      </c>
      <c r="P1521">
        <v>10</v>
      </c>
      <c r="Q1521" t="str">
        <v>BACHAS, CEREAL Y POLVILLO, COMPOST Y FERTILIZANTES, DISPOSICION FINAL DE R. LIQUIDOS, DISPOSICION FINAL DE R. SOLIDOS, EXPORTACION, NFU, PILETAS, REACTORES, TIERRAS FILTRANTES</v>
      </c>
      <c r="R1521">
        <v>1</v>
      </c>
      <c r="S1521">
        <v>-1876296.3068181821</v>
      </c>
      <c r="T1521">
        <v>15</v>
      </c>
      <c r="U1521" t="str">
        <v>APERTURADO POR EMPRESA</v>
      </c>
      <c r="V1521" t="str">
        <v>REACTORES</v>
      </c>
    </row>
    <row r="1522" spans="1:22" x14ac:dyDescent="0.25">
      <c r="A1522" vm="4">
        <v>45931</v>
      </c>
      <c r="B1522" t="str">
        <v>WORMS-RRHH</v>
      </c>
      <c r="C1522" t="str">
        <v>ADROVER, JUAN HORACIO</v>
      </c>
      <c r="D1522">
        <v>-1876296.3068181821</v>
      </c>
      <c r="E1522" t="str">
        <v>TALLER MECANICO</v>
      </c>
      <c r="F1522">
        <v>15</v>
      </c>
      <c r="G1522">
        <v>1876296.3068181821</v>
      </c>
      <c r="H1522" t="str">
        <v>#RRHH</v>
      </c>
      <c r="I1522" t="str">
        <v>PERSONAL</v>
      </c>
      <c r="J1522" t="str">
        <v>Opex</v>
      </c>
      <c r="K1522" t="str">
        <v>Fijo</v>
      </c>
      <c r="L1522" t="str">
        <v>Indirecto</v>
      </c>
      <c r="M1522">
        <v>0</v>
      </c>
      <c r="N1522" t="str">
        <v>CC23</v>
      </c>
      <c r="O1522" t="e">
        <v>#NUM!</v>
      </c>
      <c r="P1522">
        <v>10</v>
      </c>
      <c r="Q1522" t="str">
        <v>BACHAS, CEREAL Y POLVILLO, COMPOST Y FERTILIZANTES, DISPOSICION FINAL DE R. LIQUIDOS, DISPOSICION FINAL DE R. SOLIDOS, EXPORTACION, NFU, PILETAS, REACTORES, TIERRAS FILTRANTES</v>
      </c>
      <c r="R1522">
        <v>1</v>
      </c>
      <c r="S1522">
        <v>-1876296.3068181821</v>
      </c>
      <c r="T1522">
        <v>15</v>
      </c>
      <c r="U1522" t="str">
        <v>APERTURADO POR EMPRESA</v>
      </c>
      <c r="V1522" t="str">
        <v>TIERRAS FILTRANTES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7293-20C9-4F05-9E10-03A144A12B56}">
  <sheetPr codeName="Sheet13"/>
  <dimension ref="A1:P50"/>
  <sheetViews>
    <sheetView workbookViewId="0">
      <selection sqref="A1:Q48"/>
    </sheetView>
  </sheetViews>
  <sheetFormatPr defaultColWidth="8.85546875" defaultRowHeight="15" x14ac:dyDescent="0.25"/>
  <cols>
    <col min="1" max="1" width="15" bestFit="1" customWidth="1"/>
    <col min="2" max="2" width="9" bestFit="1" customWidth="1"/>
    <col min="3" max="3" width="32.7109375" bestFit="1" customWidth="1"/>
    <col min="4" max="4" width="27.7109375" bestFit="1" customWidth="1"/>
    <col min="5" max="5" width="30.42578125" bestFit="1" customWidth="1"/>
    <col min="6" max="6" width="37.85546875" bestFit="1" customWidth="1"/>
    <col min="7" max="7" width="14.7109375" bestFit="1" customWidth="1"/>
    <col min="8" max="8" width="6.28515625" bestFit="1" customWidth="1"/>
    <col min="9" max="9" width="8" bestFit="1" customWidth="1"/>
    <col min="10" max="10" width="9.42578125" bestFit="1" customWidth="1"/>
    <col min="11" max="11" width="11.140625" bestFit="1" customWidth="1"/>
    <col min="12" max="12" width="12.140625" bestFit="1" customWidth="1"/>
    <col min="13" max="13" width="5.85546875" bestFit="1" customWidth="1"/>
    <col min="14" max="14" width="6.28515625" bestFit="1" customWidth="1"/>
    <col min="15" max="15" width="12" bestFit="1" customWidth="1"/>
    <col min="16" max="16" width="9" bestFit="1" customWidth="1"/>
    <col min="17" max="17" width="9.5703125" bestFit="1" customWidth="1"/>
    <col min="18" max="18" width="22.42578125" bestFit="1" customWidth="1"/>
  </cols>
  <sheetData>
    <row r="1" spans="1:16" x14ac:dyDescent="0.25">
      <c r="A1" t="s">
        <v>245</v>
      </c>
      <c r="B1" t="s">
        <v>246</v>
      </c>
      <c r="C1" t="s">
        <v>247</v>
      </c>
      <c r="D1" t="s">
        <v>109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  <c r="L1" t="s">
        <v>255</v>
      </c>
      <c r="M1" t="s">
        <v>256</v>
      </c>
      <c r="N1" t="s">
        <v>257</v>
      </c>
      <c r="O1" t="s">
        <v>258</v>
      </c>
      <c r="P1" t="s">
        <v>487</v>
      </c>
    </row>
    <row r="2" spans="1:16" x14ac:dyDescent="0.25">
      <c r="A2">
        <v>45931</v>
      </c>
      <c r="B2">
        <v>1</v>
      </c>
      <c r="C2" t="s">
        <v>259</v>
      </c>
      <c r="D2" t="s">
        <v>489</v>
      </c>
      <c r="E2" t="s">
        <v>263</v>
      </c>
      <c r="F2" t="s">
        <v>261</v>
      </c>
      <c r="H2" t="s">
        <v>147</v>
      </c>
      <c r="I2">
        <v>184.94</v>
      </c>
      <c r="J2">
        <v>6</v>
      </c>
      <c r="K2" t="s">
        <v>262</v>
      </c>
      <c r="L2">
        <v>1611197.28</v>
      </c>
      <c r="M2">
        <v>1452</v>
      </c>
      <c r="N2">
        <v>0.21</v>
      </c>
      <c r="O2">
        <v>1949548.7087999999</v>
      </c>
    </row>
    <row r="3" spans="1:16" x14ac:dyDescent="0.25">
      <c r="A3">
        <v>45931</v>
      </c>
      <c r="B3">
        <v>1</v>
      </c>
      <c r="C3" t="s">
        <v>259</v>
      </c>
      <c r="D3" t="s">
        <v>490</v>
      </c>
      <c r="E3" t="s">
        <v>264</v>
      </c>
      <c r="G3" t="s">
        <v>108</v>
      </c>
      <c r="H3" t="s">
        <v>163</v>
      </c>
      <c r="I3">
        <v>7920</v>
      </c>
      <c r="J3">
        <v>70</v>
      </c>
      <c r="K3" t="s">
        <v>265</v>
      </c>
      <c r="L3">
        <v>554400</v>
      </c>
      <c r="M3">
        <v>0</v>
      </c>
      <c r="N3">
        <v>0.21</v>
      </c>
      <c r="O3">
        <v>670824</v>
      </c>
    </row>
    <row r="4" spans="1:16" x14ac:dyDescent="0.25">
      <c r="A4">
        <v>45931</v>
      </c>
      <c r="B4">
        <v>1</v>
      </c>
      <c r="C4" t="s">
        <v>259</v>
      </c>
      <c r="D4" t="s">
        <v>490</v>
      </c>
      <c r="E4" t="s">
        <v>537</v>
      </c>
      <c r="F4" t="s">
        <v>538</v>
      </c>
      <c r="H4" t="s">
        <v>147</v>
      </c>
      <c r="I4">
        <v>133.24</v>
      </c>
    </row>
    <row r="5" spans="1:16" x14ac:dyDescent="0.25">
      <c r="A5">
        <v>45931</v>
      </c>
      <c r="B5">
        <v>1</v>
      </c>
      <c r="C5" t="s">
        <v>259</v>
      </c>
      <c r="D5" t="s">
        <v>490</v>
      </c>
      <c r="E5" t="s">
        <v>264</v>
      </c>
      <c r="F5" t="s">
        <v>539</v>
      </c>
      <c r="H5" t="s">
        <v>147</v>
      </c>
      <c r="I5">
        <v>64.66</v>
      </c>
      <c r="J5">
        <v>3000</v>
      </c>
      <c r="K5" t="s">
        <v>265</v>
      </c>
      <c r="L5">
        <v>193980</v>
      </c>
      <c r="M5">
        <v>1</v>
      </c>
      <c r="N5">
        <v>0.21</v>
      </c>
      <c r="O5">
        <v>234715.8</v>
      </c>
    </row>
    <row r="6" spans="1:16" x14ac:dyDescent="0.25">
      <c r="A6">
        <v>45931</v>
      </c>
      <c r="B6">
        <v>1</v>
      </c>
      <c r="C6" t="s">
        <v>259</v>
      </c>
      <c r="D6" t="s">
        <v>490</v>
      </c>
      <c r="E6" t="s">
        <v>264</v>
      </c>
      <c r="F6" t="s">
        <v>266</v>
      </c>
      <c r="H6" t="s">
        <v>147</v>
      </c>
      <c r="I6">
        <v>46.66</v>
      </c>
      <c r="J6">
        <v>4.93</v>
      </c>
      <c r="K6" t="s">
        <v>262</v>
      </c>
      <c r="L6">
        <v>334009.07759999996</v>
      </c>
      <c r="M6">
        <v>1452</v>
      </c>
      <c r="N6">
        <v>0.21</v>
      </c>
      <c r="O6">
        <v>404150.98389600002</v>
      </c>
    </row>
    <row r="7" spans="1:16" x14ac:dyDescent="0.25">
      <c r="A7">
        <v>45931</v>
      </c>
      <c r="B7">
        <v>1</v>
      </c>
      <c r="C7" t="s">
        <v>259</v>
      </c>
      <c r="D7" t="s">
        <v>490</v>
      </c>
      <c r="E7" t="s">
        <v>540</v>
      </c>
      <c r="F7" t="s">
        <v>266</v>
      </c>
      <c r="H7" t="s">
        <v>147</v>
      </c>
      <c r="I7">
        <v>583.72</v>
      </c>
      <c r="J7">
        <v>0</v>
      </c>
      <c r="K7">
        <v>0</v>
      </c>
    </row>
    <row r="8" spans="1:16" x14ac:dyDescent="0.25">
      <c r="A8">
        <v>45931</v>
      </c>
      <c r="B8">
        <v>1</v>
      </c>
      <c r="C8" t="s">
        <v>259</v>
      </c>
      <c r="D8" t="s">
        <v>490</v>
      </c>
      <c r="E8" t="s">
        <v>264</v>
      </c>
      <c r="F8" t="s">
        <v>267</v>
      </c>
      <c r="H8" t="s">
        <v>147</v>
      </c>
      <c r="I8">
        <v>145.56</v>
      </c>
      <c r="J8">
        <v>1140</v>
      </c>
      <c r="K8" t="s">
        <v>265</v>
      </c>
      <c r="L8">
        <v>165938.4</v>
      </c>
      <c r="M8">
        <v>1</v>
      </c>
      <c r="N8">
        <v>0.21</v>
      </c>
      <c r="O8">
        <v>200785.46400000001</v>
      </c>
    </row>
    <row r="9" spans="1:16" x14ac:dyDescent="0.25">
      <c r="A9">
        <v>45931</v>
      </c>
      <c r="B9">
        <v>1</v>
      </c>
      <c r="C9" t="s">
        <v>259</v>
      </c>
      <c r="D9" t="s">
        <v>490</v>
      </c>
      <c r="E9" t="s">
        <v>264</v>
      </c>
      <c r="F9" t="s">
        <v>268</v>
      </c>
      <c r="H9" t="s">
        <v>147</v>
      </c>
      <c r="I9">
        <v>31</v>
      </c>
      <c r="J9">
        <v>6500</v>
      </c>
      <c r="K9" t="s">
        <v>265</v>
      </c>
      <c r="L9">
        <v>201500</v>
      </c>
      <c r="M9">
        <v>1</v>
      </c>
      <c r="N9">
        <v>0.21</v>
      </c>
      <c r="O9">
        <v>243815</v>
      </c>
    </row>
    <row r="10" spans="1:16" x14ac:dyDescent="0.25">
      <c r="A10">
        <v>45931</v>
      </c>
      <c r="B10">
        <v>1</v>
      </c>
      <c r="C10" t="s">
        <v>259</v>
      </c>
      <c r="D10" t="s">
        <v>490</v>
      </c>
      <c r="E10" t="s">
        <v>264</v>
      </c>
      <c r="F10" t="s">
        <v>269</v>
      </c>
      <c r="H10" t="s">
        <v>147</v>
      </c>
      <c r="I10">
        <v>38.619999999999997</v>
      </c>
      <c r="J10">
        <v>1600</v>
      </c>
      <c r="K10" t="s">
        <v>265</v>
      </c>
      <c r="L10">
        <v>61791.999999999993</v>
      </c>
      <c r="M10">
        <v>1</v>
      </c>
      <c r="N10">
        <v>0.21</v>
      </c>
      <c r="O10">
        <v>74768.320000000007</v>
      </c>
    </row>
    <row r="11" spans="1:16" x14ac:dyDescent="0.25">
      <c r="A11">
        <v>45931</v>
      </c>
      <c r="B11">
        <v>1</v>
      </c>
      <c r="C11" t="s">
        <v>259</v>
      </c>
      <c r="D11" t="s">
        <v>490</v>
      </c>
      <c r="E11" t="s">
        <v>264</v>
      </c>
      <c r="F11" t="s">
        <v>271</v>
      </c>
      <c r="H11" t="s">
        <v>147</v>
      </c>
      <c r="I11">
        <v>370.59</v>
      </c>
      <c r="J11">
        <v>0</v>
      </c>
      <c r="K11" t="s">
        <v>265</v>
      </c>
      <c r="L11">
        <v>0</v>
      </c>
      <c r="M11">
        <v>1</v>
      </c>
      <c r="N11">
        <v>0.21</v>
      </c>
      <c r="O11">
        <v>0</v>
      </c>
    </row>
    <row r="12" spans="1:16" x14ac:dyDescent="0.25">
      <c r="A12">
        <v>45931</v>
      </c>
      <c r="B12">
        <v>1</v>
      </c>
      <c r="C12" t="s">
        <v>259</v>
      </c>
      <c r="D12" t="s">
        <v>490</v>
      </c>
      <c r="E12" t="s">
        <v>264</v>
      </c>
      <c r="F12" t="s">
        <v>272</v>
      </c>
      <c r="H12" t="s">
        <v>147</v>
      </c>
      <c r="I12">
        <v>14.94</v>
      </c>
      <c r="J12">
        <v>1305</v>
      </c>
      <c r="K12" t="s">
        <v>265</v>
      </c>
      <c r="L12">
        <v>19496.7</v>
      </c>
      <c r="M12">
        <v>1</v>
      </c>
      <c r="N12">
        <v>0.21</v>
      </c>
      <c r="O12">
        <v>23591.007000000001</v>
      </c>
    </row>
    <row r="13" spans="1:16" x14ac:dyDescent="0.25">
      <c r="A13">
        <v>45931</v>
      </c>
      <c r="B13">
        <v>1</v>
      </c>
      <c r="C13" t="s">
        <v>259</v>
      </c>
      <c r="D13" t="s">
        <v>490</v>
      </c>
      <c r="E13" t="s">
        <v>264</v>
      </c>
      <c r="F13" t="s">
        <v>273</v>
      </c>
      <c r="H13" t="s">
        <v>147</v>
      </c>
      <c r="I13">
        <v>82.32</v>
      </c>
      <c r="J13">
        <v>1305</v>
      </c>
      <c r="K13" t="s">
        <v>265</v>
      </c>
      <c r="L13">
        <v>107427.6</v>
      </c>
      <c r="M13">
        <v>1</v>
      </c>
      <c r="N13">
        <v>0.21</v>
      </c>
      <c r="O13">
        <v>129987.39599999999</v>
      </c>
    </row>
    <row r="14" spans="1:16" x14ac:dyDescent="0.25">
      <c r="A14">
        <v>45931</v>
      </c>
      <c r="B14">
        <v>1</v>
      </c>
      <c r="C14" t="s">
        <v>259</v>
      </c>
      <c r="D14" t="s">
        <v>490</v>
      </c>
      <c r="E14" t="s">
        <v>264</v>
      </c>
      <c r="F14" t="s">
        <v>274</v>
      </c>
      <c r="H14" t="s">
        <v>147</v>
      </c>
      <c r="I14">
        <v>43.74</v>
      </c>
      <c r="J14">
        <v>0</v>
      </c>
      <c r="K14" t="s">
        <v>265</v>
      </c>
      <c r="L14">
        <v>0</v>
      </c>
      <c r="M14">
        <v>1</v>
      </c>
      <c r="N14">
        <v>0.21</v>
      </c>
      <c r="O14">
        <v>0</v>
      </c>
    </row>
    <row r="15" spans="1:16" x14ac:dyDescent="0.25">
      <c r="A15">
        <v>45931</v>
      </c>
      <c r="B15">
        <v>1</v>
      </c>
      <c r="C15" t="s">
        <v>259</v>
      </c>
      <c r="D15" t="s">
        <v>490</v>
      </c>
      <c r="E15" t="s">
        <v>264</v>
      </c>
      <c r="F15" t="s">
        <v>275</v>
      </c>
      <c r="H15" t="s">
        <v>147</v>
      </c>
      <c r="I15">
        <v>37.33</v>
      </c>
      <c r="J15">
        <v>1760</v>
      </c>
      <c r="K15" t="s">
        <v>265</v>
      </c>
      <c r="L15">
        <v>65700.800000000003</v>
      </c>
      <c r="M15">
        <v>1</v>
      </c>
      <c r="N15">
        <v>0.21</v>
      </c>
      <c r="O15">
        <v>79497.967999999993</v>
      </c>
    </row>
    <row r="16" spans="1:16" x14ac:dyDescent="0.25">
      <c r="A16">
        <v>45931</v>
      </c>
      <c r="B16">
        <v>2</v>
      </c>
      <c r="C16" t="s">
        <v>259</v>
      </c>
      <c r="D16" t="s">
        <v>121</v>
      </c>
      <c r="E16" t="s">
        <v>276</v>
      </c>
      <c r="F16" t="s">
        <v>277</v>
      </c>
      <c r="H16" t="s">
        <v>147</v>
      </c>
      <c r="I16">
        <v>386.6</v>
      </c>
      <c r="J16">
        <v>40000</v>
      </c>
      <c r="K16" t="s">
        <v>265</v>
      </c>
      <c r="L16">
        <v>15464000</v>
      </c>
      <c r="M16">
        <v>1</v>
      </c>
      <c r="N16">
        <v>0</v>
      </c>
      <c r="O16">
        <v>15464000</v>
      </c>
    </row>
    <row r="17" spans="1:15" x14ac:dyDescent="0.25">
      <c r="A17">
        <v>45931</v>
      </c>
      <c r="B17">
        <v>2</v>
      </c>
      <c r="C17" t="s">
        <v>259</v>
      </c>
      <c r="D17" t="s">
        <v>121</v>
      </c>
      <c r="E17" t="s">
        <v>276</v>
      </c>
      <c r="F17" t="s">
        <v>278</v>
      </c>
      <c r="H17" t="s">
        <v>147</v>
      </c>
      <c r="I17">
        <v>19.12</v>
      </c>
      <c r="J17">
        <v>45000</v>
      </c>
      <c r="K17" t="s">
        <v>265</v>
      </c>
      <c r="L17">
        <v>860400</v>
      </c>
      <c r="M17">
        <v>1</v>
      </c>
      <c r="N17">
        <v>0</v>
      </c>
      <c r="O17">
        <v>860400</v>
      </c>
    </row>
    <row r="18" spans="1:15" x14ac:dyDescent="0.25">
      <c r="A18">
        <v>45931</v>
      </c>
      <c r="B18">
        <v>2</v>
      </c>
      <c r="C18" t="s">
        <v>259</v>
      </c>
      <c r="D18" t="s">
        <v>121</v>
      </c>
      <c r="E18" t="s">
        <v>276</v>
      </c>
      <c r="F18" t="s">
        <v>541</v>
      </c>
      <c r="H18" t="s">
        <v>147</v>
      </c>
      <c r="I18">
        <v>60.38</v>
      </c>
      <c r="J18">
        <v>30000</v>
      </c>
      <c r="K18" t="s">
        <v>265</v>
      </c>
      <c r="L18">
        <v>1811400</v>
      </c>
      <c r="M18">
        <v>1</v>
      </c>
      <c r="N18">
        <v>0</v>
      </c>
      <c r="O18">
        <v>1811400</v>
      </c>
    </row>
    <row r="19" spans="1:15" x14ac:dyDescent="0.25">
      <c r="A19">
        <v>45931</v>
      </c>
      <c r="B19">
        <v>2</v>
      </c>
      <c r="C19" t="s">
        <v>259</v>
      </c>
      <c r="D19" t="s">
        <v>121</v>
      </c>
      <c r="E19" t="s">
        <v>276</v>
      </c>
      <c r="F19" t="s">
        <v>279</v>
      </c>
      <c r="H19" t="s">
        <v>147</v>
      </c>
      <c r="I19">
        <v>28</v>
      </c>
      <c r="J19">
        <v>40000</v>
      </c>
      <c r="K19" t="s">
        <v>265</v>
      </c>
      <c r="L19">
        <v>1120000</v>
      </c>
      <c r="M19">
        <v>1</v>
      </c>
      <c r="N19">
        <v>0</v>
      </c>
      <c r="O19">
        <v>1120000</v>
      </c>
    </row>
    <row r="20" spans="1:15" x14ac:dyDescent="0.25">
      <c r="A20">
        <v>45931</v>
      </c>
      <c r="B20">
        <v>1</v>
      </c>
      <c r="C20" t="s">
        <v>259</v>
      </c>
      <c r="D20" t="s">
        <v>121</v>
      </c>
      <c r="E20" t="s">
        <v>276</v>
      </c>
      <c r="F20" t="s">
        <v>280</v>
      </c>
      <c r="H20" t="s">
        <v>147</v>
      </c>
      <c r="I20">
        <v>197.98</v>
      </c>
      <c r="J20">
        <v>25000</v>
      </c>
      <c r="K20" t="s">
        <v>265</v>
      </c>
      <c r="L20">
        <v>4949500</v>
      </c>
      <c r="M20">
        <v>1</v>
      </c>
      <c r="N20">
        <v>0.21</v>
      </c>
      <c r="O20">
        <v>5988895</v>
      </c>
    </row>
    <row r="21" spans="1:15" x14ac:dyDescent="0.25">
      <c r="A21">
        <v>45931</v>
      </c>
      <c r="B21">
        <v>2</v>
      </c>
      <c r="C21" t="s">
        <v>259</v>
      </c>
      <c r="D21" t="s">
        <v>121</v>
      </c>
      <c r="E21" t="s">
        <v>276</v>
      </c>
      <c r="F21" t="s">
        <v>281</v>
      </c>
      <c r="H21" t="s">
        <v>147</v>
      </c>
      <c r="I21">
        <v>92.38</v>
      </c>
      <c r="J21">
        <v>45000</v>
      </c>
      <c r="K21" t="s">
        <v>265</v>
      </c>
      <c r="L21">
        <v>4157100</v>
      </c>
      <c r="M21">
        <v>1</v>
      </c>
      <c r="N21">
        <v>0</v>
      </c>
      <c r="O21">
        <v>4157100</v>
      </c>
    </row>
    <row r="22" spans="1:15" x14ac:dyDescent="0.25">
      <c r="A22">
        <v>45931</v>
      </c>
      <c r="B22">
        <v>1</v>
      </c>
      <c r="C22" t="s">
        <v>282</v>
      </c>
      <c r="D22" t="s">
        <v>477</v>
      </c>
      <c r="E22" t="s">
        <v>283</v>
      </c>
      <c r="F22" t="s">
        <v>284</v>
      </c>
      <c r="H22" t="s">
        <v>147</v>
      </c>
      <c r="I22">
        <v>281.86</v>
      </c>
      <c r="J22">
        <v>1770</v>
      </c>
      <c r="K22" t="s">
        <v>265</v>
      </c>
      <c r="L22">
        <v>498892.2</v>
      </c>
      <c r="M22">
        <v>1</v>
      </c>
      <c r="N22">
        <v>0.21</v>
      </c>
      <c r="O22">
        <v>603659.56200000003</v>
      </c>
    </row>
    <row r="23" spans="1:15" x14ac:dyDescent="0.25">
      <c r="A23">
        <v>45931</v>
      </c>
      <c r="B23">
        <v>2</v>
      </c>
      <c r="C23" t="s">
        <v>282</v>
      </c>
      <c r="D23" t="s">
        <v>477</v>
      </c>
      <c r="E23" t="s">
        <v>283</v>
      </c>
      <c r="F23" t="s">
        <v>542</v>
      </c>
      <c r="H23" t="s">
        <v>147</v>
      </c>
      <c r="I23">
        <v>176.32</v>
      </c>
    </row>
    <row r="24" spans="1:15" x14ac:dyDescent="0.25">
      <c r="A24">
        <v>45931</v>
      </c>
      <c r="B24">
        <v>2</v>
      </c>
      <c r="C24" t="s">
        <v>282</v>
      </c>
      <c r="D24" t="s">
        <v>477</v>
      </c>
      <c r="E24" t="s">
        <v>283</v>
      </c>
      <c r="F24" t="s">
        <v>543</v>
      </c>
      <c r="H24" t="s">
        <v>147</v>
      </c>
      <c r="I24">
        <v>50.74</v>
      </c>
    </row>
    <row r="25" spans="1:15" x14ac:dyDescent="0.25">
      <c r="A25">
        <v>45931</v>
      </c>
      <c r="B25">
        <v>1</v>
      </c>
      <c r="C25" t="s">
        <v>282</v>
      </c>
      <c r="D25" t="s">
        <v>477</v>
      </c>
      <c r="E25" t="s">
        <v>283</v>
      </c>
      <c r="F25" t="s">
        <v>286</v>
      </c>
      <c r="H25" t="s">
        <v>147</v>
      </c>
      <c r="I25">
        <v>3358.68</v>
      </c>
      <c r="J25">
        <v>5000</v>
      </c>
      <c r="K25" t="s">
        <v>265</v>
      </c>
      <c r="L25">
        <v>16793400</v>
      </c>
      <c r="M25">
        <v>1</v>
      </c>
      <c r="N25">
        <v>0.21</v>
      </c>
      <c r="O25">
        <v>20320014</v>
      </c>
    </row>
    <row r="26" spans="1:15" x14ac:dyDescent="0.25">
      <c r="A26">
        <v>45931</v>
      </c>
      <c r="B26">
        <v>1</v>
      </c>
      <c r="C26" t="s">
        <v>259</v>
      </c>
      <c r="D26" t="s">
        <v>490</v>
      </c>
      <c r="E26" t="s">
        <v>264</v>
      </c>
      <c r="F26" t="s">
        <v>544</v>
      </c>
      <c r="H26" t="s">
        <v>147</v>
      </c>
      <c r="I26">
        <v>65.48</v>
      </c>
      <c r="J26">
        <v>11500</v>
      </c>
      <c r="K26" t="s">
        <v>265</v>
      </c>
      <c r="L26">
        <v>753020</v>
      </c>
      <c r="M26">
        <v>1</v>
      </c>
      <c r="N26">
        <v>0.21</v>
      </c>
      <c r="O26">
        <v>911154.2</v>
      </c>
    </row>
    <row r="27" spans="1:15" x14ac:dyDescent="0.25">
      <c r="A27">
        <v>45931</v>
      </c>
      <c r="B27">
        <v>1</v>
      </c>
      <c r="C27" t="s">
        <v>282</v>
      </c>
      <c r="D27" t="s">
        <v>477</v>
      </c>
      <c r="E27" t="s">
        <v>283</v>
      </c>
      <c r="F27" t="s">
        <v>288</v>
      </c>
      <c r="H27" t="s">
        <v>147</v>
      </c>
      <c r="I27">
        <v>112.7</v>
      </c>
      <c r="J27">
        <v>7.5</v>
      </c>
      <c r="K27" t="s">
        <v>262</v>
      </c>
      <c r="L27">
        <v>1227303</v>
      </c>
      <c r="M27">
        <v>1452</v>
      </c>
      <c r="N27">
        <v>0.21</v>
      </c>
      <c r="O27">
        <v>1485036.63</v>
      </c>
    </row>
    <row r="28" spans="1:15" x14ac:dyDescent="0.25">
      <c r="A28">
        <v>45931</v>
      </c>
      <c r="B28">
        <v>1</v>
      </c>
      <c r="C28" t="s">
        <v>282</v>
      </c>
      <c r="D28" t="s">
        <v>477</v>
      </c>
      <c r="E28" t="s">
        <v>283</v>
      </c>
      <c r="F28" t="s">
        <v>289</v>
      </c>
      <c r="H28" t="s">
        <v>147</v>
      </c>
      <c r="I28">
        <v>1727.49</v>
      </c>
      <c r="J28">
        <v>7.5</v>
      </c>
      <c r="K28" t="s">
        <v>262</v>
      </c>
      <c r="L28">
        <v>18812366.100000001</v>
      </c>
      <c r="M28">
        <v>1452</v>
      </c>
      <c r="N28">
        <v>0.21</v>
      </c>
      <c r="O28">
        <v>22762962.980999999</v>
      </c>
    </row>
    <row r="29" spans="1:15" x14ac:dyDescent="0.25">
      <c r="A29">
        <v>45931</v>
      </c>
      <c r="B29">
        <v>1</v>
      </c>
      <c r="C29" t="s">
        <v>282</v>
      </c>
      <c r="D29" t="s">
        <v>477</v>
      </c>
      <c r="E29" t="s">
        <v>283</v>
      </c>
      <c r="F29" t="s">
        <v>290</v>
      </c>
      <c r="H29" t="s">
        <v>147</v>
      </c>
      <c r="I29">
        <v>221.04</v>
      </c>
      <c r="J29">
        <v>3937</v>
      </c>
      <c r="K29" t="s">
        <v>265</v>
      </c>
      <c r="L29">
        <v>870234.48</v>
      </c>
      <c r="M29">
        <v>1</v>
      </c>
      <c r="N29">
        <v>0.21</v>
      </c>
      <c r="O29">
        <v>1052983.7208</v>
      </c>
    </row>
    <row r="30" spans="1:15" x14ac:dyDescent="0.25">
      <c r="A30">
        <v>45931</v>
      </c>
      <c r="B30">
        <v>1</v>
      </c>
      <c r="C30" t="s">
        <v>282</v>
      </c>
      <c r="D30" t="s">
        <v>477</v>
      </c>
      <c r="E30" t="s">
        <v>283</v>
      </c>
      <c r="F30" t="s">
        <v>291</v>
      </c>
      <c r="H30" t="s">
        <v>147</v>
      </c>
      <c r="I30">
        <v>766.64</v>
      </c>
      <c r="J30">
        <v>1770</v>
      </c>
      <c r="K30" t="s">
        <v>265</v>
      </c>
      <c r="L30">
        <v>1356952.8</v>
      </c>
      <c r="M30">
        <v>1</v>
      </c>
      <c r="N30">
        <v>0.21</v>
      </c>
      <c r="O30">
        <v>1641912.888</v>
      </c>
    </row>
    <row r="31" spans="1:15" x14ac:dyDescent="0.25">
      <c r="A31">
        <v>45931</v>
      </c>
      <c r="B31">
        <v>1</v>
      </c>
      <c r="C31" t="s">
        <v>282</v>
      </c>
      <c r="D31" t="s">
        <v>477</v>
      </c>
      <c r="E31" t="s">
        <v>283</v>
      </c>
      <c r="F31" t="s">
        <v>292</v>
      </c>
      <c r="H31" t="s">
        <v>147</v>
      </c>
      <c r="I31">
        <v>3835.94</v>
      </c>
      <c r="J31">
        <v>4.5</v>
      </c>
      <c r="K31" t="s">
        <v>262</v>
      </c>
      <c r="L31">
        <v>25064031.960000001</v>
      </c>
      <c r="M31">
        <v>1452</v>
      </c>
      <c r="N31">
        <v>0.21</v>
      </c>
      <c r="O31">
        <v>30327478.671599999</v>
      </c>
    </row>
    <row r="32" spans="1:15" x14ac:dyDescent="0.25">
      <c r="A32">
        <v>45931</v>
      </c>
      <c r="B32">
        <v>1</v>
      </c>
      <c r="C32" t="s">
        <v>282</v>
      </c>
      <c r="D32" t="s">
        <v>477</v>
      </c>
      <c r="E32" t="s">
        <v>283</v>
      </c>
      <c r="F32" t="s">
        <v>293</v>
      </c>
      <c r="H32" t="s">
        <v>147</v>
      </c>
      <c r="I32">
        <v>98.44</v>
      </c>
      <c r="J32">
        <v>11120</v>
      </c>
      <c r="K32" t="s">
        <v>265</v>
      </c>
      <c r="L32">
        <v>1094652.8</v>
      </c>
      <c r="M32">
        <v>1</v>
      </c>
      <c r="N32">
        <v>0.21</v>
      </c>
      <c r="O32">
        <v>1324529.888</v>
      </c>
    </row>
    <row r="33" spans="1:15" x14ac:dyDescent="0.25">
      <c r="A33">
        <v>45931</v>
      </c>
      <c r="B33">
        <v>1</v>
      </c>
      <c r="C33" t="s">
        <v>282</v>
      </c>
      <c r="D33" t="s">
        <v>477</v>
      </c>
      <c r="E33" t="s">
        <v>283</v>
      </c>
      <c r="F33" t="s">
        <v>296</v>
      </c>
      <c r="H33" t="s">
        <v>147</v>
      </c>
      <c r="I33">
        <v>8.43</v>
      </c>
      <c r="J33">
        <v>4380</v>
      </c>
      <c r="K33" t="s">
        <v>265</v>
      </c>
      <c r="L33">
        <v>36923.4</v>
      </c>
      <c r="M33">
        <v>1</v>
      </c>
      <c r="N33">
        <v>0.21</v>
      </c>
      <c r="O33">
        <v>44677.313999999998</v>
      </c>
    </row>
    <row r="34" spans="1:15" x14ac:dyDescent="0.25">
      <c r="A34">
        <v>45931</v>
      </c>
      <c r="B34">
        <v>1</v>
      </c>
      <c r="C34" t="s">
        <v>282</v>
      </c>
      <c r="D34" t="s">
        <v>477</v>
      </c>
      <c r="E34" t="s">
        <v>283</v>
      </c>
      <c r="F34" t="s">
        <v>297</v>
      </c>
      <c r="H34" t="s">
        <v>147</v>
      </c>
      <c r="I34">
        <v>563.70000000000005</v>
      </c>
      <c r="J34">
        <v>11120</v>
      </c>
      <c r="K34" t="s">
        <v>265</v>
      </c>
      <c r="L34">
        <v>6268344.0000000009</v>
      </c>
      <c r="M34">
        <v>1</v>
      </c>
      <c r="N34">
        <v>0.21</v>
      </c>
      <c r="O34">
        <v>7584696.2400000012</v>
      </c>
    </row>
    <row r="35" spans="1:15" x14ac:dyDescent="0.25">
      <c r="A35">
        <v>45931</v>
      </c>
      <c r="B35">
        <v>1</v>
      </c>
      <c r="C35" t="s">
        <v>282</v>
      </c>
      <c r="D35" t="s">
        <v>477</v>
      </c>
      <c r="E35" t="s">
        <v>283</v>
      </c>
      <c r="F35" t="s">
        <v>298</v>
      </c>
      <c r="H35" t="s">
        <v>147</v>
      </c>
      <c r="I35">
        <v>304.18</v>
      </c>
      <c r="J35">
        <v>6800</v>
      </c>
      <c r="K35" t="s">
        <v>265</v>
      </c>
      <c r="L35">
        <v>2068424</v>
      </c>
      <c r="M35">
        <v>1</v>
      </c>
      <c r="N35">
        <v>0.21</v>
      </c>
      <c r="O35">
        <v>2502793.04</v>
      </c>
    </row>
    <row r="36" spans="1:15" x14ac:dyDescent="0.25">
      <c r="A36">
        <v>45931</v>
      </c>
      <c r="B36">
        <v>1</v>
      </c>
      <c r="C36" t="s">
        <v>282</v>
      </c>
      <c r="D36" t="s">
        <v>477</v>
      </c>
      <c r="E36" t="s">
        <v>283</v>
      </c>
      <c r="F36" t="s">
        <v>299</v>
      </c>
      <c r="H36" t="s">
        <v>147</v>
      </c>
      <c r="I36">
        <v>3937.74</v>
      </c>
      <c r="J36">
        <v>3937</v>
      </c>
      <c r="K36" t="s">
        <v>265</v>
      </c>
      <c r="L36">
        <v>15502882.380000001</v>
      </c>
      <c r="M36">
        <v>1</v>
      </c>
      <c r="N36">
        <v>0.21</v>
      </c>
      <c r="O36">
        <v>18758487.6798</v>
      </c>
    </row>
    <row r="37" spans="1:15" x14ac:dyDescent="0.25">
      <c r="A37">
        <v>45931</v>
      </c>
      <c r="B37">
        <v>1</v>
      </c>
      <c r="C37" t="s">
        <v>282</v>
      </c>
      <c r="D37" t="s">
        <v>477</v>
      </c>
      <c r="E37" t="s">
        <v>283</v>
      </c>
      <c r="F37" t="s">
        <v>268</v>
      </c>
      <c r="H37" t="s">
        <v>147</v>
      </c>
      <c r="I37">
        <v>282.7</v>
      </c>
      <c r="J37">
        <v>7750</v>
      </c>
      <c r="K37" t="s">
        <v>265</v>
      </c>
      <c r="L37">
        <v>2190925</v>
      </c>
      <c r="M37">
        <v>1</v>
      </c>
      <c r="N37">
        <v>0.21</v>
      </c>
      <c r="O37">
        <v>2651019.25</v>
      </c>
    </row>
    <row r="38" spans="1:15" x14ac:dyDescent="0.25">
      <c r="A38">
        <v>45931</v>
      </c>
      <c r="B38">
        <v>1</v>
      </c>
      <c r="C38" t="s">
        <v>282</v>
      </c>
      <c r="D38" t="s">
        <v>477</v>
      </c>
      <c r="E38" t="s">
        <v>283</v>
      </c>
      <c r="F38" t="s">
        <v>300</v>
      </c>
      <c r="H38" t="s">
        <v>147</v>
      </c>
      <c r="I38">
        <v>230.86</v>
      </c>
      <c r="J38">
        <v>4380</v>
      </c>
      <c r="K38" t="s">
        <v>265</v>
      </c>
      <c r="L38">
        <v>1011166.8</v>
      </c>
      <c r="M38">
        <v>1</v>
      </c>
      <c r="N38">
        <v>0.21</v>
      </c>
      <c r="O38">
        <v>1223511.828</v>
      </c>
    </row>
    <row r="39" spans="1:15" x14ac:dyDescent="0.25">
      <c r="A39">
        <v>45931</v>
      </c>
      <c r="B39">
        <v>1</v>
      </c>
      <c r="C39" t="s">
        <v>282</v>
      </c>
      <c r="D39" t="s">
        <v>477</v>
      </c>
      <c r="E39" t="s">
        <v>283</v>
      </c>
      <c r="F39" t="s">
        <v>301</v>
      </c>
      <c r="H39" t="s">
        <v>147</v>
      </c>
      <c r="I39">
        <v>196.9</v>
      </c>
      <c r="J39">
        <v>7.5</v>
      </c>
      <c r="K39" t="s">
        <v>262</v>
      </c>
      <c r="L39">
        <v>2144241</v>
      </c>
      <c r="M39">
        <v>1452</v>
      </c>
      <c r="N39">
        <v>0.21</v>
      </c>
      <c r="O39">
        <v>2594531.61</v>
      </c>
    </row>
    <row r="40" spans="1:15" x14ac:dyDescent="0.25">
      <c r="A40">
        <v>45931</v>
      </c>
      <c r="B40">
        <v>1</v>
      </c>
      <c r="C40" t="s">
        <v>282</v>
      </c>
      <c r="D40" t="s">
        <v>477</v>
      </c>
      <c r="E40" t="s">
        <v>283</v>
      </c>
      <c r="F40" t="s">
        <v>302</v>
      </c>
      <c r="H40" t="s">
        <v>147</v>
      </c>
      <c r="I40">
        <v>21.78</v>
      </c>
      <c r="J40">
        <v>8000</v>
      </c>
      <c r="K40" t="s">
        <v>265</v>
      </c>
      <c r="L40">
        <v>174240</v>
      </c>
      <c r="M40">
        <v>1</v>
      </c>
      <c r="N40">
        <v>0.21</v>
      </c>
      <c r="O40">
        <v>210830.4</v>
      </c>
    </row>
    <row r="41" spans="1:15" x14ac:dyDescent="0.25">
      <c r="A41">
        <v>45931</v>
      </c>
      <c r="B41">
        <v>1</v>
      </c>
      <c r="C41" t="s">
        <v>282</v>
      </c>
      <c r="D41" t="s">
        <v>477</v>
      </c>
      <c r="E41" t="s">
        <v>283</v>
      </c>
      <c r="F41" t="s">
        <v>303</v>
      </c>
      <c r="H41" t="s">
        <v>147</v>
      </c>
      <c r="I41">
        <v>23.24</v>
      </c>
      <c r="J41">
        <v>70</v>
      </c>
      <c r="K41" t="s">
        <v>262</v>
      </c>
      <c r="L41">
        <v>2362113.6</v>
      </c>
      <c r="M41">
        <v>1452</v>
      </c>
      <c r="N41">
        <v>0.21</v>
      </c>
      <c r="O41">
        <v>2858157.4559999998</v>
      </c>
    </row>
    <row r="42" spans="1:15" x14ac:dyDescent="0.25">
      <c r="A42">
        <v>45931</v>
      </c>
      <c r="B42">
        <v>1</v>
      </c>
      <c r="C42" t="s">
        <v>282</v>
      </c>
      <c r="D42" t="s">
        <v>477</v>
      </c>
      <c r="E42" t="s">
        <v>283</v>
      </c>
      <c r="F42" t="s">
        <v>271</v>
      </c>
      <c r="H42" t="s">
        <v>147</v>
      </c>
      <c r="I42">
        <v>266.95999999999998</v>
      </c>
      <c r="J42">
        <v>5.58</v>
      </c>
      <c r="K42" t="s">
        <v>262</v>
      </c>
      <c r="L42">
        <v>2162952.6335999998</v>
      </c>
      <c r="M42">
        <v>1452</v>
      </c>
      <c r="N42">
        <v>0.21</v>
      </c>
      <c r="O42">
        <v>2617172.6866559996</v>
      </c>
    </row>
    <row r="43" spans="1:15" x14ac:dyDescent="0.25">
      <c r="A43">
        <v>45931</v>
      </c>
      <c r="B43">
        <v>1</v>
      </c>
      <c r="C43" t="s">
        <v>282</v>
      </c>
      <c r="D43" t="s">
        <v>477</v>
      </c>
      <c r="E43" t="s">
        <v>283</v>
      </c>
      <c r="F43" t="s">
        <v>304</v>
      </c>
      <c r="H43" t="s">
        <v>147</v>
      </c>
      <c r="I43">
        <v>33.840000000000003</v>
      </c>
      <c r="J43">
        <v>8750</v>
      </c>
      <c r="K43" t="s">
        <v>265</v>
      </c>
      <c r="L43">
        <v>296100.00000000006</v>
      </c>
      <c r="M43">
        <v>1</v>
      </c>
      <c r="N43">
        <v>0.21</v>
      </c>
      <c r="O43">
        <v>358281.00000000006</v>
      </c>
    </row>
    <row r="44" spans="1:15" x14ac:dyDescent="0.25">
      <c r="A44">
        <v>45931</v>
      </c>
      <c r="B44">
        <v>1</v>
      </c>
      <c r="C44" t="s">
        <v>282</v>
      </c>
      <c r="D44" t="s">
        <v>477</v>
      </c>
      <c r="E44" t="s">
        <v>283</v>
      </c>
      <c r="F44" t="s">
        <v>305</v>
      </c>
      <c r="H44" t="s">
        <v>147</v>
      </c>
      <c r="I44">
        <v>1281.55</v>
      </c>
      <c r="J44">
        <v>3937</v>
      </c>
      <c r="K44" t="s">
        <v>265</v>
      </c>
      <c r="L44">
        <v>5045462.3499999996</v>
      </c>
      <c r="M44">
        <v>1</v>
      </c>
      <c r="N44">
        <v>0.21</v>
      </c>
      <c r="O44">
        <v>6105009.4434999991</v>
      </c>
    </row>
    <row r="45" spans="1:15" x14ac:dyDescent="0.25">
      <c r="A45">
        <v>45931</v>
      </c>
      <c r="B45">
        <v>1</v>
      </c>
      <c r="C45" t="s">
        <v>282</v>
      </c>
      <c r="D45" t="s">
        <v>477</v>
      </c>
      <c r="E45" t="s">
        <v>283</v>
      </c>
      <c r="F45" t="s">
        <v>274</v>
      </c>
      <c r="H45" t="s">
        <v>147</v>
      </c>
      <c r="I45">
        <v>110.32</v>
      </c>
      <c r="J45">
        <v>5.8</v>
      </c>
      <c r="K45" t="s">
        <v>262</v>
      </c>
      <c r="L45">
        <v>929070.91200000001</v>
      </c>
      <c r="M45">
        <v>1452</v>
      </c>
      <c r="N45">
        <v>0.21</v>
      </c>
      <c r="O45">
        <v>1124175.8035200001</v>
      </c>
    </row>
    <row r="46" spans="1:15" x14ac:dyDescent="0.25">
      <c r="A46">
        <v>45931</v>
      </c>
      <c r="B46">
        <v>1</v>
      </c>
      <c r="C46" t="s">
        <v>282</v>
      </c>
      <c r="D46" t="s">
        <v>477</v>
      </c>
      <c r="E46" t="s">
        <v>283</v>
      </c>
      <c r="F46" t="s">
        <v>306</v>
      </c>
      <c r="H46" t="s">
        <v>147</v>
      </c>
      <c r="I46">
        <v>64.72</v>
      </c>
      <c r="J46">
        <v>3900</v>
      </c>
      <c r="K46" t="s">
        <v>265</v>
      </c>
      <c r="L46">
        <v>252408</v>
      </c>
      <c r="M46">
        <v>1</v>
      </c>
      <c r="N46">
        <v>0.21</v>
      </c>
      <c r="O46">
        <v>305413.68</v>
      </c>
    </row>
    <row r="47" spans="1:15" x14ac:dyDescent="0.25">
      <c r="A47">
        <v>45931</v>
      </c>
      <c r="B47">
        <v>1</v>
      </c>
      <c r="C47" t="s">
        <v>282</v>
      </c>
      <c r="D47" t="s">
        <v>477</v>
      </c>
      <c r="E47" t="s">
        <v>283</v>
      </c>
      <c r="F47" t="s">
        <v>307</v>
      </c>
      <c r="H47" t="s">
        <v>147</v>
      </c>
      <c r="I47">
        <v>1109.08</v>
      </c>
      <c r="J47">
        <v>3900</v>
      </c>
      <c r="K47" t="s">
        <v>265</v>
      </c>
      <c r="L47">
        <v>4325412</v>
      </c>
      <c r="M47">
        <v>1</v>
      </c>
      <c r="N47">
        <v>0.21</v>
      </c>
      <c r="O47">
        <v>5233748.5199999996</v>
      </c>
    </row>
    <row r="48" spans="1:15" x14ac:dyDescent="0.25">
      <c r="A48">
        <v>45931</v>
      </c>
      <c r="B48">
        <v>1</v>
      </c>
      <c r="C48" t="s">
        <v>282</v>
      </c>
      <c r="D48" t="s">
        <v>477</v>
      </c>
      <c r="E48" t="s">
        <v>260</v>
      </c>
      <c r="F48" t="s">
        <v>307</v>
      </c>
      <c r="H48" t="s">
        <v>147</v>
      </c>
      <c r="I48">
        <v>49.78</v>
      </c>
      <c r="J48">
        <v>20000</v>
      </c>
      <c r="K48" t="s">
        <v>265</v>
      </c>
      <c r="L48">
        <v>995600</v>
      </c>
      <c r="M48">
        <v>1</v>
      </c>
      <c r="N48">
        <v>0.21</v>
      </c>
      <c r="O48">
        <v>1204676</v>
      </c>
    </row>
    <row r="49" spans="1:15" x14ac:dyDescent="0.25">
      <c r="A49">
        <v>45931</v>
      </c>
      <c r="B49">
        <v>1</v>
      </c>
      <c r="C49" t="s">
        <v>282</v>
      </c>
      <c r="D49" t="s">
        <v>477</v>
      </c>
      <c r="E49" t="s">
        <v>283</v>
      </c>
      <c r="F49" t="s">
        <v>308</v>
      </c>
      <c r="H49" t="s">
        <v>147</v>
      </c>
      <c r="I49">
        <v>146.72</v>
      </c>
      <c r="J49">
        <v>20000</v>
      </c>
      <c r="K49" t="s">
        <v>265</v>
      </c>
      <c r="L49">
        <v>2934400</v>
      </c>
      <c r="M49">
        <v>1</v>
      </c>
      <c r="N49">
        <v>0.21</v>
      </c>
      <c r="O49">
        <v>3550624</v>
      </c>
    </row>
    <row r="50" spans="1:15" x14ac:dyDescent="0.25">
      <c r="A50">
        <v>45931</v>
      </c>
      <c r="B50">
        <v>1</v>
      </c>
      <c r="C50" t="s">
        <v>309</v>
      </c>
      <c r="D50" t="s">
        <v>489</v>
      </c>
      <c r="E50" t="s">
        <v>310</v>
      </c>
      <c r="F50" t="s">
        <v>311</v>
      </c>
      <c r="H50" t="s">
        <v>163</v>
      </c>
      <c r="I50">
        <v>3840</v>
      </c>
      <c r="J50">
        <v>91.79</v>
      </c>
      <c r="K50" t="s">
        <v>265</v>
      </c>
      <c r="L50">
        <v>352473.60000000003</v>
      </c>
      <c r="M50">
        <v>1</v>
      </c>
      <c r="N50">
        <v>0.21</v>
      </c>
      <c r="O50">
        <v>426493.05599999998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98BE-D878-43A2-AD4D-E1097F46B8F5}">
  <sheetPr codeName="Sheet14"/>
  <dimension ref="A1:P30"/>
  <sheetViews>
    <sheetView workbookViewId="0">
      <selection sqref="A1:Q48"/>
    </sheetView>
  </sheetViews>
  <sheetFormatPr defaultColWidth="8.85546875" defaultRowHeight="15" x14ac:dyDescent="0.25"/>
  <cols>
    <col min="1" max="1" width="15" bestFit="1" customWidth="1"/>
    <col min="2" max="2" width="9" bestFit="1" customWidth="1"/>
    <col min="3" max="3" width="33.85546875" bestFit="1" customWidth="1"/>
    <col min="4" max="4" width="12.85546875" bestFit="1" customWidth="1"/>
    <col min="5" max="5" width="27.85546875" bestFit="1" customWidth="1"/>
    <col min="6" max="6" width="18.28515625" bestFit="1" customWidth="1"/>
    <col min="7" max="7" width="28.42578125" bestFit="1" customWidth="1"/>
    <col min="8" max="8" width="6.28515625" bestFit="1" customWidth="1"/>
    <col min="9" max="9" width="7" bestFit="1" customWidth="1"/>
    <col min="10" max="10" width="9.42578125" bestFit="1" customWidth="1"/>
    <col min="11" max="11" width="11.140625" bestFit="1" customWidth="1"/>
    <col min="12" max="12" width="12.140625" bestFit="1" customWidth="1"/>
    <col min="13" max="13" width="5.85546875" bestFit="1" customWidth="1"/>
    <col min="14" max="14" width="6.28515625" bestFit="1" customWidth="1"/>
    <col min="15" max="15" width="12" bestFit="1" customWidth="1"/>
    <col min="16" max="16" width="9" bestFit="1" customWidth="1"/>
    <col min="17" max="17" width="22.42578125" bestFit="1" customWidth="1"/>
  </cols>
  <sheetData>
    <row r="1" spans="1:16" x14ac:dyDescent="0.25">
      <c r="A1" t="s">
        <v>245</v>
      </c>
      <c r="B1" t="s">
        <v>246</v>
      </c>
      <c r="C1" t="s">
        <v>247</v>
      </c>
      <c r="D1" t="s">
        <v>109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  <c r="L1" t="s">
        <v>255</v>
      </c>
      <c r="M1" t="s">
        <v>256</v>
      </c>
      <c r="N1" t="s">
        <v>257</v>
      </c>
      <c r="O1" t="s">
        <v>258</v>
      </c>
      <c r="P1" t="s">
        <v>487</v>
      </c>
    </row>
    <row r="2" spans="1:16" x14ac:dyDescent="0.25">
      <c r="A2" s="1">
        <v>45961</v>
      </c>
      <c r="B2">
        <v>1</v>
      </c>
      <c r="C2" t="s">
        <v>122</v>
      </c>
      <c r="D2" t="s">
        <v>122</v>
      </c>
      <c r="E2" t="s">
        <v>314</v>
      </c>
      <c r="F2" t="s">
        <v>494</v>
      </c>
      <c r="G2" t="s">
        <v>495</v>
      </c>
      <c r="H2" t="s">
        <v>147</v>
      </c>
      <c r="I2">
        <v>0</v>
      </c>
      <c r="J2">
        <v>172</v>
      </c>
      <c r="K2" t="s">
        <v>262</v>
      </c>
      <c r="L2">
        <v>0</v>
      </c>
      <c r="M2">
        <v>1464</v>
      </c>
      <c r="N2">
        <v>0</v>
      </c>
      <c r="O2">
        <v>0</v>
      </c>
    </row>
    <row r="3" spans="1:16" x14ac:dyDescent="0.25">
      <c r="A3" s="1">
        <v>45961</v>
      </c>
      <c r="B3">
        <v>1</v>
      </c>
      <c r="C3" t="s">
        <v>122</v>
      </c>
      <c r="D3" t="s">
        <v>122</v>
      </c>
      <c r="E3" t="s">
        <v>314</v>
      </c>
      <c r="F3" t="s">
        <v>496</v>
      </c>
      <c r="G3" t="s">
        <v>495</v>
      </c>
      <c r="H3" t="s">
        <v>147</v>
      </c>
      <c r="I3">
        <v>2824.1</v>
      </c>
      <c r="J3">
        <v>1072</v>
      </c>
      <c r="K3" t="s">
        <v>262</v>
      </c>
      <c r="L3">
        <v>3027830.574</v>
      </c>
      <c r="M3">
        <v>1464</v>
      </c>
      <c r="N3">
        <v>0</v>
      </c>
      <c r="O3">
        <v>4432743960.3360004</v>
      </c>
      <c r="P3" t="s">
        <v>523</v>
      </c>
    </row>
    <row r="4" spans="1:16" x14ac:dyDescent="0.25">
      <c r="A4" s="1">
        <v>45961</v>
      </c>
      <c r="B4">
        <v>1</v>
      </c>
      <c r="C4" t="s">
        <v>122</v>
      </c>
      <c r="D4" t="s">
        <v>122</v>
      </c>
      <c r="E4" t="s">
        <v>344</v>
      </c>
      <c r="F4" t="s">
        <v>525</v>
      </c>
      <c r="G4" t="s">
        <v>495</v>
      </c>
      <c r="H4" t="s">
        <v>147</v>
      </c>
      <c r="I4">
        <v>58.48</v>
      </c>
      <c r="J4">
        <v>760</v>
      </c>
      <c r="K4" t="s">
        <v>262</v>
      </c>
      <c r="L4">
        <v>44444.799999999996</v>
      </c>
      <c r="M4">
        <v>1464</v>
      </c>
      <c r="N4">
        <v>0</v>
      </c>
      <c r="O4">
        <v>65067187.199999996</v>
      </c>
      <c r="P4" t="s">
        <v>526</v>
      </c>
    </row>
    <row r="5" spans="1:16" x14ac:dyDescent="0.25">
      <c r="A5" s="1">
        <v>45961</v>
      </c>
      <c r="B5">
        <v>1</v>
      </c>
      <c r="C5" t="s">
        <v>122</v>
      </c>
      <c r="D5" t="s">
        <v>122</v>
      </c>
      <c r="E5" t="s">
        <v>527</v>
      </c>
      <c r="F5" t="s">
        <v>528</v>
      </c>
      <c r="G5" t="s">
        <v>495</v>
      </c>
      <c r="H5" t="s">
        <v>147</v>
      </c>
      <c r="I5">
        <v>74.8</v>
      </c>
      <c r="K5" t="s">
        <v>262</v>
      </c>
      <c r="L5">
        <v>0</v>
      </c>
      <c r="M5">
        <v>1464</v>
      </c>
      <c r="N5">
        <v>0</v>
      </c>
      <c r="O5">
        <v>0</v>
      </c>
      <c r="P5" t="s">
        <v>529</v>
      </c>
    </row>
    <row r="6" spans="1:16" x14ac:dyDescent="0.25">
      <c r="A6" s="1">
        <v>45961</v>
      </c>
      <c r="B6">
        <v>1</v>
      </c>
      <c r="C6" t="s">
        <v>318</v>
      </c>
      <c r="D6" t="s">
        <v>118</v>
      </c>
      <c r="E6" t="s">
        <v>530</v>
      </c>
      <c r="F6" t="s">
        <v>528</v>
      </c>
      <c r="G6" t="s">
        <v>495</v>
      </c>
      <c r="H6" t="s">
        <v>147</v>
      </c>
      <c r="I6">
        <v>193.86</v>
      </c>
      <c r="J6">
        <v>83</v>
      </c>
      <c r="K6" t="s">
        <v>262</v>
      </c>
      <c r="L6">
        <v>16090.380000000001</v>
      </c>
      <c r="M6">
        <v>1464</v>
      </c>
      <c r="N6">
        <v>0</v>
      </c>
      <c r="O6">
        <v>23556316.32</v>
      </c>
      <c r="P6" t="s">
        <v>531</v>
      </c>
    </row>
    <row r="7" spans="1:16" x14ac:dyDescent="0.25">
      <c r="A7" s="1">
        <v>45961</v>
      </c>
      <c r="B7">
        <v>2</v>
      </c>
      <c r="C7" t="s">
        <v>318</v>
      </c>
      <c r="D7" t="s">
        <v>118</v>
      </c>
      <c r="E7" t="s">
        <v>341</v>
      </c>
      <c r="F7" t="s">
        <v>130</v>
      </c>
      <c r="G7" t="s">
        <v>364</v>
      </c>
      <c r="H7" t="s">
        <v>147</v>
      </c>
      <c r="J7">
        <v>820</v>
      </c>
      <c r="K7" t="s">
        <v>262</v>
      </c>
      <c r="L7">
        <v>0</v>
      </c>
      <c r="M7">
        <v>1464</v>
      </c>
      <c r="N7">
        <v>0</v>
      </c>
      <c r="O7">
        <v>0</v>
      </c>
    </row>
    <row r="8" spans="1:16" x14ac:dyDescent="0.25">
      <c r="A8" s="1">
        <v>45961</v>
      </c>
      <c r="B8">
        <v>2</v>
      </c>
      <c r="C8" t="s">
        <v>318</v>
      </c>
      <c r="D8" t="s">
        <v>118</v>
      </c>
      <c r="E8" t="s">
        <v>343</v>
      </c>
      <c r="F8" t="s">
        <v>130</v>
      </c>
      <c r="G8" t="s">
        <v>364</v>
      </c>
      <c r="H8" t="s">
        <v>147</v>
      </c>
      <c r="I8">
        <v>83</v>
      </c>
      <c r="J8">
        <v>820</v>
      </c>
      <c r="K8" t="s">
        <v>262</v>
      </c>
      <c r="L8">
        <v>68060</v>
      </c>
      <c r="M8">
        <v>1464</v>
      </c>
      <c r="N8">
        <v>0</v>
      </c>
      <c r="O8">
        <v>99639840</v>
      </c>
    </row>
    <row r="9" spans="1:16" x14ac:dyDescent="0.25">
      <c r="A9" s="1">
        <v>45961</v>
      </c>
      <c r="B9">
        <v>2</v>
      </c>
      <c r="C9" t="s">
        <v>318</v>
      </c>
      <c r="D9" t="s">
        <v>118</v>
      </c>
      <c r="E9" t="s">
        <v>341</v>
      </c>
      <c r="F9" t="s">
        <v>876</v>
      </c>
      <c r="G9" t="s">
        <v>877</v>
      </c>
      <c r="H9" t="s">
        <v>147</v>
      </c>
      <c r="J9">
        <v>90</v>
      </c>
      <c r="K9" t="s">
        <v>262</v>
      </c>
      <c r="L9">
        <v>0</v>
      </c>
      <c r="M9">
        <v>1464</v>
      </c>
      <c r="N9">
        <v>0</v>
      </c>
      <c r="O9">
        <v>0</v>
      </c>
    </row>
    <row r="10" spans="1:16" x14ac:dyDescent="0.25">
      <c r="A10" s="1">
        <v>45961</v>
      </c>
      <c r="B10">
        <v>2</v>
      </c>
      <c r="C10" t="s">
        <v>318</v>
      </c>
      <c r="D10" t="s">
        <v>118</v>
      </c>
      <c r="E10" t="s">
        <v>343</v>
      </c>
      <c r="F10" t="s">
        <v>876</v>
      </c>
      <c r="G10" t="s">
        <v>877</v>
      </c>
      <c r="H10" t="s">
        <v>147</v>
      </c>
      <c r="J10">
        <v>90</v>
      </c>
      <c r="K10" t="s">
        <v>262</v>
      </c>
      <c r="L10">
        <v>0</v>
      </c>
      <c r="M10">
        <v>1464</v>
      </c>
      <c r="N10">
        <v>0</v>
      </c>
      <c r="O10">
        <v>0</v>
      </c>
    </row>
    <row r="11" spans="1:16" x14ac:dyDescent="0.25">
      <c r="A11" s="1">
        <v>45961</v>
      </c>
      <c r="B11">
        <v>2</v>
      </c>
      <c r="C11" t="s">
        <v>318</v>
      </c>
      <c r="D11" t="s">
        <v>118</v>
      </c>
      <c r="E11" t="s">
        <v>344</v>
      </c>
      <c r="F11" t="s">
        <v>876</v>
      </c>
      <c r="G11" t="s">
        <v>877</v>
      </c>
      <c r="H11" t="s">
        <v>147</v>
      </c>
      <c r="J11">
        <v>90</v>
      </c>
      <c r="K11" t="s">
        <v>262</v>
      </c>
      <c r="L11">
        <v>0</v>
      </c>
      <c r="M11">
        <v>1464</v>
      </c>
      <c r="N11">
        <v>0</v>
      </c>
      <c r="O11">
        <v>0</v>
      </c>
    </row>
    <row r="12" spans="1:16" x14ac:dyDescent="0.25">
      <c r="A12" s="1">
        <v>45961</v>
      </c>
      <c r="B12">
        <v>2</v>
      </c>
      <c r="C12" t="s">
        <v>318</v>
      </c>
      <c r="D12" t="s">
        <v>118</v>
      </c>
      <c r="E12" t="s">
        <v>344</v>
      </c>
      <c r="F12" t="s">
        <v>130</v>
      </c>
      <c r="G12" t="s">
        <v>364</v>
      </c>
      <c r="H12" t="s">
        <v>147</v>
      </c>
      <c r="J12">
        <v>760</v>
      </c>
      <c r="K12" t="s">
        <v>262</v>
      </c>
      <c r="L12">
        <v>0</v>
      </c>
      <c r="M12">
        <v>1464</v>
      </c>
      <c r="N12">
        <v>0</v>
      </c>
      <c r="O12">
        <v>0</v>
      </c>
      <c r="P12" t="s">
        <v>488</v>
      </c>
    </row>
    <row r="13" spans="1:16" x14ac:dyDescent="0.25">
      <c r="A13" s="1">
        <v>45961</v>
      </c>
      <c r="B13">
        <v>1</v>
      </c>
      <c r="C13" t="s">
        <v>318</v>
      </c>
      <c r="D13" t="s">
        <v>117</v>
      </c>
      <c r="E13" t="s">
        <v>324</v>
      </c>
      <c r="F13" t="s">
        <v>532</v>
      </c>
      <c r="G13" t="s">
        <v>495</v>
      </c>
      <c r="H13" t="s">
        <v>147</v>
      </c>
      <c r="I13">
        <v>29.5</v>
      </c>
      <c r="J13">
        <v>740</v>
      </c>
      <c r="K13" t="s">
        <v>262</v>
      </c>
      <c r="L13">
        <v>21830</v>
      </c>
      <c r="M13">
        <v>1464</v>
      </c>
      <c r="N13">
        <v>0</v>
      </c>
      <c r="O13">
        <v>31959120</v>
      </c>
      <c r="P13" t="s">
        <v>533</v>
      </c>
    </row>
    <row r="14" spans="1:16" x14ac:dyDescent="0.25">
      <c r="A14" s="1">
        <v>45961</v>
      </c>
      <c r="B14">
        <v>1</v>
      </c>
      <c r="C14" t="s">
        <v>318</v>
      </c>
      <c r="D14" t="s">
        <v>117</v>
      </c>
      <c r="E14" t="s">
        <v>324</v>
      </c>
      <c r="F14" t="s">
        <v>534</v>
      </c>
      <c r="G14" t="s">
        <v>495</v>
      </c>
      <c r="H14" t="s">
        <v>147</v>
      </c>
      <c r="I14">
        <v>26.84</v>
      </c>
      <c r="J14">
        <v>740</v>
      </c>
      <c r="K14" t="s">
        <v>262</v>
      </c>
      <c r="L14">
        <v>19861.599999999999</v>
      </c>
      <c r="M14">
        <v>1464</v>
      </c>
      <c r="N14">
        <v>0</v>
      </c>
      <c r="O14">
        <v>29077382.399999999</v>
      </c>
      <c r="P14" t="s">
        <v>533</v>
      </c>
    </row>
    <row r="15" spans="1:16" x14ac:dyDescent="0.25">
      <c r="A15" s="1">
        <v>45961</v>
      </c>
      <c r="B15">
        <v>2</v>
      </c>
      <c r="C15" t="s">
        <v>318</v>
      </c>
      <c r="D15" t="s">
        <v>117</v>
      </c>
      <c r="E15" t="s">
        <v>319</v>
      </c>
      <c r="F15" t="s">
        <v>130</v>
      </c>
      <c r="G15" t="s">
        <v>497</v>
      </c>
      <c r="H15" t="s">
        <v>147</v>
      </c>
      <c r="I15">
        <v>0</v>
      </c>
      <c r="J15">
        <v>850</v>
      </c>
      <c r="K15" t="s">
        <v>262</v>
      </c>
      <c r="L15">
        <v>0</v>
      </c>
      <c r="M15">
        <v>1464</v>
      </c>
      <c r="N15">
        <v>0</v>
      </c>
      <c r="O15">
        <v>0</v>
      </c>
    </row>
    <row r="16" spans="1:16" x14ac:dyDescent="0.25">
      <c r="A16" s="1">
        <v>45961</v>
      </c>
      <c r="B16">
        <v>2</v>
      </c>
      <c r="C16" t="s">
        <v>318</v>
      </c>
      <c r="D16" t="s">
        <v>117</v>
      </c>
      <c r="E16" t="s">
        <v>322</v>
      </c>
      <c r="F16" t="s">
        <v>130</v>
      </c>
      <c r="G16" t="s">
        <v>497</v>
      </c>
      <c r="H16" t="s">
        <v>147</v>
      </c>
      <c r="I16">
        <v>32.159999999999997</v>
      </c>
      <c r="J16">
        <v>820</v>
      </c>
      <c r="K16" t="s">
        <v>262</v>
      </c>
      <c r="L16">
        <v>26371.199999999997</v>
      </c>
      <c r="M16">
        <v>1464</v>
      </c>
      <c r="N16">
        <v>0</v>
      </c>
      <c r="O16">
        <v>38607436.799999997</v>
      </c>
    </row>
    <row r="17" spans="1:16" x14ac:dyDescent="0.25">
      <c r="A17" s="1">
        <v>45961</v>
      </c>
      <c r="B17">
        <v>2</v>
      </c>
      <c r="C17" t="s">
        <v>318</v>
      </c>
      <c r="D17" t="s">
        <v>117</v>
      </c>
      <c r="E17" t="s">
        <v>324</v>
      </c>
      <c r="F17" t="s">
        <v>130</v>
      </c>
      <c r="G17" t="s">
        <v>497</v>
      </c>
      <c r="H17" t="s">
        <v>147</v>
      </c>
      <c r="I17">
        <v>461.12</v>
      </c>
      <c r="J17">
        <v>740</v>
      </c>
      <c r="K17" t="s">
        <v>262</v>
      </c>
      <c r="L17">
        <v>341228.79999999999</v>
      </c>
      <c r="M17">
        <v>1464</v>
      </c>
      <c r="N17">
        <v>0</v>
      </c>
      <c r="O17">
        <v>499558963.19999999</v>
      </c>
    </row>
    <row r="18" spans="1:16" x14ac:dyDescent="0.25">
      <c r="A18" s="1">
        <v>45961</v>
      </c>
      <c r="B18">
        <v>2</v>
      </c>
      <c r="C18" t="s">
        <v>318</v>
      </c>
      <c r="D18" t="s">
        <v>117</v>
      </c>
      <c r="E18" t="s">
        <v>325</v>
      </c>
      <c r="F18" t="s">
        <v>130</v>
      </c>
      <c r="G18" t="s">
        <v>497</v>
      </c>
      <c r="H18" t="s">
        <v>147</v>
      </c>
      <c r="I18">
        <v>44.49</v>
      </c>
      <c r="J18">
        <v>500</v>
      </c>
      <c r="K18" t="s">
        <v>262</v>
      </c>
      <c r="L18">
        <v>22245</v>
      </c>
      <c r="M18">
        <v>1464</v>
      </c>
      <c r="N18">
        <v>0</v>
      </c>
      <c r="O18">
        <v>32566680</v>
      </c>
    </row>
    <row r="19" spans="1:16" x14ac:dyDescent="0.25">
      <c r="A19" s="1">
        <v>45961</v>
      </c>
      <c r="B19">
        <v>2</v>
      </c>
      <c r="C19" t="s">
        <v>318</v>
      </c>
      <c r="D19" t="s">
        <v>117</v>
      </c>
      <c r="E19" t="s">
        <v>157</v>
      </c>
      <c r="F19" t="s">
        <v>130</v>
      </c>
      <c r="G19" t="s">
        <v>498</v>
      </c>
      <c r="H19" t="s">
        <v>147</v>
      </c>
      <c r="I19">
        <v>50.26</v>
      </c>
      <c r="J19">
        <v>500</v>
      </c>
      <c r="K19" t="s">
        <v>262</v>
      </c>
      <c r="L19">
        <v>25130</v>
      </c>
      <c r="M19">
        <v>1464</v>
      </c>
      <c r="N19">
        <v>0</v>
      </c>
      <c r="O19">
        <v>36790320</v>
      </c>
    </row>
    <row r="20" spans="1:16" x14ac:dyDescent="0.25">
      <c r="A20" s="1">
        <v>45961</v>
      </c>
      <c r="B20">
        <v>1</v>
      </c>
      <c r="C20" t="s">
        <v>318</v>
      </c>
      <c r="D20" t="s">
        <v>119</v>
      </c>
      <c r="E20" t="s">
        <v>535</v>
      </c>
      <c r="F20" t="s">
        <v>536</v>
      </c>
      <c r="G20" t="s">
        <v>495</v>
      </c>
      <c r="H20" t="s">
        <v>147</v>
      </c>
      <c r="I20">
        <v>25.96</v>
      </c>
      <c r="K20" t="s">
        <v>262</v>
      </c>
      <c r="L20">
        <v>0</v>
      </c>
      <c r="M20">
        <v>1464</v>
      </c>
      <c r="N20">
        <v>0</v>
      </c>
      <c r="O20">
        <v>0</v>
      </c>
      <c r="P20" t="s">
        <v>533</v>
      </c>
    </row>
    <row r="21" spans="1:16" x14ac:dyDescent="0.25">
      <c r="A21" s="1">
        <v>45961</v>
      </c>
      <c r="B21">
        <v>2</v>
      </c>
      <c r="C21" t="s">
        <v>318</v>
      </c>
      <c r="D21" t="s">
        <v>119</v>
      </c>
      <c r="E21" t="s">
        <v>324</v>
      </c>
      <c r="F21" t="s">
        <v>130</v>
      </c>
      <c r="G21" t="s">
        <v>364</v>
      </c>
      <c r="H21" t="s">
        <v>147</v>
      </c>
      <c r="I21">
        <v>80.959999999999994</v>
      </c>
      <c r="J21">
        <v>740</v>
      </c>
      <c r="K21" t="s">
        <v>262</v>
      </c>
      <c r="L21">
        <v>59910.399999999994</v>
      </c>
      <c r="M21">
        <v>1464</v>
      </c>
      <c r="N21">
        <v>0</v>
      </c>
      <c r="O21">
        <v>87708825.599999994</v>
      </c>
    </row>
    <row r="22" spans="1:16" x14ac:dyDescent="0.25">
      <c r="A22" s="1">
        <v>45961</v>
      </c>
      <c r="B22">
        <v>2</v>
      </c>
      <c r="C22" t="s">
        <v>318</v>
      </c>
      <c r="D22" t="s">
        <v>119</v>
      </c>
      <c r="E22" t="s">
        <v>324</v>
      </c>
      <c r="F22" t="s">
        <v>876</v>
      </c>
      <c r="G22" t="s">
        <v>499</v>
      </c>
      <c r="H22" t="s">
        <v>147</v>
      </c>
      <c r="I22">
        <v>31.6</v>
      </c>
      <c r="J22">
        <v>740</v>
      </c>
      <c r="K22" t="s">
        <v>262</v>
      </c>
      <c r="L22">
        <v>23384</v>
      </c>
      <c r="M22">
        <v>1464</v>
      </c>
      <c r="N22">
        <v>0</v>
      </c>
      <c r="O22">
        <v>34234176</v>
      </c>
    </row>
    <row r="23" spans="1:16" x14ac:dyDescent="0.25">
      <c r="A23" s="1">
        <v>45961</v>
      </c>
      <c r="B23">
        <v>2</v>
      </c>
      <c r="C23" t="s">
        <v>318</v>
      </c>
      <c r="D23" t="s">
        <v>119</v>
      </c>
      <c r="E23" t="s">
        <v>524</v>
      </c>
      <c r="F23" t="s">
        <v>876</v>
      </c>
      <c r="G23" t="s">
        <v>499</v>
      </c>
      <c r="H23" t="s">
        <v>147</v>
      </c>
      <c r="I23">
        <v>7.1</v>
      </c>
      <c r="K23" t="s">
        <v>262</v>
      </c>
      <c r="L23">
        <v>0</v>
      </c>
      <c r="M23">
        <v>1464</v>
      </c>
      <c r="N23">
        <v>0</v>
      </c>
      <c r="O23">
        <v>0</v>
      </c>
    </row>
    <row r="24" spans="1:16" x14ac:dyDescent="0.25">
      <c r="A24" s="1">
        <v>45961</v>
      </c>
      <c r="B24">
        <v>2</v>
      </c>
      <c r="C24" t="s">
        <v>318</v>
      </c>
      <c r="D24" t="s">
        <v>119</v>
      </c>
      <c r="E24" t="s">
        <v>330</v>
      </c>
      <c r="F24" t="s">
        <v>130</v>
      </c>
      <c r="G24" t="s">
        <v>364</v>
      </c>
      <c r="H24" t="s">
        <v>147</v>
      </c>
      <c r="I24">
        <v>9.14</v>
      </c>
      <c r="K24" t="s">
        <v>262</v>
      </c>
      <c r="L24">
        <v>0</v>
      </c>
      <c r="M24">
        <v>1464</v>
      </c>
      <c r="N24">
        <v>0</v>
      </c>
      <c r="O24">
        <v>0</v>
      </c>
    </row>
    <row r="25" spans="1:16" x14ac:dyDescent="0.25">
      <c r="A25" s="1">
        <v>45961</v>
      </c>
      <c r="B25">
        <v>2</v>
      </c>
      <c r="C25" t="s">
        <v>318</v>
      </c>
      <c r="D25" t="s">
        <v>119</v>
      </c>
      <c r="E25" t="s">
        <v>330</v>
      </c>
      <c r="F25" t="s">
        <v>500</v>
      </c>
      <c r="G25" t="s">
        <v>499</v>
      </c>
      <c r="H25" t="s">
        <v>147</v>
      </c>
      <c r="I25">
        <v>41.18</v>
      </c>
      <c r="K25" t="s">
        <v>262</v>
      </c>
      <c r="L25">
        <v>0</v>
      </c>
      <c r="M25">
        <v>1464</v>
      </c>
      <c r="N25">
        <v>0</v>
      </c>
      <c r="O25">
        <v>0</v>
      </c>
    </row>
    <row r="26" spans="1:16" x14ac:dyDescent="0.25">
      <c r="A26" s="1">
        <v>45961</v>
      </c>
      <c r="B26">
        <v>1</v>
      </c>
      <c r="C26" t="s">
        <v>309</v>
      </c>
      <c r="D26" t="s">
        <v>108</v>
      </c>
      <c r="E26" t="s">
        <v>335</v>
      </c>
      <c r="F26" t="s">
        <v>130</v>
      </c>
      <c r="G26" t="s">
        <v>364</v>
      </c>
      <c r="H26" t="s">
        <v>147</v>
      </c>
      <c r="I26">
        <v>47.08</v>
      </c>
      <c r="J26">
        <v>850</v>
      </c>
      <c r="K26" t="s">
        <v>262</v>
      </c>
      <c r="L26">
        <v>40018</v>
      </c>
      <c r="M26">
        <v>1464</v>
      </c>
      <c r="N26">
        <v>0</v>
      </c>
      <c r="O26">
        <v>58586352</v>
      </c>
    </row>
    <row r="27" spans="1:16" x14ac:dyDescent="0.25">
      <c r="A27" s="1">
        <v>45961</v>
      </c>
      <c r="B27">
        <v>1</v>
      </c>
      <c r="C27" t="s">
        <v>309</v>
      </c>
      <c r="D27" t="s">
        <v>108</v>
      </c>
      <c r="E27" t="s">
        <v>337</v>
      </c>
      <c r="F27" t="s">
        <v>130</v>
      </c>
      <c r="G27" t="s">
        <v>364</v>
      </c>
      <c r="H27" t="s">
        <v>147</v>
      </c>
      <c r="I27">
        <v>76.400000000000006</v>
      </c>
      <c r="J27">
        <v>650</v>
      </c>
      <c r="K27" t="s">
        <v>262</v>
      </c>
      <c r="L27">
        <v>49660.000000000007</v>
      </c>
      <c r="M27">
        <v>1464</v>
      </c>
      <c r="N27">
        <v>0</v>
      </c>
      <c r="O27">
        <v>72702240.000000015</v>
      </c>
    </row>
    <row r="28" spans="1:16" x14ac:dyDescent="0.25">
      <c r="A28" s="1">
        <v>45961</v>
      </c>
      <c r="B28">
        <v>1</v>
      </c>
      <c r="C28" t="s">
        <v>309</v>
      </c>
      <c r="D28" t="s">
        <v>108</v>
      </c>
      <c r="E28" t="s">
        <v>338</v>
      </c>
      <c r="F28" t="s">
        <v>130</v>
      </c>
      <c r="G28" t="s">
        <v>364</v>
      </c>
      <c r="H28" t="s">
        <v>147</v>
      </c>
      <c r="I28">
        <v>87.52</v>
      </c>
      <c r="J28">
        <v>450</v>
      </c>
      <c r="K28" t="s">
        <v>262</v>
      </c>
      <c r="L28">
        <v>39384</v>
      </c>
      <c r="M28">
        <v>1464</v>
      </c>
      <c r="N28">
        <v>0</v>
      </c>
      <c r="O28">
        <v>57658176</v>
      </c>
    </row>
    <row r="29" spans="1:16" x14ac:dyDescent="0.25">
      <c r="A29" s="1">
        <v>45961</v>
      </c>
      <c r="B29">
        <v>1</v>
      </c>
      <c r="C29" t="s">
        <v>309</v>
      </c>
      <c r="D29" t="s">
        <v>108</v>
      </c>
      <c r="E29" t="s">
        <v>339</v>
      </c>
      <c r="F29" t="s">
        <v>130</v>
      </c>
      <c r="G29" t="s">
        <v>364</v>
      </c>
      <c r="H29" t="s">
        <v>147</v>
      </c>
      <c r="I29">
        <v>110.7</v>
      </c>
      <c r="J29">
        <v>90000</v>
      </c>
      <c r="K29" t="s">
        <v>340</v>
      </c>
      <c r="L29">
        <v>9963000</v>
      </c>
      <c r="M29">
        <v>1464</v>
      </c>
      <c r="N29">
        <v>0</v>
      </c>
      <c r="O29">
        <v>14585832000</v>
      </c>
    </row>
    <row r="30" spans="1:16" x14ac:dyDescent="0.25">
      <c r="A30" s="1">
        <v>45961</v>
      </c>
      <c r="B30">
        <v>2</v>
      </c>
      <c r="C30" t="s">
        <v>318</v>
      </c>
      <c r="D30" t="s">
        <v>219</v>
      </c>
      <c r="E30" t="s">
        <v>333</v>
      </c>
      <c r="F30" t="s">
        <v>130</v>
      </c>
      <c r="G30" t="s">
        <v>364</v>
      </c>
      <c r="H30" t="s">
        <v>147</v>
      </c>
      <c r="K30" t="s">
        <v>262</v>
      </c>
      <c r="L30">
        <v>0</v>
      </c>
      <c r="M30">
        <v>1464</v>
      </c>
      <c r="N30">
        <v>0</v>
      </c>
      <c r="O30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4806-A7FB-4516-818E-A04890577555}">
  <sheetPr codeName="Sheet15"/>
  <dimension ref="A1:N104"/>
  <sheetViews>
    <sheetView workbookViewId="0">
      <selection sqref="A1:Q48"/>
    </sheetView>
  </sheetViews>
  <sheetFormatPr defaultColWidth="8.85546875" defaultRowHeight="15" x14ac:dyDescent="0.25"/>
  <cols>
    <col min="1" max="1" width="24.28515625" bestFit="1" customWidth="1"/>
    <col min="2" max="2" width="42.28515625" bestFit="1" customWidth="1"/>
    <col min="3" max="3" width="33" bestFit="1" customWidth="1"/>
    <col min="4" max="4" width="16" bestFit="1" customWidth="1"/>
    <col min="5" max="5" width="30.85546875" bestFit="1" customWidth="1"/>
    <col min="6" max="6" width="26.28515625" bestFit="1" customWidth="1"/>
    <col min="7" max="7" width="31" bestFit="1" customWidth="1"/>
    <col min="8" max="8" width="34.28515625" bestFit="1" customWidth="1"/>
    <col min="9" max="9" width="26.42578125" bestFit="1" customWidth="1"/>
    <col min="10" max="10" width="11.28515625" bestFit="1" customWidth="1"/>
    <col min="11" max="12" width="16.28515625" bestFit="1" customWidth="1"/>
    <col min="13" max="13" width="15.5703125" bestFit="1" customWidth="1"/>
    <col min="14" max="14" width="14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83</v>
      </c>
      <c r="K1" t="s">
        <v>84</v>
      </c>
      <c r="L1" t="s">
        <v>85</v>
      </c>
      <c r="M1" t="s">
        <v>95</v>
      </c>
      <c r="N1" t="s">
        <v>96</v>
      </c>
    </row>
    <row r="2" spans="1:14" x14ac:dyDescent="0.25">
      <c r="A2" s="1">
        <v>45931</v>
      </c>
      <c r="B2" t="s">
        <v>455</v>
      </c>
      <c r="C2" t="s">
        <v>434</v>
      </c>
      <c r="D2">
        <v>-2078949.4914293326</v>
      </c>
      <c r="E2" t="s">
        <v>188</v>
      </c>
      <c r="F2">
        <v>1</v>
      </c>
      <c r="G2">
        <v>2078949.4914293326</v>
      </c>
      <c r="H2" t="s">
        <v>478</v>
      </c>
      <c r="I2" t="s">
        <v>9</v>
      </c>
      <c r="J2" t="s">
        <v>88</v>
      </c>
      <c r="K2" t="s">
        <v>89</v>
      </c>
      <c r="L2" t="s">
        <v>87</v>
      </c>
      <c r="N2" t="s">
        <v>362</v>
      </c>
    </row>
    <row r="3" spans="1:14" x14ac:dyDescent="0.25">
      <c r="A3" s="1">
        <v>45931</v>
      </c>
      <c r="B3" t="s">
        <v>455</v>
      </c>
      <c r="C3" t="s">
        <v>435</v>
      </c>
      <c r="D3">
        <v>-5104642.2507197335</v>
      </c>
      <c r="E3" t="s">
        <v>188</v>
      </c>
      <c r="F3">
        <v>1</v>
      </c>
      <c r="G3">
        <v>5104642.2507197335</v>
      </c>
      <c r="H3" t="s">
        <v>478</v>
      </c>
      <c r="I3" t="s">
        <v>9</v>
      </c>
      <c r="J3" t="s">
        <v>88</v>
      </c>
      <c r="K3" t="s">
        <v>89</v>
      </c>
      <c r="L3" t="s">
        <v>87</v>
      </c>
      <c r="N3" t="s">
        <v>362</v>
      </c>
    </row>
    <row r="4" spans="1:14" x14ac:dyDescent="0.25">
      <c r="A4" s="1">
        <v>45931</v>
      </c>
      <c r="B4" t="s">
        <v>455</v>
      </c>
      <c r="C4" t="s">
        <v>436</v>
      </c>
      <c r="D4">
        <v>-2117008.2724669334</v>
      </c>
      <c r="E4" t="s">
        <v>195</v>
      </c>
      <c r="F4">
        <v>1</v>
      </c>
      <c r="G4">
        <v>2117008.2724669334</v>
      </c>
      <c r="H4" t="s">
        <v>478</v>
      </c>
      <c r="I4" t="s">
        <v>9</v>
      </c>
      <c r="J4" t="s">
        <v>88</v>
      </c>
      <c r="K4" t="s">
        <v>89</v>
      </c>
      <c r="L4" t="s">
        <v>87</v>
      </c>
      <c r="N4" t="s">
        <v>357</v>
      </c>
    </row>
    <row r="5" spans="1:14" x14ac:dyDescent="0.25">
      <c r="A5" s="1">
        <v>45931</v>
      </c>
      <c r="B5" t="s">
        <v>455</v>
      </c>
      <c r="C5" t="s">
        <v>437</v>
      </c>
      <c r="D5">
        <v>-2067002.0161081334</v>
      </c>
      <c r="E5" t="s">
        <v>215</v>
      </c>
      <c r="F5">
        <v>1</v>
      </c>
      <c r="G5">
        <v>2067002.0161081334</v>
      </c>
      <c r="H5" t="s">
        <v>478</v>
      </c>
      <c r="I5" t="s">
        <v>9</v>
      </c>
      <c r="J5" t="s">
        <v>88</v>
      </c>
      <c r="K5" t="s">
        <v>86</v>
      </c>
      <c r="L5" t="s">
        <v>90</v>
      </c>
      <c r="N5" t="s">
        <v>360</v>
      </c>
    </row>
    <row r="6" spans="1:14" x14ac:dyDescent="0.25">
      <c r="A6" s="1">
        <v>45931</v>
      </c>
      <c r="B6" t="s">
        <v>455</v>
      </c>
      <c r="C6" t="s">
        <v>438</v>
      </c>
      <c r="D6">
        <v>-1085682.2391397329</v>
      </c>
      <c r="E6" t="s">
        <v>117</v>
      </c>
      <c r="F6">
        <v>1</v>
      </c>
      <c r="G6">
        <v>1085682.2391397329</v>
      </c>
      <c r="H6" t="s">
        <v>478</v>
      </c>
      <c r="I6" t="s">
        <v>9</v>
      </c>
      <c r="J6" t="s">
        <v>88</v>
      </c>
      <c r="K6" t="s">
        <v>86</v>
      </c>
      <c r="L6" t="s">
        <v>90</v>
      </c>
      <c r="N6" t="s">
        <v>356</v>
      </c>
    </row>
    <row r="7" spans="1:14" x14ac:dyDescent="0.25">
      <c r="A7" s="1">
        <v>45931</v>
      </c>
      <c r="B7" t="s">
        <v>455</v>
      </c>
      <c r="C7" t="s">
        <v>439</v>
      </c>
      <c r="D7">
        <v>-2513045.708752533</v>
      </c>
      <c r="E7" t="s">
        <v>190</v>
      </c>
      <c r="F7">
        <v>1</v>
      </c>
      <c r="G7">
        <v>2513045.708752533</v>
      </c>
      <c r="H7" t="s">
        <v>478</v>
      </c>
      <c r="I7" t="s">
        <v>9</v>
      </c>
      <c r="J7" t="s">
        <v>88</v>
      </c>
      <c r="K7" t="s">
        <v>89</v>
      </c>
      <c r="L7" t="s">
        <v>87</v>
      </c>
      <c r="N7" t="s">
        <v>352</v>
      </c>
    </row>
    <row r="8" spans="1:14" x14ac:dyDescent="0.25">
      <c r="A8" s="1">
        <v>45931</v>
      </c>
      <c r="B8" t="s">
        <v>455</v>
      </c>
      <c r="C8" t="s">
        <v>440</v>
      </c>
      <c r="D8">
        <v>-2156572.7561241328</v>
      </c>
      <c r="E8" t="s">
        <v>108</v>
      </c>
      <c r="F8">
        <v>1</v>
      </c>
      <c r="G8">
        <v>2156572.7561241328</v>
      </c>
      <c r="H8" t="s">
        <v>478</v>
      </c>
      <c r="I8" t="s">
        <v>9</v>
      </c>
      <c r="J8" t="s">
        <v>88</v>
      </c>
      <c r="K8" t="s">
        <v>86</v>
      </c>
      <c r="L8" t="s">
        <v>90</v>
      </c>
      <c r="N8" t="s">
        <v>355</v>
      </c>
    </row>
    <row r="9" spans="1:14" x14ac:dyDescent="0.25">
      <c r="A9" s="1">
        <v>45931</v>
      </c>
      <c r="B9" t="s">
        <v>455</v>
      </c>
      <c r="C9" t="s">
        <v>441</v>
      </c>
      <c r="D9">
        <v>-1290098.839976751</v>
      </c>
      <c r="E9" t="s">
        <v>456</v>
      </c>
      <c r="F9">
        <v>1</v>
      </c>
      <c r="G9">
        <v>1290098.839976751</v>
      </c>
      <c r="H9" t="s">
        <v>478</v>
      </c>
      <c r="I9" t="s">
        <v>9</v>
      </c>
      <c r="J9" t="s">
        <v>88</v>
      </c>
      <c r="K9" t="s">
        <v>86</v>
      </c>
      <c r="L9" t="s">
        <v>90</v>
      </c>
      <c r="N9" t="s">
        <v>98</v>
      </c>
    </row>
    <row r="10" spans="1:14" x14ac:dyDescent="0.25">
      <c r="A10" s="1">
        <v>45931</v>
      </c>
      <c r="B10" t="s">
        <v>455</v>
      </c>
      <c r="C10" t="s">
        <v>442</v>
      </c>
      <c r="D10">
        <v>-2430242.5159109333</v>
      </c>
      <c r="E10" t="s">
        <v>195</v>
      </c>
      <c r="F10">
        <v>1</v>
      </c>
      <c r="G10">
        <v>2430242.5159109333</v>
      </c>
      <c r="H10" t="s">
        <v>478</v>
      </c>
      <c r="I10" t="s">
        <v>9</v>
      </c>
      <c r="J10" t="s">
        <v>88</v>
      </c>
      <c r="K10" t="s">
        <v>89</v>
      </c>
      <c r="L10" t="s">
        <v>87</v>
      </c>
      <c r="N10" t="s">
        <v>357</v>
      </c>
    </row>
    <row r="11" spans="1:14" x14ac:dyDescent="0.25">
      <c r="A11" s="1">
        <v>45931</v>
      </c>
      <c r="B11" t="s">
        <v>455</v>
      </c>
      <c r="C11" t="s">
        <v>443</v>
      </c>
      <c r="D11">
        <v>-2174118.9305605334</v>
      </c>
      <c r="E11" t="s">
        <v>188</v>
      </c>
      <c r="F11">
        <v>1</v>
      </c>
      <c r="G11">
        <v>2174118.9305605334</v>
      </c>
      <c r="H11" t="s">
        <v>478</v>
      </c>
      <c r="I11" t="s">
        <v>9</v>
      </c>
      <c r="J11" t="s">
        <v>88</v>
      </c>
      <c r="K11" t="s">
        <v>89</v>
      </c>
      <c r="L11" t="s">
        <v>87</v>
      </c>
      <c r="N11" t="s">
        <v>362</v>
      </c>
    </row>
    <row r="12" spans="1:14" x14ac:dyDescent="0.25">
      <c r="A12" s="1">
        <v>45931</v>
      </c>
      <c r="B12" t="s">
        <v>455</v>
      </c>
      <c r="C12" t="s">
        <v>444</v>
      </c>
      <c r="D12">
        <v>-5514943.2730053328</v>
      </c>
      <c r="E12" t="s">
        <v>364</v>
      </c>
      <c r="F12">
        <v>1</v>
      </c>
      <c r="G12">
        <v>5514943.2730053328</v>
      </c>
      <c r="H12" t="s">
        <v>478</v>
      </c>
      <c r="I12" t="s">
        <v>9</v>
      </c>
      <c r="J12" t="s">
        <v>88</v>
      </c>
      <c r="K12" t="s">
        <v>89</v>
      </c>
      <c r="L12" t="s">
        <v>87</v>
      </c>
      <c r="N12" t="s">
        <v>363</v>
      </c>
    </row>
    <row r="13" spans="1:14" x14ac:dyDescent="0.25">
      <c r="A13" s="1">
        <v>45931</v>
      </c>
      <c r="B13" t="s">
        <v>455</v>
      </c>
      <c r="C13" t="s">
        <v>445</v>
      </c>
      <c r="D13">
        <v>-2756590.4348489335</v>
      </c>
      <c r="E13" t="s">
        <v>190</v>
      </c>
      <c r="F13">
        <v>1</v>
      </c>
      <c r="G13">
        <v>2756590.4348489335</v>
      </c>
      <c r="H13" t="s">
        <v>478</v>
      </c>
      <c r="I13" t="s">
        <v>9</v>
      </c>
      <c r="J13" t="s">
        <v>88</v>
      </c>
      <c r="K13" t="s">
        <v>89</v>
      </c>
      <c r="L13" t="s">
        <v>87</v>
      </c>
      <c r="N13" t="s">
        <v>352</v>
      </c>
    </row>
    <row r="14" spans="1:14" x14ac:dyDescent="0.25">
      <c r="A14" s="1">
        <v>45931</v>
      </c>
      <c r="B14" t="s">
        <v>455</v>
      </c>
      <c r="C14" t="s">
        <v>446</v>
      </c>
      <c r="D14">
        <v>-3337135.4359697332</v>
      </c>
      <c r="E14" t="s">
        <v>209</v>
      </c>
      <c r="F14">
        <v>1</v>
      </c>
      <c r="G14">
        <v>3337135.4359697332</v>
      </c>
      <c r="H14" t="s">
        <v>478</v>
      </c>
      <c r="I14" t="s">
        <v>9</v>
      </c>
      <c r="J14" t="s">
        <v>88</v>
      </c>
      <c r="K14" t="s">
        <v>89</v>
      </c>
      <c r="L14" t="s">
        <v>87</v>
      </c>
      <c r="N14" t="s">
        <v>365</v>
      </c>
    </row>
    <row r="15" spans="1:14" x14ac:dyDescent="0.25">
      <c r="A15" s="1">
        <v>45931</v>
      </c>
      <c r="B15" t="s">
        <v>455</v>
      </c>
      <c r="C15" t="s">
        <v>447</v>
      </c>
      <c r="D15">
        <v>-1280975.9741063511</v>
      </c>
      <c r="E15" t="s">
        <v>456</v>
      </c>
      <c r="F15">
        <v>1</v>
      </c>
      <c r="G15">
        <v>1280975.9741063511</v>
      </c>
      <c r="H15" t="s">
        <v>478</v>
      </c>
      <c r="I15" t="s">
        <v>9</v>
      </c>
      <c r="J15" t="s">
        <v>88</v>
      </c>
      <c r="K15" t="s">
        <v>86</v>
      </c>
      <c r="L15" t="s">
        <v>90</v>
      </c>
      <c r="N15" t="s">
        <v>98</v>
      </c>
    </row>
    <row r="16" spans="1:14" x14ac:dyDescent="0.25">
      <c r="A16" s="1">
        <v>45931</v>
      </c>
      <c r="B16" t="s">
        <v>455</v>
      </c>
      <c r="C16" t="s">
        <v>448</v>
      </c>
      <c r="D16">
        <v>-1280975.9741063511</v>
      </c>
      <c r="E16" t="s">
        <v>456</v>
      </c>
      <c r="F16">
        <v>1</v>
      </c>
      <c r="G16">
        <v>1280975.9741063511</v>
      </c>
      <c r="H16" t="s">
        <v>478</v>
      </c>
      <c r="I16" t="s">
        <v>9</v>
      </c>
      <c r="J16" t="s">
        <v>88</v>
      </c>
      <c r="K16" t="s">
        <v>86</v>
      </c>
      <c r="L16" t="s">
        <v>90</v>
      </c>
      <c r="N16" t="s">
        <v>98</v>
      </c>
    </row>
    <row r="17" spans="1:14" x14ac:dyDescent="0.25">
      <c r="A17" s="1">
        <v>45931</v>
      </c>
      <c r="B17" t="s">
        <v>455</v>
      </c>
      <c r="C17" t="s">
        <v>449</v>
      </c>
      <c r="D17">
        <v>-2564967.1469677333</v>
      </c>
      <c r="E17" t="s">
        <v>215</v>
      </c>
      <c r="F17">
        <v>1</v>
      </c>
      <c r="G17">
        <v>2564967.1469677333</v>
      </c>
      <c r="H17" t="s">
        <v>478</v>
      </c>
      <c r="I17" t="s">
        <v>9</v>
      </c>
      <c r="J17" t="s">
        <v>88</v>
      </c>
      <c r="K17" t="s">
        <v>86</v>
      </c>
      <c r="L17" t="s">
        <v>90</v>
      </c>
      <c r="N17" t="s">
        <v>360</v>
      </c>
    </row>
    <row r="18" spans="1:14" x14ac:dyDescent="0.25">
      <c r="A18" s="1">
        <v>45931</v>
      </c>
      <c r="B18" t="s">
        <v>455</v>
      </c>
      <c r="C18" t="s">
        <v>450</v>
      </c>
      <c r="D18">
        <v>-1815751.6776129329</v>
      </c>
      <c r="E18" t="s">
        <v>119</v>
      </c>
      <c r="F18">
        <v>1</v>
      </c>
      <c r="G18">
        <v>1815751.6776129329</v>
      </c>
      <c r="H18" t="s">
        <v>478</v>
      </c>
      <c r="I18" t="s">
        <v>9</v>
      </c>
      <c r="J18" t="s">
        <v>88</v>
      </c>
      <c r="K18" t="s">
        <v>86</v>
      </c>
      <c r="L18" t="s">
        <v>90</v>
      </c>
      <c r="N18" t="s">
        <v>102</v>
      </c>
    </row>
    <row r="19" spans="1:14" x14ac:dyDescent="0.25">
      <c r="A19" s="1">
        <v>45931</v>
      </c>
      <c r="B19" t="s">
        <v>455</v>
      </c>
      <c r="C19" t="s">
        <v>451</v>
      </c>
      <c r="D19">
        <v>-2675526.8108401331</v>
      </c>
      <c r="E19" t="s">
        <v>117</v>
      </c>
      <c r="F19">
        <v>1</v>
      </c>
      <c r="G19">
        <v>2675526.8108401331</v>
      </c>
      <c r="H19" t="s">
        <v>478</v>
      </c>
      <c r="I19" t="s">
        <v>9</v>
      </c>
      <c r="J19" t="s">
        <v>88</v>
      </c>
      <c r="K19" t="s">
        <v>86</v>
      </c>
      <c r="L19" t="s">
        <v>90</v>
      </c>
      <c r="N19" t="s">
        <v>356</v>
      </c>
    </row>
    <row r="20" spans="1:14" x14ac:dyDescent="0.25">
      <c r="A20" s="1">
        <v>45931</v>
      </c>
      <c r="B20" t="s">
        <v>455</v>
      </c>
      <c r="C20" t="s">
        <v>452</v>
      </c>
      <c r="D20">
        <v>-2459523.2659477331</v>
      </c>
      <c r="E20" t="s">
        <v>117</v>
      </c>
      <c r="F20">
        <v>1</v>
      </c>
      <c r="G20">
        <v>2459523.2659477331</v>
      </c>
      <c r="H20" t="s">
        <v>478</v>
      </c>
      <c r="I20" t="s">
        <v>9</v>
      </c>
      <c r="J20" t="s">
        <v>88</v>
      </c>
      <c r="K20" t="s">
        <v>86</v>
      </c>
      <c r="L20" t="s">
        <v>90</v>
      </c>
      <c r="N20" t="s">
        <v>356</v>
      </c>
    </row>
    <row r="21" spans="1:14" x14ac:dyDescent="0.25">
      <c r="A21" s="1">
        <v>45931</v>
      </c>
      <c r="B21" t="s">
        <v>455</v>
      </c>
      <c r="C21" t="s">
        <v>453</v>
      </c>
      <c r="D21">
        <v>-2063198.7846709334</v>
      </c>
      <c r="E21" t="s">
        <v>215</v>
      </c>
      <c r="F21">
        <v>1</v>
      </c>
      <c r="G21">
        <v>2063198.7846709334</v>
      </c>
      <c r="H21" t="s">
        <v>478</v>
      </c>
      <c r="I21" t="s">
        <v>9</v>
      </c>
      <c r="J21" t="s">
        <v>88</v>
      </c>
      <c r="K21" t="s">
        <v>86</v>
      </c>
      <c r="L21" t="s">
        <v>90</v>
      </c>
      <c r="N21" t="s">
        <v>360</v>
      </c>
    </row>
    <row r="22" spans="1:14" x14ac:dyDescent="0.25">
      <c r="A22" s="1">
        <v>45931</v>
      </c>
      <c r="B22" t="s">
        <v>455</v>
      </c>
      <c r="C22" t="s">
        <v>454</v>
      </c>
      <c r="D22">
        <v>-1885753.7429637329</v>
      </c>
      <c r="E22" t="s">
        <v>186</v>
      </c>
      <c r="F22">
        <v>1</v>
      </c>
      <c r="G22">
        <v>1885753.7429637329</v>
      </c>
      <c r="H22" t="s">
        <v>478</v>
      </c>
      <c r="I22" t="s">
        <v>9</v>
      </c>
      <c r="J22" t="s">
        <v>88</v>
      </c>
      <c r="K22" t="s">
        <v>89</v>
      </c>
      <c r="L22" t="s">
        <v>87</v>
      </c>
      <c r="N22" t="s">
        <v>91</v>
      </c>
    </row>
    <row r="23" spans="1:14" x14ac:dyDescent="0.25">
      <c r="A23" s="1">
        <v>45931</v>
      </c>
      <c r="B23" t="s">
        <v>455</v>
      </c>
      <c r="C23" t="s">
        <v>366</v>
      </c>
      <c r="D23">
        <v>-1670975.802514933</v>
      </c>
      <c r="E23" t="s">
        <v>188</v>
      </c>
      <c r="F23">
        <v>1</v>
      </c>
      <c r="G23">
        <v>1670975.802514933</v>
      </c>
      <c r="H23" t="s">
        <v>478</v>
      </c>
      <c r="I23" t="s">
        <v>9</v>
      </c>
      <c r="J23" t="s">
        <v>88</v>
      </c>
      <c r="K23" t="s">
        <v>89</v>
      </c>
      <c r="L23" t="s">
        <v>87</v>
      </c>
      <c r="N23" t="s">
        <v>362</v>
      </c>
    </row>
    <row r="24" spans="1:14" x14ac:dyDescent="0.25">
      <c r="A24" s="1">
        <v>45931</v>
      </c>
      <c r="B24" t="s">
        <v>455</v>
      </c>
      <c r="C24" t="s">
        <v>367</v>
      </c>
      <c r="D24">
        <v>-1813000.2009833332</v>
      </c>
      <c r="E24" t="s">
        <v>209</v>
      </c>
      <c r="F24">
        <v>1</v>
      </c>
      <c r="G24">
        <v>1813000.2009833332</v>
      </c>
      <c r="H24" t="s">
        <v>478</v>
      </c>
      <c r="I24" t="s">
        <v>9</v>
      </c>
      <c r="J24" t="s">
        <v>88</v>
      </c>
      <c r="K24" t="s">
        <v>89</v>
      </c>
      <c r="L24" t="s">
        <v>87</v>
      </c>
      <c r="N24" t="s">
        <v>365</v>
      </c>
    </row>
    <row r="25" spans="1:14" x14ac:dyDescent="0.25">
      <c r="A25" s="1">
        <v>45931</v>
      </c>
      <c r="B25" t="s">
        <v>455</v>
      </c>
      <c r="C25" t="s">
        <v>368</v>
      </c>
      <c r="D25">
        <v>-1920422.5585617332</v>
      </c>
      <c r="E25" t="s">
        <v>108</v>
      </c>
      <c r="F25">
        <v>1</v>
      </c>
      <c r="G25">
        <v>1920422.5585617332</v>
      </c>
      <c r="H25" t="s">
        <v>478</v>
      </c>
      <c r="I25" t="s">
        <v>9</v>
      </c>
      <c r="J25" t="s">
        <v>88</v>
      </c>
      <c r="K25" t="s">
        <v>86</v>
      </c>
      <c r="L25" t="s">
        <v>90</v>
      </c>
      <c r="N25" t="s">
        <v>355</v>
      </c>
    </row>
    <row r="26" spans="1:14" x14ac:dyDescent="0.25">
      <c r="A26" s="1">
        <v>45931</v>
      </c>
      <c r="B26" t="s">
        <v>455</v>
      </c>
      <c r="C26" t="s">
        <v>369</v>
      </c>
      <c r="D26">
        <v>-1960157.8975205333</v>
      </c>
      <c r="E26" t="s">
        <v>108</v>
      </c>
      <c r="F26">
        <v>1</v>
      </c>
      <c r="G26">
        <v>1960157.8975205333</v>
      </c>
      <c r="H26" t="s">
        <v>478</v>
      </c>
      <c r="I26" t="s">
        <v>9</v>
      </c>
      <c r="J26" t="s">
        <v>88</v>
      </c>
      <c r="K26" t="s">
        <v>86</v>
      </c>
      <c r="L26" t="s">
        <v>90</v>
      </c>
      <c r="N26" t="s">
        <v>355</v>
      </c>
    </row>
    <row r="27" spans="1:14" x14ac:dyDescent="0.25">
      <c r="A27" s="1">
        <v>45931</v>
      </c>
      <c r="B27" t="s">
        <v>455</v>
      </c>
      <c r="C27" t="s">
        <v>370</v>
      </c>
      <c r="D27">
        <v>-1835002.301746133</v>
      </c>
      <c r="E27" t="s">
        <v>209</v>
      </c>
      <c r="F27">
        <v>1</v>
      </c>
      <c r="G27">
        <v>1835002.301746133</v>
      </c>
      <c r="H27" t="s">
        <v>478</v>
      </c>
      <c r="I27" t="s">
        <v>9</v>
      </c>
      <c r="J27" t="s">
        <v>88</v>
      </c>
      <c r="K27" t="s">
        <v>89</v>
      </c>
      <c r="L27" t="s">
        <v>87</v>
      </c>
      <c r="N27" t="s">
        <v>365</v>
      </c>
    </row>
    <row r="28" spans="1:14" x14ac:dyDescent="0.25">
      <c r="A28" s="1">
        <v>45931</v>
      </c>
      <c r="B28" t="s">
        <v>455</v>
      </c>
      <c r="C28" t="s">
        <v>371</v>
      </c>
      <c r="D28">
        <v>-5693540.3593381336</v>
      </c>
      <c r="E28" t="s">
        <v>108</v>
      </c>
      <c r="F28">
        <v>1</v>
      </c>
      <c r="G28">
        <v>5693540.3593381336</v>
      </c>
      <c r="H28" t="s">
        <v>478</v>
      </c>
      <c r="I28" t="s">
        <v>9</v>
      </c>
      <c r="J28" t="s">
        <v>88</v>
      </c>
      <c r="K28" t="s">
        <v>86</v>
      </c>
      <c r="L28" t="s">
        <v>90</v>
      </c>
      <c r="N28" t="s">
        <v>355</v>
      </c>
    </row>
    <row r="29" spans="1:14" x14ac:dyDescent="0.25">
      <c r="A29" s="1">
        <v>45931</v>
      </c>
      <c r="B29" t="s">
        <v>455</v>
      </c>
      <c r="C29" t="s">
        <v>372</v>
      </c>
      <c r="D29">
        <v>-1931402.1960057332</v>
      </c>
      <c r="E29" t="s">
        <v>215</v>
      </c>
      <c r="F29">
        <v>1</v>
      </c>
      <c r="G29">
        <v>1931402.1960057332</v>
      </c>
      <c r="H29" t="s">
        <v>478</v>
      </c>
      <c r="I29" t="s">
        <v>9</v>
      </c>
      <c r="J29" t="s">
        <v>88</v>
      </c>
      <c r="K29" t="s">
        <v>86</v>
      </c>
      <c r="L29" t="s">
        <v>90</v>
      </c>
      <c r="N29" t="s">
        <v>360</v>
      </c>
    </row>
    <row r="30" spans="1:14" x14ac:dyDescent="0.25">
      <c r="A30" s="1">
        <v>45931</v>
      </c>
      <c r="B30" t="s">
        <v>455</v>
      </c>
      <c r="C30" t="s">
        <v>373</v>
      </c>
      <c r="D30">
        <v>-20628746.015677601</v>
      </c>
      <c r="E30" t="s">
        <v>351</v>
      </c>
      <c r="F30">
        <v>1</v>
      </c>
      <c r="G30">
        <v>20628746.015677601</v>
      </c>
      <c r="H30" t="s">
        <v>478</v>
      </c>
      <c r="I30" t="s">
        <v>9</v>
      </c>
      <c r="J30" t="s">
        <v>88</v>
      </c>
      <c r="K30" t="s">
        <v>89</v>
      </c>
      <c r="L30" t="s">
        <v>87</v>
      </c>
      <c r="N30" t="s">
        <v>350</v>
      </c>
    </row>
    <row r="31" spans="1:14" x14ac:dyDescent="0.25">
      <c r="A31" s="1">
        <v>45931</v>
      </c>
      <c r="B31" t="s">
        <v>455</v>
      </c>
      <c r="C31" t="s">
        <v>374</v>
      </c>
      <c r="D31">
        <v>-6026434.4372843998</v>
      </c>
      <c r="E31" t="s">
        <v>351</v>
      </c>
      <c r="F31">
        <v>1</v>
      </c>
      <c r="G31">
        <v>6026434.4372843998</v>
      </c>
      <c r="H31" t="s">
        <v>478</v>
      </c>
      <c r="I31" t="s">
        <v>9</v>
      </c>
      <c r="J31" t="s">
        <v>88</v>
      </c>
      <c r="K31" t="s">
        <v>89</v>
      </c>
      <c r="L31" t="s">
        <v>87</v>
      </c>
      <c r="N31" t="s">
        <v>350</v>
      </c>
    </row>
    <row r="32" spans="1:14" x14ac:dyDescent="0.25">
      <c r="A32" s="1">
        <v>45931</v>
      </c>
      <c r="B32" t="s">
        <v>455</v>
      </c>
      <c r="C32" t="s">
        <v>375</v>
      </c>
      <c r="D32">
        <v>-2914916.5928562656</v>
      </c>
      <c r="E32" t="s">
        <v>186</v>
      </c>
      <c r="F32">
        <v>1</v>
      </c>
      <c r="G32">
        <v>2914916.5928562656</v>
      </c>
      <c r="H32" t="s">
        <v>478</v>
      </c>
      <c r="I32" t="s">
        <v>9</v>
      </c>
      <c r="J32" t="s">
        <v>88</v>
      </c>
      <c r="K32" t="s">
        <v>89</v>
      </c>
      <c r="L32" t="s">
        <v>87</v>
      </c>
      <c r="N32" t="s">
        <v>91</v>
      </c>
    </row>
    <row r="33" spans="1:14" x14ac:dyDescent="0.25">
      <c r="A33" s="1">
        <v>45931</v>
      </c>
      <c r="B33" t="s">
        <v>455</v>
      </c>
      <c r="C33" t="s">
        <v>376</v>
      </c>
      <c r="D33">
        <v>-14352968.45592</v>
      </c>
      <c r="E33" t="s">
        <v>351</v>
      </c>
      <c r="F33">
        <v>1</v>
      </c>
      <c r="G33">
        <v>14352968.45592</v>
      </c>
      <c r="H33" t="s">
        <v>478</v>
      </c>
      <c r="I33" t="s">
        <v>9</v>
      </c>
      <c r="J33" t="s">
        <v>88</v>
      </c>
      <c r="K33" t="s">
        <v>89</v>
      </c>
      <c r="L33" t="s">
        <v>87</v>
      </c>
      <c r="N33" t="s">
        <v>350</v>
      </c>
    </row>
    <row r="34" spans="1:14" x14ac:dyDescent="0.25">
      <c r="A34" s="1">
        <v>45931</v>
      </c>
      <c r="B34" t="s">
        <v>455</v>
      </c>
      <c r="C34" t="s">
        <v>377</v>
      </c>
      <c r="D34">
        <v>-1467146.4568489327</v>
      </c>
      <c r="E34" t="s">
        <v>201</v>
      </c>
      <c r="F34">
        <v>1</v>
      </c>
      <c r="G34">
        <v>1467146.4568489327</v>
      </c>
      <c r="H34" t="s">
        <v>478</v>
      </c>
      <c r="I34" t="s">
        <v>9</v>
      </c>
      <c r="J34" t="s">
        <v>88</v>
      </c>
      <c r="K34" t="s">
        <v>89</v>
      </c>
      <c r="L34" t="s">
        <v>87</v>
      </c>
      <c r="N34" t="s">
        <v>358</v>
      </c>
    </row>
    <row r="35" spans="1:14" x14ac:dyDescent="0.25">
      <c r="A35" s="1">
        <v>45931</v>
      </c>
      <c r="B35" t="s">
        <v>455</v>
      </c>
      <c r="C35" t="s">
        <v>378</v>
      </c>
      <c r="D35">
        <v>-5965580.1559999995</v>
      </c>
      <c r="E35" t="s">
        <v>364</v>
      </c>
      <c r="F35">
        <v>1</v>
      </c>
      <c r="G35">
        <v>5965580.1559999995</v>
      </c>
      <c r="H35" t="s">
        <v>478</v>
      </c>
      <c r="I35" t="s">
        <v>9</v>
      </c>
      <c r="J35" t="s">
        <v>88</v>
      </c>
      <c r="K35" t="s">
        <v>89</v>
      </c>
      <c r="L35" t="s">
        <v>87</v>
      </c>
      <c r="N35" t="s">
        <v>363</v>
      </c>
    </row>
    <row r="36" spans="1:14" x14ac:dyDescent="0.25">
      <c r="A36" s="1">
        <v>45931</v>
      </c>
      <c r="B36" t="s">
        <v>455</v>
      </c>
      <c r="C36" t="s">
        <v>379</v>
      </c>
      <c r="D36">
        <v>-1241071.878505551</v>
      </c>
      <c r="E36" t="s">
        <v>456</v>
      </c>
      <c r="F36">
        <v>1</v>
      </c>
      <c r="G36">
        <v>1241071.878505551</v>
      </c>
      <c r="H36" t="s">
        <v>478</v>
      </c>
      <c r="I36" t="s">
        <v>9</v>
      </c>
      <c r="J36" t="s">
        <v>88</v>
      </c>
      <c r="K36" t="s">
        <v>86</v>
      </c>
      <c r="L36" t="s">
        <v>90</v>
      </c>
      <c r="N36" t="s">
        <v>98</v>
      </c>
    </row>
    <row r="37" spans="1:14" x14ac:dyDescent="0.25">
      <c r="A37" s="1">
        <v>45931</v>
      </c>
      <c r="B37" t="s">
        <v>455</v>
      </c>
      <c r="C37" t="s">
        <v>380</v>
      </c>
      <c r="D37">
        <v>-2092823.8371101331</v>
      </c>
      <c r="E37" t="s">
        <v>101</v>
      </c>
      <c r="F37">
        <v>1</v>
      </c>
      <c r="G37">
        <v>2092823.8371101331</v>
      </c>
      <c r="H37" t="s">
        <v>478</v>
      </c>
      <c r="I37" t="s">
        <v>9</v>
      </c>
      <c r="J37" t="s">
        <v>88</v>
      </c>
      <c r="K37" t="s">
        <v>89</v>
      </c>
      <c r="L37" t="s">
        <v>87</v>
      </c>
      <c r="N37" t="s">
        <v>354</v>
      </c>
    </row>
    <row r="38" spans="1:14" x14ac:dyDescent="0.25">
      <c r="A38" s="1">
        <v>45931</v>
      </c>
      <c r="B38" t="s">
        <v>455</v>
      </c>
      <c r="C38" t="s">
        <v>381</v>
      </c>
      <c r="D38">
        <v>-2139702.4979701331</v>
      </c>
      <c r="E38" t="s">
        <v>108</v>
      </c>
      <c r="F38">
        <v>1</v>
      </c>
      <c r="G38">
        <v>2139702.4979701331</v>
      </c>
      <c r="H38" t="s">
        <v>478</v>
      </c>
      <c r="I38" t="s">
        <v>9</v>
      </c>
      <c r="J38" t="s">
        <v>88</v>
      </c>
      <c r="K38" t="s">
        <v>86</v>
      </c>
      <c r="L38" t="s">
        <v>90</v>
      </c>
      <c r="N38" t="s">
        <v>355</v>
      </c>
    </row>
    <row r="39" spans="1:14" x14ac:dyDescent="0.25">
      <c r="A39" s="1">
        <v>45931</v>
      </c>
      <c r="B39" t="s">
        <v>455</v>
      </c>
      <c r="C39" t="s">
        <v>382</v>
      </c>
      <c r="D39">
        <v>-1541082.884488933</v>
      </c>
      <c r="E39" t="s">
        <v>195</v>
      </c>
      <c r="F39">
        <v>1</v>
      </c>
      <c r="G39">
        <v>1541082.884488933</v>
      </c>
      <c r="H39" t="s">
        <v>478</v>
      </c>
      <c r="I39" t="s">
        <v>9</v>
      </c>
      <c r="J39" t="s">
        <v>88</v>
      </c>
      <c r="K39" t="s">
        <v>89</v>
      </c>
      <c r="L39" t="s">
        <v>87</v>
      </c>
      <c r="N39" t="s">
        <v>357</v>
      </c>
    </row>
    <row r="40" spans="1:14" x14ac:dyDescent="0.25">
      <c r="A40" s="1">
        <v>45931</v>
      </c>
      <c r="B40" t="s">
        <v>455</v>
      </c>
      <c r="C40" t="s">
        <v>383</v>
      </c>
      <c r="D40">
        <v>-2617028.8839337332</v>
      </c>
      <c r="E40" t="s">
        <v>215</v>
      </c>
      <c r="F40">
        <v>1</v>
      </c>
      <c r="G40">
        <v>2617028.8839337332</v>
      </c>
      <c r="H40" t="s">
        <v>478</v>
      </c>
      <c r="I40" t="s">
        <v>9</v>
      </c>
      <c r="J40" t="s">
        <v>88</v>
      </c>
      <c r="K40" t="s">
        <v>86</v>
      </c>
      <c r="L40" t="s">
        <v>90</v>
      </c>
      <c r="N40" t="s">
        <v>360</v>
      </c>
    </row>
    <row r="41" spans="1:14" x14ac:dyDescent="0.25">
      <c r="A41" s="1">
        <v>45931</v>
      </c>
      <c r="B41" t="s">
        <v>455</v>
      </c>
      <c r="C41" t="s">
        <v>384</v>
      </c>
      <c r="D41">
        <v>-1817594.5944105329</v>
      </c>
      <c r="E41" t="s">
        <v>215</v>
      </c>
      <c r="F41">
        <v>1</v>
      </c>
      <c r="G41">
        <v>1817594.5944105329</v>
      </c>
      <c r="H41" t="s">
        <v>478</v>
      </c>
      <c r="I41" t="s">
        <v>9</v>
      </c>
      <c r="J41" t="s">
        <v>88</v>
      </c>
      <c r="K41" t="s">
        <v>86</v>
      </c>
      <c r="L41" t="s">
        <v>90</v>
      </c>
      <c r="N41" t="s">
        <v>360</v>
      </c>
    </row>
    <row r="42" spans="1:14" x14ac:dyDescent="0.25">
      <c r="A42" s="1">
        <v>45931</v>
      </c>
      <c r="B42" t="s">
        <v>455</v>
      </c>
      <c r="C42" t="s">
        <v>385</v>
      </c>
      <c r="D42">
        <v>-1735268.7518045332</v>
      </c>
      <c r="E42" t="s">
        <v>190</v>
      </c>
      <c r="F42">
        <v>1</v>
      </c>
      <c r="G42">
        <v>1735268.7518045332</v>
      </c>
      <c r="H42" t="s">
        <v>478</v>
      </c>
      <c r="I42" t="s">
        <v>9</v>
      </c>
      <c r="J42" t="s">
        <v>88</v>
      </c>
      <c r="K42" t="s">
        <v>89</v>
      </c>
      <c r="L42" t="s">
        <v>87</v>
      </c>
      <c r="N42" t="s">
        <v>352</v>
      </c>
    </row>
    <row r="43" spans="1:14" x14ac:dyDescent="0.25">
      <c r="A43" s="1">
        <v>45931</v>
      </c>
      <c r="B43" t="s">
        <v>455</v>
      </c>
      <c r="C43" t="s">
        <v>386</v>
      </c>
      <c r="D43">
        <v>-1462215.7514574665</v>
      </c>
      <c r="E43" t="s">
        <v>186</v>
      </c>
      <c r="F43">
        <v>1</v>
      </c>
      <c r="G43">
        <v>1462215.7514574665</v>
      </c>
      <c r="H43" t="s">
        <v>478</v>
      </c>
      <c r="I43" t="s">
        <v>9</v>
      </c>
      <c r="J43" t="s">
        <v>88</v>
      </c>
      <c r="K43" t="s">
        <v>89</v>
      </c>
      <c r="L43" t="s">
        <v>87</v>
      </c>
      <c r="N43" t="s">
        <v>91</v>
      </c>
    </row>
    <row r="44" spans="1:14" x14ac:dyDescent="0.25">
      <c r="A44" s="1">
        <v>45931</v>
      </c>
      <c r="B44" t="s">
        <v>455</v>
      </c>
      <c r="C44" t="s">
        <v>387</v>
      </c>
      <c r="D44">
        <v>-2746592.9515937334</v>
      </c>
      <c r="E44" t="s">
        <v>201</v>
      </c>
      <c r="F44">
        <v>1</v>
      </c>
      <c r="G44">
        <v>2746592.9515937334</v>
      </c>
      <c r="H44" t="s">
        <v>478</v>
      </c>
      <c r="I44" t="s">
        <v>9</v>
      </c>
      <c r="J44" t="s">
        <v>88</v>
      </c>
      <c r="K44" t="s">
        <v>89</v>
      </c>
      <c r="L44" t="s">
        <v>87</v>
      </c>
      <c r="N44" t="s">
        <v>358</v>
      </c>
    </row>
    <row r="45" spans="1:14" x14ac:dyDescent="0.25">
      <c r="A45" s="1">
        <v>45931</v>
      </c>
      <c r="B45" t="s">
        <v>455</v>
      </c>
      <c r="C45" t="s">
        <v>388</v>
      </c>
      <c r="D45">
        <v>-2000213.2281589329</v>
      </c>
      <c r="E45" t="s">
        <v>215</v>
      </c>
      <c r="F45">
        <v>1</v>
      </c>
      <c r="G45">
        <v>2000213.2281589329</v>
      </c>
      <c r="H45" t="s">
        <v>478</v>
      </c>
      <c r="I45" t="s">
        <v>9</v>
      </c>
      <c r="J45" t="s">
        <v>88</v>
      </c>
      <c r="K45" t="s">
        <v>86</v>
      </c>
      <c r="L45" t="s">
        <v>90</v>
      </c>
      <c r="N45" t="s">
        <v>360</v>
      </c>
    </row>
    <row r="46" spans="1:14" x14ac:dyDescent="0.25">
      <c r="A46" s="1">
        <v>45931</v>
      </c>
      <c r="B46" t="s">
        <v>455</v>
      </c>
      <c r="C46" t="s">
        <v>389</v>
      </c>
      <c r="D46">
        <v>-1535725.4033937328</v>
      </c>
      <c r="E46" t="s">
        <v>190</v>
      </c>
      <c r="F46">
        <v>1</v>
      </c>
      <c r="G46">
        <v>1535725.4033937328</v>
      </c>
      <c r="H46" t="s">
        <v>478</v>
      </c>
      <c r="I46" t="s">
        <v>9</v>
      </c>
      <c r="J46" t="s">
        <v>88</v>
      </c>
      <c r="K46" t="s">
        <v>89</v>
      </c>
      <c r="L46" t="s">
        <v>87</v>
      </c>
      <c r="N46" t="s">
        <v>352</v>
      </c>
    </row>
    <row r="47" spans="1:14" x14ac:dyDescent="0.25">
      <c r="A47" s="1">
        <v>45931</v>
      </c>
      <c r="B47" t="s">
        <v>455</v>
      </c>
      <c r="C47" t="s">
        <v>390</v>
      </c>
      <c r="D47">
        <v>-1933596.9546257332</v>
      </c>
      <c r="E47" t="s">
        <v>117</v>
      </c>
      <c r="F47">
        <v>1</v>
      </c>
      <c r="G47">
        <v>1933596.9546257332</v>
      </c>
      <c r="H47" t="s">
        <v>478</v>
      </c>
      <c r="I47" t="s">
        <v>9</v>
      </c>
      <c r="J47" t="s">
        <v>88</v>
      </c>
      <c r="K47" t="s">
        <v>86</v>
      </c>
      <c r="L47" t="s">
        <v>90</v>
      </c>
      <c r="N47" t="s">
        <v>356</v>
      </c>
    </row>
    <row r="48" spans="1:14" x14ac:dyDescent="0.25">
      <c r="A48" s="1">
        <v>45931</v>
      </c>
      <c r="B48" t="s">
        <v>455</v>
      </c>
      <c r="C48" t="s">
        <v>391</v>
      </c>
      <c r="D48">
        <v>-1830815.3542541328</v>
      </c>
      <c r="E48" t="s">
        <v>186</v>
      </c>
      <c r="F48">
        <v>1</v>
      </c>
      <c r="G48">
        <v>1830815.3542541328</v>
      </c>
      <c r="H48" t="s">
        <v>478</v>
      </c>
      <c r="I48" t="s">
        <v>9</v>
      </c>
      <c r="J48" t="s">
        <v>88</v>
      </c>
      <c r="K48" t="s">
        <v>89</v>
      </c>
      <c r="L48" t="s">
        <v>87</v>
      </c>
      <c r="N48" t="s">
        <v>91</v>
      </c>
    </row>
    <row r="49" spans="1:14" x14ac:dyDescent="0.25">
      <c r="A49" s="1">
        <v>45931</v>
      </c>
      <c r="B49" t="s">
        <v>455</v>
      </c>
      <c r="C49" t="s">
        <v>392</v>
      </c>
      <c r="D49">
        <v>-1852440.2493249329</v>
      </c>
      <c r="E49" t="s">
        <v>215</v>
      </c>
      <c r="F49">
        <v>1</v>
      </c>
      <c r="G49">
        <v>1852440.2493249329</v>
      </c>
      <c r="H49" t="s">
        <v>478</v>
      </c>
      <c r="I49" t="s">
        <v>9</v>
      </c>
      <c r="J49" t="s">
        <v>88</v>
      </c>
      <c r="K49" t="s">
        <v>86</v>
      </c>
      <c r="L49" t="s">
        <v>90</v>
      </c>
      <c r="N49" t="s">
        <v>360</v>
      </c>
    </row>
    <row r="50" spans="1:14" x14ac:dyDescent="0.25">
      <c r="A50" s="1">
        <v>45931</v>
      </c>
      <c r="B50" t="s">
        <v>455</v>
      </c>
      <c r="C50" t="s">
        <v>393</v>
      </c>
      <c r="D50">
        <v>-1822255.3801237328</v>
      </c>
      <c r="E50" t="s">
        <v>205</v>
      </c>
      <c r="F50">
        <v>1</v>
      </c>
      <c r="G50">
        <v>1822255.3801237328</v>
      </c>
      <c r="H50" t="s">
        <v>478</v>
      </c>
      <c r="I50" t="s">
        <v>9</v>
      </c>
      <c r="J50" t="s">
        <v>88</v>
      </c>
      <c r="K50" t="s">
        <v>89</v>
      </c>
      <c r="L50" t="s">
        <v>87</v>
      </c>
      <c r="N50" t="s">
        <v>365</v>
      </c>
    </row>
    <row r="51" spans="1:14" x14ac:dyDescent="0.25">
      <c r="A51" s="1">
        <v>45931</v>
      </c>
      <c r="B51" t="s">
        <v>455</v>
      </c>
      <c r="C51" t="s">
        <v>394</v>
      </c>
      <c r="D51">
        <v>-2183235.5850609331</v>
      </c>
      <c r="E51" t="s">
        <v>17</v>
      </c>
      <c r="F51">
        <v>1</v>
      </c>
      <c r="G51">
        <v>2183235.5850609331</v>
      </c>
      <c r="H51" t="s">
        <v>478</v>
      </c>
      <c r="I51" t="s">
        <v>9</v>
      </c>
      <c r="J51" t="s">
        <v>88</v>
      </c>
      <c r="K51" t="s">
        <v>86</v>
      </c>
      <c r="L51" t="s">
        <v>90</v>
      </c>
      <c r="N51" t="s">
        <v>353</v>
      </c>
    </row>
    <row r="52" spans="1:14" x14ac:dyDescent="0.25">
      <c r="A52" s="1">
        <v>45931</v>
      </c>
      <c r="B52" t="s">
        <v>455</v>
      </c>
      <c r="C52" t="s">
        <v>395</v>
      </c>
      <c r="D52">
        <v>-2194023.9944529328</v>
      </c>
      <c r="E52" t="s">
        <v>215</v>
      </c>
      <c r="F52">
        <v>1</v>
      </c>
      <c r="G52">
        <v>2194023.9944529328</v>
      </c>
      <c r="H52" t="s">
        <v>478</v>
      </c>
      <c r="I52" t="s">
        <v>9</v>
      </c>
      <c r="J52" t="s">
        <v>88</v>
      </c>
      <c r="K52" t="s">
        <v>86</v>
      </c>
      <c r="L52" t="s">
        <v>90</v>
      </c>
      <c r="N52" t="s">
        <v>360</v>
      </c>
    </row>
    <row r="53" spans="1:14" x14ac:dyDescent="0.25">
      <c r="A53" s="1">
        <v>45931</v>
      </c>
      <c r="B53" t="s">
        <v>455</v>
      </c>
      <c r="C53" t="s">
        <v>396</v>
      </c>
      <c r="D53">
        <v>-1806608.1611733327</v>
      </c>
      <c r="E53" t="s">
        <v>205</v>
      </c>
      <c r="F53">
        <v>1</v>
      </c>
      <c r="G53">
        <v>1806608.1611733327</v>
      </c>
      <c r="H53" t="s">
        <v>478</v>
      </c>
      <c r="I53" t="s">
        <v>9</v>
      </c>
      <c r="J53" t="s">
        <v>88</v>
      </c>
      <c r="K53" t="s">
        <v>89</v>
      </c>
      <c r="L53" t="s">
        <v>87</v>
      </c>
      <c r="N53" t="s">
        <v>365</v>
      </c>
    </row>
    <row r="54" spans="1:14" x14ac:dyDescent="0.25">
      <c r="A54" s="1">
        <v>45931</v>
      </c>
      <c r="B54" t="s">
        <v>455</v>
      </c>
      <c r="C54" t="s">
        <v>397</v>
      </c>
      <c r="D54">
        <v>-1652536.7563705328</v>
      </c>
      <c r="E54" t="s">
        <v>205</v>
      </c>
      <c r="F54">
        <v>1</v>
      </c>
      <c r="G54">
        <v>1652536.7563705328</v>
      </c>
      <c r="H54" t="s">
        <v>478</v>
      </c>
      <c r="I54" t="s">
        <v>9</v>
      </c>
      <c r="J54" t="s">
        <v>88</v>
      </c>
      <c r="K54" t="s">
        <v>89</v>
      </c>
      <c r="L54" t="s">
        <v>87</v>
      </c>
      <c r="N54" t="s">
        <v>365</v>
      </c>
    </row>
    <row r="55" spans="1:14" x14ac:dyDescent="0.25">
      <c r="A55" s="1">
        <v>45931</v>
      </c>
      <c r="B55" t="s">
        <v>455</v>
      </c>
      <c r="C55" t="s">
        <v>398</v>
      </c>
      <c r="D55">
        <v>-2117923.0418565329</v>
      </c>
      <c r="E55" t="s">
        <v>101</v>
      </c>
      <c r="F55">
        <v>1</v>
      </c>
      <c r="G55">
        <v>2117923.0418565329</v>
      </c>
      <c r="H55" t="s">
        <v>478</v>
      </c>
      <c r="I55" t="s">
        <v>9</v>
      </c>
      <c r="J55" t="s">
        <v>88</v>
      </c>
      <c r="K55" t="s">
        <v>89</v>
      </c>
      <c r="L55" t="s">
        <v>87</v>
      </c>
      <c r="N55" t="s">
        <v>354</v>
      </c>
    </row>
    <row r="56" spans="1:14" x14ac:dyDescent="0.25">
      <c r="A56" s="1">
        <v>45931</v>
      </c>
      <c r="B56" t="s">
        <v>455</v>
      </c>
      <c r="C56" t="s">
        <v>399</v>
      </c>
      <c r="D56">
        <v>-1845418.495936933</v>
      </c>
      <c r="E56" t="s">
        <v>215</v>
      </c>
      <c r="F56">
        <v>1</v>
      </c>
      <c r="G56">
        <v>1845418.495936933</v>
      </c>
      <c r="H56" t="s">
        <v>478</v>
      </c>
      <c r="I56" t="s">
        <v>9</v>
      </c>
      <c r="J56" t="s">
        <v>88</v>
      </c>
      <c r="K56" t="s">
        <v>86</v>
      </c>
      <c r="L56" t="s">
        <v>90</v>
      </c>
      <c r="N56" t="s">
        <v>360</v>
      </c>
    </row>
    <row r="57" spans="1:14" x14ac:dyDescent="0.25">
      <c r="A57" s="1">
        <v>45931</v>
      </c>
      <c r="B57" t="s">
        <v>455</v>
      </c>
      <c r="C57" t="s">
        <v>400</v>
      </c>
      <c r="D57">
        <v>-1758538.1752310665</v>
      </c>
      <c r="E57" t="s">
        <v>186</v>
      </c>
      <c r="F57">
        <v>1</v>
      </c>
      <c r="G57">
        <v>1758538.1752310665</v>
      </c>
      <c r="H57" t="s">
        <v>478</v>
      </c>
      <c r="I57" t="s">
        <v>9</v>
      </c>
      <c r="J57" t="s">
        <v>88</v>
      </c>
      <c r="K57" t="s">
        <v>89</v>
      </c>
      <c r="L57" t="s">
        <v>87</v>
      </c>
      <c r="N57" t="s">
        <v>91</v>
      </c>
    </row>
    <row r="58" spans="1:14" x14ac:dyDescent="0.25">
      <c r="A58" s="1">
        <v>45931</v>
      </c>
      <c r="B58" t="s">
        <v>455</v>
      </c>
      <c r="C58" t="s">
        <v>401</v>
      </c>
      <c r="D58">
        <v>-1455417.059626533</v>
      </c>
      <c r="E58" t="s">
        <v>197</v>
      </c>
      <c r="F58">
        <v>1</v>
      </c>
      <c r="G58">
        <v>1455417.059626533</v>
      </c>
      <c r="H58" t="s">
        <v>478</v>
      </c>
      <c r="I58" t="s">
        <v>9</v>
      </c>
      <c r="J58" t="s">
        <v>88</v>
      </c>
      <c r="K58" t="s">
        <v>86</v>
      </c>
      <c r="L58" t="s">
        <v>90</v>
      </c>
      <c r="N58" t="s">
        <v>359</v>
      </c>
    </row>
    <row r="59" spans="1:14" x14ac:dyDescent="0.25">
      <c r="A59" s="1">
        <v>45931</v>
      </c>
      <c r="B59" t="s">
        <v>455</v>
      </c>
      <c r="C59" t="s">
        <v>402</v>
      </c>
      <c r="D59">
        <v>-1902674.0502053329</v>
      </c>
      <c r="E59" t="s">
        <v>17</v>
      </c>
      <c r="F59">
        <v>1</v>
      </c>
      <c r="G59">
        <v>1902674.0502053329</v>
      </c>
      <c r="H59" t="s">
        <v>478</v>
      </c>
      <c r="I59" t="s">
        <v>9</v>
      </c>
      <c r="J59" t="s">
        <v>88</v>
      </c>
      <c r="K59" t="s">
        <v>86</v>
      </c>
      <c r="L59" t="s">
        <v>90</v>
      </c>
      <c r="N59" t="s">
        <v>353</v>
      </c>
    </row>
    <row r="60" spans="1:14" x14ac:dyDescent="0.25">
      <c r="A60" s="1">
        <v>45931</v>
      </c>
      <c r="B60" t="s">
        <v>455</v>
      </c>
      <c r="C60" t="s">
        <v>403</v>
      </c>
      <c r="D60">
        <v>-1806016.819329733</v>
      </c>
      <c r="E60" t="s">
        <v>195</v>
      </c>
      <c r="F60">
        <v>1</v>
      </c>
      <c r="G60">
        <v>1806016.819329733</v>
      </c>
      <c r="H60" t="s">
        <v>478</v>
      </c>
      <c r="I60" t="s">
        <v>9</v>
      </c>
      <c r="J60" t="s">
        <v>88</v>
      </c>
      <c r="K60" t="s">
        <v>89</v>
      </c>
      <c r="L60" t="s">
        <v>87</v>
      </c>
      <c r="N60" t="s">
        <v>357</v>
      </c>
    </row>
    <row r="61" spans="1:14" x14ac:dyDescent="0.25">
      <c r="A61" s="1">
        <v>45931</v>
      </c>
      <c r="B61" t="s">
        <v>455</v>
      </c>
      <c r="C61" t="s">
        <v>404</v>
      </c>
      <c r="D61">
        <v>-1681201.8936461324</v>
      </c>
      <c r="E61" t="s">
        <v>215</v>
      </c>
      <c r="F61">
        <v>1</v>
      </c>
      <c r="G61">
        <v>1681201.8936461324</v>
      </c>
      <c r="H61" t="s">
        <v>478</v>
      </c>
      <c r="I61" t="s">
        <v>9</v>
      </c>
      <c r="J61" t="s">
        <v>88</v>
      </c>
      <c r="K61" t="s">
        <v>86</v>
      </c>
      <c r="L61" t="s">
        <v>90</v>
      </c>
      <c r="N61" t="s">
        <v>360</v>
      </c>
    </row>
    <row r="62" spans="1:14" x14ac:dyDescent="0.25">
      <c r="A62" s="1">
        <v>45931</v>
      </c>
      <c r="B62" t="s">
        <v>455</v>
      </c>
      <c r="C62" t="s">
        <v>405</v>
      </c>
      <c r="D62">
        <v>-1964972.2935137327</v>
      </c>
      <c r="E62" t="s">
        <v>108</v>
      </c>
      <c r="F62">
        <v>1</v>
      </c>
      <c r="G62">
        <v>1964972.2935137327</v>
      </c>
      <c r="H62" t="s">
        <v>478</v>
      </c>
      <c r="I62" t="s">
        <v>9</v>
      </c>
      <c r="J62" t="s">
        <v>88</v>
      </c>
      <c r="K62" t="s">
        <v>86</v>
      </c>
      <c r="L62" t="s">
        <v>90</v>
      </c>
      <c r="N62" t="s">
        <v>355</v>
      </c>
    </row>
    <row r="63" spans="1:14" x14ac:dyDescent="0.25">
      <c r="A63" s="1">
        <v>45931</v>
      </c>
      <c r="B63" t="s">
        <v>455</v>
      </c>
      <c r="C63" t="s">
        <v>406</v>
      </c>
      <c r="D63">
        <v>-1729232.8662705333</v>
      </c>
      <c r="E63" t="s">
        <v>215</v>
      </c>
      <c r="F63">
        <v>1</v>
      </c>
      <c r="G63">
        <v>1729232.8662705333</v>
      </c>
      <c r="H63" t="s">
        <v>478</v>
      </c>
      <c r="I63" t="s">
        <v>9</v>
      </c>
      <c r="J63" t="s">
        <v>88</v>
      </c>
      <c r="K63" t="s">
        <v>86</v>
      </c>
      <c r="L63" t="s">
        <v>90</v>
      </c>
      <c r="N63" t="s">
        <v>360</v>
      </c>
    </row>
    <row r="64" spans="1:14" x14ac:dyDescent="0.25">
      <c r="A64" s="1">
        <v>45931</v>
      </c>
      <c r="B64" t="s">
        <v>455</v>
      </c>
      <c r="C64" t="s">
        <v>407</v>
      </c>
      <c r="D64">
        <v>-1581300.6165801331</v>
      </c>
      <c r="E64" t="s">
        <v>190</v>
      </c>
      <c r="F64">
        <v>1</v>
      </c>
      <c r="G64">
        <v>1581300.6165801331</v>
      </c>
      <c r="H64" t="s">
        <v>478</v>
      </c>
      <c r="I64" t="s">
        <v>9</v>
      </c>
      <c r="J64" t="s">
        <v>88</v>
      </c>
      <c r="K64" t="s">
        <v>89</v>
      </c>
      <c r="L64" t="s">
        <v>87</v>
      </c>
      <c r="N64" t="s">
        <v>352</v>
      </c>
    </row>
    <row r="65" spans="1:14" x14ac:dyDescent="0.25">
      <c r="A65" s="1">
        <v>45931</v>
      </c>
      <c r="B65" t="s">
        <v>455</v>
      </c>
      <c r="C65" t="s">
        <v>408</v>
      </c>
      <c r="D65">
        <v>-3217031.0896809334</v>
      </c>
      <c r="E65" t="s">
        <v>186</v>
      </c>
      <c r="F65">
        <v>1</v>
      </c>
      <c r="G65">
        <v>3217031.0896809334</v>
      </c>
      <c r="H65" t="s">
        <v>478</v>
      </c>
      <c r="I65" t="s">
        <v>9</v>
      </c>
      <c r="J65" t="s">
        <v>88</v>
      </c>
      <c r="K65" t="s">
        <v>89</v>
      </c>
      <c r="L65" t="s">
        <v>87</v>
      </c>
      <c r="N65" t="s">
        <v>91</v>
      </c>
    </row>
    <row r="66" spans="1:14" x14ac:dyDescent="0.25">
      <c r="A66" s="1">
        <v>45931</v>
      </c>
      <c r="B66" t="s">
        <v>455</v>
      </c>
      <c r="C66" t="s">
        <v>409</v>
      </c>
      <c r="D66">
        <v>-1728840.6509822665</v>
      </c>
      <c r="E66" t="s">
        <v>186</v>
      </c>
      <c r="F66">
        <v>1</v>
      </c>
      <c r="G66">
        <v>1728840.6509822665</v>
      </c>
      <c r="H66" t="s">
        <v>478</v>
      </c>
      <c r="I66" t="s">
        <v>9</v>
      </c>
      <c r="J66" t="s">
        <v>88</v>
      </c>
      <c r="K66" t="s">
        <v>89</v>
      </c>
      <c r="L66" t="s">
        <v>87</v>
      </c>
      <c r="N66" t="s">
        <v>91</v>
      </c>
    </row>
    <row r="67" spans="1:14" x14ac:dyDescent="0.25">
      <c r="A67" s="1">
        <v>45931</v>
      </c>
      <c r="B67" t="s">
        <v>455</v>
      </c>
      <c r="C67" t="s">
        <v>410</v>
      </c>
      <c r="D67">
        <v>-1600135.2531329326</v>
      </c>
      <c r="E67" t="s">
        <v>17</v>
      </c>
      <c r="F67">
        <v>1</v>
      </c>
      <c r="G67">
        <v>1600135.2531329326</v>
      </c>
      <c r="H67" t="s">
        <v>478</v>
      </c>
      <c r="I67" t="s">
        <v>9</v>
      </c>
      <c r="J67" t="s">
        <v>88</v>
      </c>
      <c r="K67" t="s">
        <v>86</v>
      </c>
      <c r="L67" t="s">
        <v>90</v>
      </c>
      <c r="N67" t="s">
        <v>353</v>
      </c>
    </row>
    <row r="68" spans="1:14" x14ac:dyDescent="0.25">
      <c r="A68" s="1">
        <v>45931</v>
      </c>
      <c r="B68" t="s">
        <v>455</v>
      </c>
      <c r="C68" t="s">
        <v>411</v>
      </c>
      <c r="D68">
        <v>-2791954.3427613331</v>
      </c>
      <c r="E68" t="s">
        <v>186</v>
      </c>
      <c r="F68">
        <v>1</v>
      </c>
      <c r="G68">
        <v>2791954.3427613331</v>
      </c>
      <c r="H68" t="s">
        <v>478</v>
      </c>
      <c r="I68" t="s">
        <v>9</v>
      </c>
      <c r="J68" t="s">
        <v>88</v>
      </c>
      <c r="K68" t="s">
        <v>89</v>
      </c>
      <c r="L68" t="s">
        <v>87</v>
      </c>
      <c r="N68" t="s">
        <v>91</v>
      </c>
    </row>
    <row r="69" spans="1:14" x14ac:dyDescent="0.25">
      <c r="A69" s="1">
        <v>45931</v>
      </c>
      <c r="B69" t="s">
        <v>455</v>
      </c>
      <c r="C69" t="s">
        <v>412</v>
      </c>
      <c r="D69">
        <v>-1699909.8916745333</v>
      </c>
      <c r="E69" t="s">
        <v>209</v>
      </c>
      <c r="F69">
        <v>1</v>
      </c>
      <c r="G69">
        <v>1699909.8916745333</v>
      </c>
      <c r="H69" t="s">
        <v>478</v>
      </c>
      <c r="I69" t="s">
        <v>9</v>
      </c>
      <c r="J69" t="s">
        <v>88</v>
      </c>
      <c r="K69" t="s">
        <v>89</v>
      </c>
      <c r="L69" t="s">
        <v>87</v>
      </c>
      <c r="N69" t="s">
        <v>365</v>
      </c>
    </row>
    <row r="70" spans="1:14" x14ac:dyDescent="0.25">
      <c r="A70" s="1">
        <v>45931</v>
      </c>
      <c r="B70" t="s">
        <v>455</v>
      </c>
      <c r="C70" t="s">
        <v>413</v>
      </c>
      <c r="D70">
        <v>-3397855.1745961336</v>
      </c>
      <c r="E70" t="s">
        <v>364</v>
      </c>
      <c r="F70">
        <v>1</v>
      </c>
      <c r="G70">
        <v>3397855.1745961336</v>
      </c>
      <c r="H70" t="s">
        <v>478</v>
      </c>
      <c r="I70" t="s">
        <v>9</v>
      </c>
      <c r="J70" t="s">
        <v>88</v>
      </c>
      <c r="K70" t="s">
        <v>89</v>
      </c>
      <c r="L70" t="s">
        <v>87</v>
      </c>
      <c r="N70" t="s">
        <v>363</v>
      </c>
    </row>
    <row r="71" spans="1:14" x14ac:dyDescent="0.25">
      <c r="A71" s="1">
        <v>45931</v>
      </c>
      <c r="B71" t="s">
        <v>455</v>
      </c>
      <c r="C71" t="s">
        <v>414</v>
      </c>
      <c r="D71">
        <v>-1661203.9889357332</v>
      </c>
      <c r="E71" t="s">
        <v>209</v>
      </c>
      <c r="F71">
        <v>1</v>
      </c>
      <c r="G71">
        <v>1661203.9889357332</v>
      </c>
      <c r="H71" t="s">
        <v>478</v>
      </c>
      <c r="I71" t="s">
        <v>9</v>
      </c>
      <c r="J71" t="s">
        <v>88</v>
      </c>
      <c r="K71" t="s">
        <v>89</v>
      </c>
      <c r="L71" t="s">
        <v>87</v>
      </c>
      <c r="N71" t="s">
        <v>365</v>
      </c>
    </row>
    <row r="72" spans="1:14" x14ac:dyDescent="0.25">
      <c r="A72" s="1">
        <v>45931</v>
      </c>
      <c r="B72" t="s">
        <v>455</v>
      </c>
      <c r="C72" t="s">
        <v>415</v>
      </c>
      <c r="D72">
        <v>-1736603.835042533</v>
      </c>
      <c r="E72" t="s">
        <v>101</v>
      </c>
      <c r="F72">
        <v>1</v>
      </c>
      <c r="G72">
        <v>1736603.835042533</v>
      </c>
      <c r="H72" t="s">
        <v>478</v>
      </c>
      <c r="I72" t="s">
        <v>9</v>
      </c>
      <c r="J72" t="s">
        <v>88</v>
      </c>
      <c r="K72" t="s">
        <v>89</v>
      </c>
      <c r="L72" t="s">
        <v>87</v>
      </c>
      <c r="N72" t="s">
        <v>354</v>
      </c>
    </row>
    <row r="73" spans="1:14" x14ac:dyDescent="0.25">
      <c r="A73" s="1">
        <v>45931</v>
      </c>
      <c r="B73" t="s">
        <v>455</v>
      </c>
      <c r="C73" t="s">
        <v>416</v>
      </c>
      <c r="D73">
        <v>-1613426.2500554665</v>
      </c>
      <c r="E73" t="s">
        <v>186</v>
      </c>
      <c r="F73">
        <v>1</v>
      </c>
      <c r="G73">
        <v>1613426.2500554665</v>
      </c>
      <c r="H73" t="s">
        <v>478</v>
      </c>
      <c r="I73" t="s">
        <v>9</v>
      </c>
      <c r="J73" t="s">
        <v>88</v>
      </c>
      <c r="K73" t="s">
        <v>89</v>
      </c>
      <c r="L73" t="s">
        <v>87</v>
      </c>
      <c r="N73" t="s">
        <v>91</v>
      </c>
    </row>
    <row r="74" spans="1:14" x14ac:dyDescent="0.25">
      <c r="A74" s="1">
        <v>45931</v>
      </c>
      <c r="B74" t="s">
        <v>455</v>
      </c>
      <c r="C74" t="s">
        <v>518</v>
      </c>
      <c r="D74">
        <v>-1650529.8456553333</v>
      </c>
      <c r="E74" t="s">
        <v>209</v>
      </c>
      <c r="F74">
        <v>1</v>
      </c>
      <c r="G74">
        <v>1650529.8456553333</v>
      </c>
      <c r="H74" t="s">
        <v>478</v>
      </c>
      <c r="I74" t="s">
        <v>9</v>
      </c>
      <c r="J74" t="s">
        <v>88</v>
      </c>
      <c r="K74" t="s">
        <v>89</v>
      </c>
      <c r="L74" t="s">
        <v>87</v>
      </c>
      <c r="N74" t="s">
        <v>365</v>
      </c>
    </row>
    <row r="75" spans="1:14" x14ac:dyDescent="0.25">
      <c r="A75" s="1">
        <v>45931</v>
      </c>
      <c r="B75" t="s">
        <v>455</v>
      </c>
      <c r="C75" t="s">
        <v>417</v>
      </c>
      <c r="D75">
        <v>-1715556.2546409331</v>
      </c>
      <c r="E75" t="s">
        <v>195</v>
      </c>
      <c r="F75">
        <v>1</v>
      </c>
      <c r="G75">
        <v>1715556.2546409331</v>
      </c>
      <c r="H75" t="s">
        <v>478</v>
      </c>
      <c r="I75" t="s">
        <v>9</v>
      </c>
      <c r="J75" t="s">
        <v>88</v>
      </c>
      <c r="K75" t="s">
        <v>89</v>
      </c>
      <c r="L75" t="s">
        <v>87</v>
      </c>
      <c r="N75" t="s">
        <v>357</v>
      </c>
    </row>
    <row r="76" spans="1:14" x14ac:dyDescent="0.25">
      <c r="A76" s="1">
        <v>45931</v>
      </c>
      <c r="B76" t="s">
        <v>455</v>
      </c>
      <c r="C76" t="s">
        <v>418</v>
      </c>
      <c r="D76">
        <v>-1618203.011384533</v>
      </c>
      <c r="E76" t="s">
        <v>101</v>
      </c>
      <c r="F76">
        <v>1</v>
      </c>
      <c r="G76">
        <v>1618203.011384533</v>
      </c>
      <c r="H76" t="s">
        <v>478</v>
      </c>
      <c r="I76" t="s">
        <v>9</v>
      </c>
      <c r="J76" t="s">
        <v>88</v>
      </c>
      <c r="K76" t="s">
        <v>89</v>
      </c>
      <c r="L76" t="s">
        <v>87</v>
      </c>
      <c r="N76" t="s">
        <v>354</v>
      </c>
    </row>
    <row r="77" spans="1:14" x14ac:dyDescent="0.25">
      <c r="A77" s="1">
        <v>45931</v>
      </c>
      <c r="B77" t="s">
        <v>455</v>
      </c>
      <c r="C77" t="s">
        <v>419</v>
      </c>
      <c r="D77">
        <v>-1539085.4921081329</v>
      </c>
      <c r="E77" t="s">
        <v>209</v>
      </c>
      <c r="F77">
        <v>1</v>
      </c>
      <c r="G77">
        <v>1539085.4921081329</v>
      </c>
      <c r="H77" t="s">
        <v>478</v>
      </c>
      <c r="I77" t="s">
        <v>9</v>
      </c>
      <c r="J77" t="s">
        <v>88</v>
      </c>
      <c r="K77" t="s">
        <v>89</v>
      </c>
      <c r="L77" t="s">
        <v>87</v>
      </c>
      <c r="N77" t="s">
        <v>365</v>
      </c>
    </row>
    <row r="78" spans="1:14" x14ac:dyDescent="0.25">
      <c r="A78" s="1">
        <v>45931</v>
      </c>
      <c r="B78" t="s">
        <v>455</v>
      </c>
      <c r="C78" t="s">
        <v>420</v>
      </c>
      <c r="D78">
        <v>-1625778.4459461325</v>
      </c>
      <c r="E78" t="s">
        <v>190</v>
      </c>
      <c r="F78">
        <v>1</v>
      </c>
      <c r="G78">
        <v>1625778.4459461325</v>
      </c>
      <c r="H78" t="s">
        <v>478</v>
      </c>
      <c r="I78" t="s">
        <v>9</v>
      </c>
      <c r="J78" t="s">
        <v>88</v>
      </c>
      <c r="K78" t="s">
        <v>89</v>
      </c>
      <c r="L78" t="s">
        <v>87</v>
      </c>
      <c r="N78" t="s">
        <v>352</v>
      </c>
    </row>
    <row r="79" spans="1:14" x14ac:dyDescent="0.25">
      <c r="A79" s="1">
        <v>45931</v>
      </c>
      <c r="B79" t="s">
        <v>455</v>
      </c>
      <c r="C79" t="s">
        <v>421</v>
      </c>
      <c r="D79">
        <v>-2317811.3234673333</v>
      </c>
      <c r="E79" t="s">
        <v>186</v>
      </c>
      <c r="F79">
        <v>1</v>
      </c>
      <c r="G79">
        <v>2317811.3234673333</v>
      </c>
      <c r="H79" t="s">
        <v>478</v>
      </c>
      <c r="I79" t="s">
        <v>9</v>
      </c>
      <c r="J79" t="s">
        <v>88</v>
      </c>
      <c r="K79" t="s">
        <v>89</v>
      </c>
      <c r="L79" t="s">
        <v>87</v>
      </c>
      <c r="N79" t="s">
        <v>91</v>
      </c>
    </row>
    <row r="80" spans="1:14" x14ac:dyDescent="0.25">
      <c r="A80" s="1">
        <v>45931</v>
      </c>
      <c r="B80" t="s">
        <v>455</v>
      </c>
      <c r="C80" t="s">
        <v>422</v>
      </c>
      <c r="D80">
        <v>-1814188.0489485329</v>
      </c>
      <c r="E80" t="s">
        <v>117</v>
      </c>
      <c r="F80">
        <v>1</v>
      </c>
      <c r="G80">
        <v>1814188.0489485329</v>
      </c>
      <c r="H80" t="s">
        <v>478</v>
      </c>
      <c r="I80" t="s">
        <v>9</v>
      </c>
      <c r="J80" t="s">
        <v>88</v>
      </c>
      <c r="K80" t="s">
        <v>86</v>
      </c>
      <c r="L80" t="s">
        <v>90</v>
      </c>
      <c r="N80" t="s">
        <v>356</v>
      </c>
    </row>
    <row r="81" spans="1:14" x14ac:dyDescent="0.25">
      <c r="A81" s="1">
        <v>45931</v>
      </c>
      <c r="B81" t="s">
        <v>455</v>
      </c>
      <c r="C81" t="s">
        <v>423</v>
      </c>
      <c r="D81">
        <v>-1694612.107148533</v>
      </c>
      <c r="E81" t="s">
        <v>117</v>
      </c>
      <c r="F81">
        <v>1</v>
      </c>
      <c r="G81">
        <v>1694612.107148533</v>
      </c>
      <c r="H81" t="s">
        <v>478</v>
      </c>
      <c r="I81" t="s">
        <v>9</v>
      </c>
      <c r="J81" t="s">
        <v>88</v>
      </c>
      <c r="K81" t="s">
        <v>86</v>
      </c>
      <c r="L81" t="s">
        <v>90</v>
      </c>
      <c r="N81" t="s">
        <v>356</v>
      </c>
    </row>
    <row r="82" spans="1:14" x14ac:dyDescent="0.25">
      <c r="A82" s="1">
        <v>45931</v>
      </c>
      <c r="B82" t="s">
        <v>455</v>
      </c>
      <c r="C82" t="s">
        <v>424</v>
      </c>
      <c r="D82">
        <v>-1868644.4536921331</v>
      </c>
      <c r="E82" t="s">
        <v>215</v>
      </c>
      <c r="F82">
        <v>1</v>
      </c>
      <c r="G82">
        <v>1868644.4536921331</v>
      </c>
      <c r="H82" t="s">
        <v>478</v>
      </c>
      <c r="I82" t="s">
        <v>9</v>
      </c>
      <c r="J82" t="s">
        <v>88</v>
      </c>
      <c r="K82" t="s">
        <v>86</v>
      </c>
      <c r="L82" t="s">
        <v>90</v>
      </c>
      <c r="N82" t="s">
        <v>360</v>
      </c>
    </row>
    <row r="83" spans="1:14" x14ac:dyDescent="0.25">
      <c r="A83" s="1">
        <v>45931</v>
      </c>
      <c r="B83" t="s">
        <v>455</v>
      </c>
      <c r="C83" t="s">
        <v>425</v>
      </c>
      <c r="D83">
        <v>-1469514.1207029333</v>
      </c>
      <c r="E83" t="s">
        <v>209</v>
      </c>
      <c r="F83">
        <v>1</v>
      </c>
      <c r="G83">
        <v>1469514.1207029333</v>
      </c>
      <c r="H83" t="s">
        <v>478</v>
      </c>
      <c r="I83" t="s">
        <v>9</v>
      </c>
      <c r="J83" t="s">
        <v>88</v>
      </c>
      <c r="K83" t="s">
        <v>89</v>
      </c>
      <c r="L83" t="s">
        <v>87</v>
      </c>
      <c r="N83" t="s">
        <v>365</v>
      </c>
    </row>
    <row r="84" spans="1:14" x14ac:dyDescent="0.25">
      <c r="A84" s="1">
        <v>45931</v>
      </c>
      <c r="B84" t="s">
        <v>455</v>
      </c>
      <c r="C84" t="s">
        <v>426</v>
      </c>
      <c r="D84">
        <v>-1656407.5542665331</v>
      </c>
      <c r="E84" t="s">
        <v>117</v>
      </c>
      <c r="F84">
        <v>1</v>
      </c>
      <c r="G84">
        <v>1656407.5542665331</v>
      </c>
      <c r="H84" t="s">
        <v>478</v>
      </c>
      <c r="I84" t="s">
        <v>9</v>
      </c>
      <c r="J84" t="s">
        <v>88</v>
      </c>
      <c r="K84" t="s">
        <v>86</v>
      </c>
      <c r="L84" t="s">
        <v>90</v>
      </c>
      <c r="N84" t="s">
        <v>356</v>
      </c>
    </row>
    <row r="85" spans="1:14" x14ac:dyDescent="0.25">
      <c r="A85" s="1">
        <v>45931</v>
      </c>
      <c r="B85" t="s">
        <v>455</v>
      </c>
      <c r="C85" t="s">
        <v>427</v>
      </c>
      <c r="D85">
        <v>-1729162.015047333</v>
      </c>
      <c r="E85" t="s">
        <v>209</v>
      </c>
      <c r="F85">
        <v>1</v>
      </c>
      <c r="G85">
        <v>1729162.015047333</v>
      </c>
      <c r="H85" t="s">
        <v>478</v>
      </c>
      <c r="I85" t="s">
        <v>9</v>
      </c>
      <c r="J85" t="s">
        <v>88</v>
      </c>
      <c r="K85" t="s">
        <v>89</v>
      </c>
      <c r="L85" t="s">
        <v>87</v>
      </c>
      <c r="N85" t="s">
        <v>365</v>
      </c>
    </row>
    <row r="86" spans="1:14" x14ac:dyDescent="0.25">
      <c r="A86" s="1">
        <v>45931</v>
      </c>
      <c r="B86" t="s">
        <v>455</v>
      </c>
      <c r="C86" t="s">
        <v>428</v>
      </c>
      <c r="D86">
        <v>-1723999.5632845331</v>
      </c>
      <c r="E86" t="s">
        <v>215</v>
      </c>
      <c r="F86">
        <v>1</v>
      </c>
      <c r="G86">
        <v>1723999.5632845331</v>
      </c>
      <c r="H86" t="s">
        <v>478</v>
      </c>
      <c r="I86" t="s">
        <v>9</v>
      </c>
      <c r="J86" t="s">
        <v>88</v>
      </c>
      <c r="K86" t="s">
        <v>86</v>
      </c>
      <c r="L86" t="s">
        <v>90</v>
      </c>
      <c r="N86" t="s">
        <v>360</v>
      </c>
    </row>
    <row r="87" spans="1:14" x14ac:dyDescent="0.25">
      <c r="A87" s="1">
        <v>45931</v>
      </c>
      <c r="B87" t="s">
        <v>455</v>
      </c>
      <c r="C87" t="s">
        <v>519</v>
      </c>
      <c r="D87">
        <v>-1633054.2494333328</v>
      </c>
      <c r="E87" t="s">
        <v>188</v>
      </c>
      <c r="F87">
        <v>1</v>
      </c>
      <c r="G87">
        <v>1633054.2494333328</v>
      </c>
      <c r="H87" t="s">
        <v>478</v>
      </c>
      <c r="I87" t="s">
        <v>9</v>
      </c>
      <c r="J87" t="s">
        <v>88</v>
      </c>
      <c r="K87" t="s">
        <v>89</v>
      </c>
      <c r="L87" t="s">
        <v>87</v>
      </c>
      <c r="N87" t="s">
        <v>362</v>
      </c>
    </row>
    <row r="88" spans="1:14" x14ac:dyDescent="0.25">
      <c r="A88" s="1">
        <v>45931</v>
      </c>
      <c r="B88" t="s">
        <v>455</v>
      </c>
      <c r="C88" t="s">
        <v>429</v>
      </c>
      <c r="D88">
        <v>-965594.97274069651</v>
      </c>
      <c r="E88" t="s">
        <v>108</v>
      </c>
      <c r="F88">
        <v>1</v>
      </c>
      <c r="G88">
        <v>965594.97274069651</v>
      </c>
      <c r="H88" t="s">
        <v>478</v>
      </c>
      <c r="I88" t="s">
        <v>9</v>
      </c>
      <c r="J88" t="s">
        <v>88</v>
      </c>
      <c r="K88" t="s">
        <v>86</v>
      </c>
      <c r="L88" t="s">
        <v>90</v>
      </c>
      <c r="N88" t="s">
        <v>355</v>
      </c>
    </row>
    <row r="89" spans="1:14" x14ac:dyDescent="0.25">
      <c r="A89" s="1">
        <v>45931</v>
      </c>
      <c r="B89" t="s">
        <v>455</v>
      </c>
      <c r="C89" t="s">
        <v>430</v>
      </c>
      <c r="D89">
        <v>-986758.5855610962</v>
      </c>
      <c r="E89" t="s">
        <v>108</v>
      </c>
      <c r="F89">
        <v>1</v>
      </c>
      <c r="G89">
        <v>986758.5855610962</v>
      </c>
      <c r="H89" t="s">
        <v>478</v>
      </c>
      <c r="I89" t="s">
        <v>9</v>
      </c>
      <c r="J89" t="s">
        <v>88</v>
      </c>
      <c r="K89" t="s">
        <v>86</v>
      </c>
      <c r="L89" t="s">
        <v>90</v>
      </c>
      <c r="N89" t="s">
        <v>355</v>
      </c>
    </row>
    <row r="90" spans="1:14" x14ac:dyDescent="0.25">
      <c r="A90" s="1">
        <v>45931</v>
      </c>
      <c r="B90" t="s">
        <v>455</v>
      </c>
      <c r="C90" t="s">
        <v>431</v>
      </c>
      <c r="D90">
        <v>-1073529.6522662961</v>
      </c>
      <c r="E90" t="s">
        <v>108</v>
      </c>
      <c r="F90">
        <v>1</v>
      </c>
      <c r="G90">
        <v>1073529.6522662961</v>
      </c>
      <c r="H90" t="s">
        <v>478</v>
      </c>
      <c r="I90" t="s">
        <v>9</v>
      </c>
      <c r="J90" t="s">
        <v>88</v>
      </c>
      <c r="K90" t="s">
        <v>86</v>
      </c>
      <c r="L90" t="s">
        <v>90</v>
      </c>
      <c r="N90" t="s">
        <v>355</v>
      </c>
    </row>
    <row r="91" spans="1:14" x14ac:dyDescent="0.25">
      <c r="A91" s="1">
        <v>45931</v>
      </c>
      <c r="B91" t="s">
        <v>455</v>
      </c>
      <c r="C91" t="s">
        <v>432</v>
      </c>
      <c r="D91">
        <v>-1081252.5375190962</v>
      </c>
      <c r="E91" t="s">
        <v>108</v>
      </c>
      <c r="F91">
        <v>1</v>
      </c>
      <c r="G91">
        <v>1081252.5375190962</v>
      </c>
      <c r="H91" t="s">
        <v>478</v>
      </c>
      <c r="I91" t="s">
        <v>9</v>
      </c>
      <c r="J91" t="s">
        <v>88</v>
      </c>
      <c r="K91" t="s">
        <v>86</v>
      </c>
      <c r="L91" t="s">
        <v>90</v>
      </c>
      <c r="N91" t="s">
        <v>355</v>
      </c>
    </row>
    <row r="92" spans="1:14" x14ac:dyDescent="0.25">
      <c r="A92" s="1">
        <v>45931</v>
      </c>
      <c r="B92" t="s">
        <v>455</v>
      </c>
      <c r="C92" t="s">
        <v>433</v>
      </c>
      <c r="D92">
        <v>-1059397.5085006962</v>
      </c>
      <c r="E92" t="s">
        <v>108</v>
      </c>
      <c r="F92">
        <v>1</v>
      </c>
      <c r="G92">
        <v>1059397.5085006962</v>
      </c>
      <c r="H92" t="s">
        <v>478</v>
      </c>
      <c r="I92" t="s">
        <v>9</v>
      </c>
      <c r="J92" t="s">
        <v>88</v>
      </c>
      <c r="K92" t="s">
        <v>86</v>
      </c>
      <c r="L92" t="s">
        <v>90</v>
      </c>
      <c r="N92" t="s">
        <v>355</v>
      </c>
    </row>
    <row r="93" spans="1:14" x14ac:dyDescent="0.25">
      <c r="A93" s="1">
        <v>45931</v>
      </c>
      <c r="B93" t="s">
        <v>455</v>
      </c>
      <c r="C93" t="s">
        <v>520</v>
      </c>
      <c r="D93">
        <v>-961235.0513890963</v>
      </c>
      <c r="E93" t="s">
        <v>108</v>
      </c>
      <c r="F93">
        <v>1</v>
      </c>
      <c r="G93">
        <v>961235.0513890963</v>
      </c>
      <c r="H93" t="s">
        <v>478</v>
      </c>
      <c r="I93" t="s">
        <v>9</v>
      </c>
      <c r="J93" t="s">
        <v>88</v>
      </c>
      <c r="K93" t="s">
        <v>86</v>
      </c>
      <c r="L93" t="s">
        <v>90</v>
      </c>
      <c r="N93" t="s">
        <v>355</v>
      </c>
    </row>
    <row r="94" spans="1:14" x14ac:dyDescent="0.25">
      <c r="A94" s="1">
        <v>45931</v>
      </c>
      <c r="B94" t="s">
        <v>455</v>
      </c>
      <c r="C94" t="s">
        <v>521</v>
      </c>
      <c r="D94">
        <v>-959764.07770869625</v>
      </c>
      <c r="E94" t="s">
        <v>108</v>
      </c>
      <c r="F94">
        <v>1</v>
      </c>
      <c r="G94">
        <v>959764.07770869625</v>
      </c>
      <c r="H94" t="s">
        <v>478</v>
      </c>
      <c r="I94" t="s">
        <v>9</v>
      </c>
      <c r="J94" t="s">
        <v>88</v>
      </c>
      <c r="K94" t="s">
        <v>86</v>
      </c>
      <c r="L94" t="s">
        <v>90</v>
      </c>
      <c r="N94" t="s">
        <v>355</v>
      </c>
    </row>
    <row r="95" spans="1:14" x14ac:dyDescent="0.25">
      <c r="A95" s="1">
        <v>45931</v>
      </c>
      <c r="B95" t="s">
        <v>455</v>
      </c>
      <c r="C95" t="s">
        <v>479</v>
      </c>
      <c r="D95">
        <v>-2000000</v>
      </c>
      <c r="E95" t="s">
        <v>213</v>
      </c>
      <c r="F95">
        <v>6</v>
      </c>
      <c r="G95">
        <v>2000000</v>
      </c>
      <c r="H95" t="s">
        <v>478</v>
      </c>
      <c r="I95" t="s">
        <v>9</v>
      </c>
      <c r="J95" t="s">
        <v>88</v>
      </c>
      <c r="K95" t="s">
        <v>86</v>
      </c>
      <c r="L95" t="s">
        <v>90</v>
      </c>
      <c r="N95" t="s">
        <v>361</v>
      </c>
    </row>
    <row r="96" spans="1:14" x14ac:dyDescent="0.25">
      <c r="A96" s="1">
        <v>45931</v>
      </c>
      <c r="B96" t="s">
        <v>455</v>
      </c>
      <c r="C96" t="s">
        <v>480</v>
      </c>
      <c r="D96">
        <v>-1421400</v>
      </c>
      <c r="E96" t="s">
        <v>108</v>
      </c>
      <c r="F96">
        <v>7</v>
      </c>
      <c r="G96">
        <v>1421400</v>
      </c>
      <c r="H96" t="s">
        <v>478</v>
      </c>
      <c r="I96" t="s">
        <v>9</v>
      </c>
      <c r="J96" t="s">
        <v>88</v>
      </c>
      <c r="K96" t="s">
        <v>86</v>
      </c>
      <c r="L96" t="s">
        <v>90</v>
      </c>
      <c r="N96" t="s">
        <v>355</v>
      </c>
    </row>
    <row r="97" spans="1:14" x14ac:dyDescent="0.25">
      <c r="A97" s="1">
        <v>45931</v>
      </c>
      <c r="B97" t="s">
        <v>455</v>
      </c>
      <c r="C97" t="s">
        <v>481</v>
      </c>
      <c r="D97">
        <v>-2000000</v>
      </c>
      <c r="E97" t="s">
        <v>213</v>
      </c>
      <c r="F97">
        <v>8</v>
      </c>
      <c r="G97">
        <v>2000000</v>
      </c>
      <c r="H97" t="s">
        <v>478</v>
      </c>
      <c r="I97" t="s">
        <v>9</v>
      </c>
      <c r="J97" t="s">
        <v>88</v>
      </c>
      <c r="K97" t="s">
        <v>86</v>
      </c>
      <c r="L97" t="s">
        <v>90</v>
      </c>
      <c r="N97" t="s">
        <v>361</v>
      </c>
    </row>
    <row r="98" spans="1:14" x14ac:dyDescent="0.25">
      <c r="A98" s="1">
        <v>45931</v>
      </c>
      <c r="B98" t="s">
        <v>455</v>
      </c>
      <c r="C98" t="s">
        <v>482</v>
      </c>
      <c r="D98">
        <v>-1100000</v>
      </c>
      <c r="E98" t="s">
        <v>186</v>
      </c>
      <c r="F98">
        <v>9</v>
      </c>
      <c r="G98">
        <v>1100000</v>
      </c>
      <c r="H98" t="s">
        <v>478</v>
      </c>
      <c r="I98" t="s">
        <v>9</v>
      </c>
      <c r="J98" t="s">
        <v>88</v>
      </c>
      <c r="K98" t="s">
        <v>89</v>
      </c>
      <c r="L98" t="s">
        <v>87</v>
      </c>
      <c r="N98" t="s">
        <v>91</v>
      </c>
    </row>
    <row r="99" spans="1:14" x14ac:dyDescent="0.25">
      <c r="A99" s="1">
        <v>45931</v>
      </c>
      <c r="B99" t="s">
        <v>455</v>
      </c>
      <c r="C99" t="s">
        <v>483</v>
      </c>
      <c r="D99">
        <v>-7155242.8068181816</v>
      </c>
      <c r="E99" t="s">
        <v>364</v>
      </c>
      <c r="F99">
        <v>10</v>
      </c>
      <c r="G99">
        <v>7155242.8068181816</v>
      </c>
      <c r="H99" t="s">
        <v>478</v>
      </c>
      <c r="I99" t="s">
        <v>9</v>
      </c>
      <c r="J99" t="s">
        <v>88</v>
      </c>
      <c r="K99" t="s">
        <v>89</v>
      </c>
      <c r="L99" t="s">
        <v>87</v>
      </c>
      <c r="N99" t="s">
        <v>363</v>
      </c>
    </row>
    <row r="100" spans="1:14" x14ac:dyDescent="0.25">
      <c r="A100" s="1">
        <v>45931</v>
      </c>
      <c r="B100" t="s">
        <v>455</v>
      </c>
      <c r="C100" t="s">
        <v>484</v>
      </c>
      <c r="D100">
        <v>-3260001.3068181816</v>
      </c>
      <c r="E100" t="s">
        <v>186</v>
      </c>
      <c r="F100">
        <v>11</v>
      </c>
      <c r="G100">
        <v>3260001.3068181816</v>
      </c>
      <c r="H100" t="s">
        <v>478</v>
      </c>
      <c r="I100" t="s">
        <v>9</v>
      </c>
      <c r="J100" t="s">
        <v>88</v>
      </c>
      <c r="K100" t="s">
        <v>89</v>
      </c>
      <c r="L100" t="s">
        <v>87</v>
      </c>
      <c r="N100" t="s">
        <v>91</v>
      </c>
    </row>
    <row r="101" spans="1:14" x14ac:dyDescent="0.25">
      <c r="A101" s="1">
        <v>45931</v>
      </c>
      <c r="B101" t="s">
        <v>455</v>
      </c>
      <c r="C101" t="s">
        <v>485</v>
      </c>
      <c r="D101">
        <v>-1000000</v>
      </c>
      <c r="E101" t="s">
        <v>186</v>
      </c>
      <c r="F101">
        <v>12</v>
      </c>
      <c r="G101">
        <v>1000000</v>
      </c>
      <c r="H101" t="s">
        <v>478</v>
      </c>
      <c r="I101" t="s">
        <v>9</v>
      </c>
      <c r="J101" t="s">
        <v>88</v>
      </c>
      <c r="K101" t="s">
        <v>89</v>
      </c>
      <c r="L101" t="s">
        <v>87</v>
      </c>
      <c r="N101" t="s">
        <v>91</v>
      </c>
    </row>
    <row r="102" spans="1:14" x14ac:dyDescent="0.25">
      <c r="A102" s="1">
        <v>45931</v>
      </c>
      <c r="B102" t="s">
        <v>455</v>
      </c>
      <c r="C102" t="s">
        <v>486</v>
      </c>
      <c r="D102">
        <v>-1770000</v>
      </c>
      <c r="E102" t="s">
        <v>186</v>
      </c>
      <c r="F102">
        <v>13</v>
      </c>
      <c r="G102">
        <v>1770000</v>
      </c>
      <c r="H102" t="s">
        <v>478</v>
      </c>
      <c r="I102" t="s">
        <v>9</v>
      </c>
      <c r="J102" t="s">
        <v>88</v>
      </c>
      <c r="K102" t="s">
        <v>89</v>
      </c>
      <c r="L102" t="s">
        <v>87</v>
      </c>
      <c r="N102" t="s">
        <v>91</v>
      </c>
    </row>
    <row r="103" spans="1:14" x14ac:dyDescent="0.25">
      <c r="A103" s="1">
        <v>45931</v>
      </c>
      <c r="B103" t="s">
        <v>455</v>
      </c>
      <c r="C103" t="s">
        <v>408</v>
      </c>
      <c r="D103">
        <v>-3217031.0896809334</v>
      </c>
      <c r="E103" t="s">
        <v>186</v>
      </c>
      <c r="F103">
        <v>14</v>
      </c>
      <c r="G103">
        <v>3217031.0896809334</v>
      </c>
      <c r="H103" t="s">
        <v>478</v>
      </c>
      <c r="I103" t="s">
        <v>9</v>
      </c>
      <c r="J103" t="s">
        <v>88</v>
      </c>
      <c r="K103" t="s">
        <v>89</v>
      </c>
      <c r="L103" t="s">
        <v>87</v>
      </c>
      <c r="N103" t="s">
        <v>91</v>
      </c>
    </row>
    <row r="104" spans="1:14" x14ac:dyDescent="0.25">
      <c r="A104" s="1">
        <v>45931</v>
      </c>
      <c r="B104" t="s">
        <v>455</v>
      </c>
      <c r="C104" t="s">
        <v>522</v>
      </c>
      <c r="D104">
        <v>-1876296.3068181819</v>
      </c>
      <c r="E104" t="s">
        <v>201</v>
      </c>
      <c r="F104">
        <v>15</v>
      </c>
      <c r="G104">
        <v>1876296.3068181819</v>
      </c>
      <c r="H104" t="s">
        <v>478</v>
      </c>
      <c r="I104" t="s">
        <v>9</v>
      </c>
      <c r="J104" t="s">
        <v>88</v>
      </c>
      <c r="K104" t="s">
        <v>89</v>
      </c>
      <c r="L104" t="s">
        <v>87</v>
      </c>
      <c r="N104" t="s">
        <v>358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3D02-31C1-4A31-B433-1BD86478675A}">
  <sheetPr codeName="Sheet16"/>
  <dimension ref="A1:O8"/>
  <sheetViews>
    <sheetView workbookViewId="0">
      <selection sqref="A1:Q48"/>
    </sheetView>
  </sheetViews>
  <sheetFormatPr defaultColWidth="8.85546875" defaultRowHeight="15" x14ac:dyDescent="0.25"/>
  <cols>
    <col min="1" max="1" width="24.28515625" bestFit="1" customWidth="1"/>
    <col min="2" max="2" width="42.28515625" bestFit="1" customWidth="1"/>
    <col min="3" max="3" width="14.140625" bestFit="1" customWidth="1"/>
    <col min="4" max="4" width="16" bestFit="1" customWidth="1"/>
    <col min="5" max="5" width="25.7109375" bestFit="1" customWidth="1"/>
    <col min="6" max="6" width="26.28515625" bestFit="1" customWidth="1"/>
    <col min="7" max="7" width="31" bestFit="1" customWidth="1"/>
    <col min="8" max="8" width="34.28515625" bestFit="1" customWidth="1"/>
    <col min="9" max="9" width="26.42578125" bestFit="1" customWidth="1"/>
    <col min="10" max="10" width="11.28515625" bestFit="1" customWidth="1"/>
    <col min="11" max="12" width="16.28515625" bestFit="1" customWidth="1"/>
    <col min="13" max="13" width="15.5703125" bestFit="1" customWidth="1"/>
    <col min="14" max="14" width="14.85546875" bestFit="1" customWidth="1"/>
    <col min="15" max="15" width="5.28515625" bestFit="1" customWidth="1"/>
    <col min="16" max="16" width="5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83</v>
      </c>
      <c r="K1" t="s">
        <v>84</v>
      </c>
      <c r="L1" t="s">
        <v>85</v>
      </c>
      <c r="M1" t="s">
        <v>95</v>
      </c>
      <c r="N1" t="s">
        <v>96</v>
      </c>
      <c r="O1" t="s">
        <v>878</v>
      </c>
    </row>
    <row r="2" spans="1:15" x14ac:dyDescent="0.25">
      <c r="A2">
        <v>45931</v>
      </c>
      <c r="B2" t="s">
        <v>501</v>
      </c>
      <c r="C2" t="s">
        <v>516</v>
      </c>
      <c r="D2">
        <v>-2067241.2</v>
      </c>
      <c r="E2" t="s">
        <v>66</v>
      </c>
      <c r="F2">
        <v>2824.1</v>
      </c>
      <c r="G2">
        <v>0.5</v>
      </c>
      <c r="H2" t="s">
        <v>502</v>
      </c>
      <c r="I2" t="s">
        <v>66</v>
      </c>
      <c r="J2" t="s">
        <v>148</v>
      </c>
      <c r="K2" t="s">
        <v>469</v>
      </c>
      <c r="L2" t="s">
        <v>149</v>
      </c>
      <c r="N2" t="s">
        <v>93</v>
      </c>
      <c r="O2">
        <v>1464</v>
      </c>
    </row>
    <row r="3" spans="1:15" x14ac:dyDescent="0.25">
      <c r="A3">
        <v>45960</v>
      </c>
      <c r="B3" t="s">
        <v>503</v>
      </c>
      <c r="C3" t="s">
        <v>517</v>
      </c>
      <c r="D3">
        <v>-6924925.2800000003</v>
      </c>
      <c r="E3" t="s">
        <v>66</v>
      </c>
      <c r="F3">
        <v>1</v>
      </c>
      <c r="G3">
        <v>6924925.2800000003</v>
      </c>
      <c r="H3" t="s">
        <v>502</v>
      </c>
      <c r="I3" t="s">
        <v>66</v>
      </c>
      <c r="J3" t="s">
        <v>148</v>
      </c>
      <c r="K3" t="s">
        <v>469</v>
      </c>
      <c r="L3" t="s">
        <v>181</v>
      </c>
      <c r="N3" t="s">
        <v>475</v>
      </c>
    </row>
    <row r="4" spans="1:15" x14ac:dyDescent="0.25">
      <c r="A4">
        <v>45960</v>
      </c>
      <c r="B4" t="s">
        <v>170</v>
      </c>
      <c r="C4" t="s">
        <v>517</v>
      </c>
      <c r="D4">
        <v>-32811.49</v>
      </c>
      <c r="E4" t="s">
        <v>66</v>
      </c>
      <c r="F4">
        <v>1</v>
      </c>
      <c r="G4">
        <v>32811.49</v>
      </c>
      <c r="H4" t="s">
        <v>502</v>
      </c>
      <c r="I4" t="s">
        <v>66</v>
      </c>
      <c r="J4" t="s">
        <v>148</v>
      </c>
      <c r="K4" t="s">
        <v>469</v>
      </c>
      <c r="L4" t="s">
        <v>181</v>
      </c>
      <c r="N4" t="s">
        <v>94</v>
      </c>
    </row>
    <row r="5" spans="1:15" x14ac:dyDescent="0.25">
      <c r="A5">
        <v>45960</v>
      </c>
      <c r="B5" t="s">
        <v>171</v>
      </c>
      <c r="C5" t="s">
        <v>517</v>
      </c>
      <c r="D5">
        <v>-656141</v>
      </c>
      <c r="E5" t="s">
        <v>66</v>
      </c>
      <c r="F5">
        <v>1</v>
      </c>
      <c r="G5">
        <v>656141</v>
      </c>
      <c r="H5" t="s">
        <v>502</v>
      </c>
      <c r="I5" t="s">
        <v>66</v>
      </c>
      <c r="J5" t="s">
        <v>148</v>
      </c>
      <c r="K5" t="s">
        <v>469</v>
      </c>
      <c r="L5" t="s">
        <v>181</v>
      </c>
      <c r="N5" t="s">
        <v>123</v>
      </c>
    </row>
    <row r="6" spans="1:15" x14ac:dyDescent="0.25">
      <c r="A6">
        <v>45960</v>
      </c>
      <c r="B6" t="s">
        <v>172</v>
      </c>
      <c r="C6" t="s">
        <v>517</v>
      </c>
      <c r="D6">
        <v>-485805</v>
      </c>
      <c r="E6" t="s">
        <v>66</v>
      </c>
      <c r="F6">
        <v>1</v>
      </c>
      <c r="G6">
        <v>485805</v>
      </c>
      <c r="H6" t="s">
        <v>502</v>
      </c>
      <c r="I6" t="s">
        <v>66</v>
      </c>
      <c r="J6" t="s">
        <v>148</v>
      </c>
      <c r="K6" t="s">
        <v>469</v>
      </c>
      <c r="L6" t="s">
        <v>181</v>
      </c>
      <c r="N6" t="s">
        <v>124</v>
      </c>
    </row>
    <row r="7" spans="1:15" x14ac:dyDescent="0.25">
      <c r="A7">
        <v>45960</v>
      </c>
      <c r="B7" t="s">
        <v>173</v>
      </c>
      <c r="C7" t="s">
        <v>517</v>
      </c>
      <c r="D7">
        <v>-374523</v>
      </c>
      <c r="E7" t="s">
        <v>66</v>
      </c>
      <c r="F7">
        <v>1</v>
      </c>
      <c r="G7">
        <v>374523</v>
      </c>
      <c r="H7" t="s">
        <v>502</v>
      </c>
      <c r="I7" t="s">
        <v>66</v>
      </c>
      <c r="J7" t="s">
        <v>148</v>
      </c>
      <c r="K7" t="s">
        <v>469</v>
      </c>
      <c r="L7" t="s">
        <v>181</v>
      </c>
      <c r="N7" t="s">
        <v>99</v>
      </c>
    </row>
    <row r="8" spans="1:15" x14ac:dyDescent="0.25">
      <c r="A8">
        <v>45960</v>
      </c>
      <c r="B8" t="s">
        <v>174</v>
      </c>
      <c r="C8" t="s">
        <v>517</v>
      </c>
      <c r="D8">
        <v>-386033</v>
      </c>
      <c r="E8" t="s">
        <v>66</v>
      </c>
      <c r="F8">
        <v>1</v>
      </c>
      <c r="G8">
        <v>386033</v>
      </c>
      <c r="H8" t="s">
        <v>502</v>
      </c>
      <c r="I8" t="s">
        <v>66</v>
      </c>
      <c r="J8" t="s">
        <v>148</v>
      </c>
      <c r="K8" t="s">
        <v>469</v>
      </c>
      <c r="L8" t="s">
        <v>181</v>
      </c>
      <c r="N8" t="s">
        <v>98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9D72-4442-4BC0-A1C8-FA0D9C3A133D}">
  <sheetPr codeName="Sheet17"/>
  <dimension ref="A1:R52"/>
  <sheetViews>
    <sheetView workbookViewId="0">
      <selection sqref="A1:Q48"/>
    </sheetView>
  </sheetViews>
  <sheetFormatPr defaultColWidth="8.85546875" defaultRowHeight="15" x14ac:dyDescent="0.25"/>
  <cols>
    <col min="1" max="1" width="24.28515625" bestFit="1" customWidth="1"/>
    <col min="2" max="2" width="43.85546875" bestFit="1" customWidth="1"/>
    <col min="3" max="3" width="10.140625" bestFit="1" customWidth="1"/>
    <col min="4" max="4" width="16" bestFit="1" customWidth="1"/>
    <col min="5" max="5" width="27.85546875" bestFit="1" customWidth="1"/>
    <col min="6" max="6" width="26.28515625" bestFit="1" customWidth="1"/>
    <col min="7" max="7" width="31" bestFit="1" customWidth="1"/>
    <col min="8" max="8" width="34.28515625" bestFit="1" customWidth="1"/>
    <col min="9" max="9" width="26.42578125" bestFit="1" customWidth="1"/>
    <col min="10" max="10" width="11.28515625" bestFit="1" customWidth="1"/>
    <col min="11" max="12" width="16.28515625" bestFit="1" customWidth="1"/>
    <col min="13" max="13" width="15.5703125" bestFit="1" customWidth="1"/>
    <col min="14" max="14" width="14.85546875" bestFit="1" customWidth="1"/>
    <col min="15" max="15" width="7.28515625" bestFit="1" customWidth="1"/>
    <col min="16" max="16" width="34" bestFit="1" customWidth="1"/>
    <col min="17" max="18" width="11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83</v>
      </c>
      <c r="K1" t="s">
        <v>84</v>
      </c>
      <c r="L1" t="s">
        <v>85</v>
      </c>
      <c r="M1" t="s">
        <v>95</v>
      </c>
      <c r="N1" t="s">
        <v>96</v>
      </c>
      <c r="O1" t="s">
        <v>474</v>
      </c>
      <c r="P1" t="s">
        <v>109</v>
      </c>
      <c r="Q1" t="s">
        <v>545</v>
      </c>
      <c r="R1" t="s">
        <v>546</v>
      </c>
    </row>
    <row r="2" spans="1:18" x14ac:dyDescent="0.25">
      <c r="A2" s="1">
        <v>45961</v>
      </c>
      <c r="B2" t="s">
        <v>876</v>
      </c>
      <c r="C2" t="s">
        <v>221</v>
      </c>
      <c r="D2">
        <v>-90094560.000000015</v>
      </c>
      <c r="E2" t="s">
        <v>468</v>
      </c>
      <c r="F2">
        <v>72.400000000000006</v>
      </c>
      <c r="G2">
        <v>850</v>
      </c>
      <c r="H2" t="s">
        <v>147</v>
      </c>
      <c r="I2" t="s">
        <v>473</v>
      </c>
      <c r="J2" t="s">
        <v>148</v>
      </c>
      <c r="K2" t="s">
        <v>469</v>
      </c>
      <c r="L2" t="s">
        <v>149</v>
      </c>
      <c r="N2" t="s">
        <v>93</v>
      </c>
      <c r="O2">
        <v>1464</v>
      </c>
      <c r="P2" t="s">
        <v>122</v>
      </c>
    </row>
    <row r="3" spans="1:18" x14ac:dyDescent="0.25">
      <c r="A3" s="1">
        <v>45961</v>
      </c>
      <c r="B3" t="s">
        <v>876</v>
      </c>
      <c r="C3" t="s">
        <v>222</v>
      </c>
      <c r="D3">
        <v>-5861856.0000000009</v>
      </c>
      <c r="E3" t="s">
        <v>470</v>
      </c>
      <c r="F3">
        <v>4.4000000000000004</v>
      </c>
      <c r="G3">
        <v>910</v>
      </c>
      <c r="H3" t="s">
        <v>147</v>
      </c>
      <c r="I3" t="s">
        <v>473</v>
      </c>
      <c r="J3" t="s">
        <v>148</v>
      </c>
      <c r="K3" t="s">
        <v>469</v>
      </c>
      <c r="L3" t="s">
        <v>149</v>
      </c>
      <c r="N3" t="s">
        <v>93</v>
      </c>
      <c r="O3">
        <v>1464</v>
      </c>
      <c r="P3" t="s">
        <v>122</v>
      </c>
    </row>
    <row r="4" spans="1:18" x14ac:dyDescent="0.25">
      <c r="A4" s="1">
        <v>45961</v>
      </c>
      <c r="B4" t="s">
        <v>876</v>
      </c>
      <c r="C4" t="s">
        <v>223</v>
      </c>
      <c r="D4">
        <v>-59830752</v>
      </c>
      <c r="E4" t="s">
        <v>471</v>
      </c>
      <c r="F4">
        <v>60.1</v>
      </c>
      <c r="G4">
        <v>680</v>
      </c>
      <c r="H4" t="s">
        <v>147</v>
      </c>
      <c r="I4" t="s">
        <v>473</v>
      </c>
      <c r="J4" t="s">
        <v>148</v>
      </c>
      <c r="K4" t="s">
        <v>469</v>
      </c>
      <c r="L4" t="s">
        <v>149</v>
      </c>
      <c r="N4" t="s">
        <v>93</v>
      </c>
      <c r="O4">
        <v>1464</v>
      </c>
      <c r="P4" t="s">
        <v>122</v>
      </c>
    </row>
    <row r="5" spans="1:18" x14ac:dyDescent="0.25">
      <c r="A5" s="1">
        <v>45961</v>
      </c>
      <c r="B5" t="s">
        <v>876</v>
      </c>
      <c r="C5" t="s">
        <v>224</v>
      </c>
      <c r="D5">
        <v>-3029264148</v>
      </c>
      <c r="E5" t="s">
        <v>472</v>
      </c>
      <c r="F5">
        <v>2236.94</v>
      </c>
      <c r="G5">
        <v>925</v>
      </c>
      <c r="H5" t="s">
        <v>147</v>
      </c>
      <c r="I5" t="s">
        <v>473</v>
      </c>
      <c r="J5" t="s">
        <v>148</v>
      </c>
      <c r="K5" t="s">
        <v>469</v>
      </c>
      <c r="L5" t="s">
        <v>149</v>
      </c>
      <c r="N5" t="s">
        <v>93</v>
      </c>
      <c r="O5">
        <v>1464</v>
      </c>
      <c r="P5" t="s">
        <v>122</v>
      </c>
    </row>
    <row r="6" spans="1:18" x14ac:dyDescent="0.25">
      <c r="A6" s="1">
        <v>45961</v>
      </c>
      <c r="B6" t="s">
        <v>1035</v>
      </c>
      <c r="C6" t="s">
        <v>225</v>
      </c>
      <c r="D6">
        <v>0</v>
      </c>
      <c r="E6" t="s">
        <v>146</v>
      </c>
      <c r="G6">
        <v>850</v>
      </c>
      <c r="H6" t="s">
        <v>147</v>
      </c>
      <c r="I6" t="s">
        <v>473</v>
      </c>
      <c r="J6" t="s">
        <v>148</v>
      </c>
      <c r="K6" t="s">
        <v>469</v>
      </c>
      <c r="L6" t="s">
        <v>149</v>
      </c>
      <c r="N6" t="s">
        <v>93</v>
      </c>
      <c r="O6">
        <v>1464</v>
      </c>
      <c r="P6" t="s">
        <v>122</v>
      </c>
    </row>
    <row r="7" spans="1:18" x14ac:dyDescent="0.25">
      <c r="A7" s="1">
        <v>45961</v>
      </c>
      <c r="B7" t="s">
        <v>1035</v>
      </c>
      <c r="C7" t="s">
        <v>227</v>
      </c>
      <c r="D7">
        <v>-24537811.199999999</v>
      </c>
      <c r="E7" t="s">
        <v>150</v>
      </c>
      <c r="F7">
        <v>20.440000000000001</v>
      </c>
      <c r="G7">
        <v>820</v>
      </c>
      <c r="H7" t="s">
        <v>147</v>
      </c>
      <c r="I7" t="s">
        <v>473</v>
      </c>
      <c r="J7" t="s">
        <v>148</v>
      </c>
      <c r="K7" t="s">
        <v>469</v>
      </c>
      <c r="L7" t="s">
        <v>149</v>
      </c>
      <c r="N7" t="s">
        <v>93</v>
      </c>
      <c r="O7">
        <v>1464</v>
      </c>
      <c r="P7" t="s">
        <v>122</v>
      </c>
    </row>
    <row r="8" spans="1:18" x14ac:dyDescent="0.25">
      <c r="A8" s="1">
        <v>45961</v>
      </c>
      <c r="B8" t="s">
        <v>1035</v>
      </c>
      <c r="C8" t="s">
        <v>229</v>
      </c>
      <c r="D8">
        <v>-12127190.4</v>
      </c>
      <c r="E8" t="s">
        <v>151</v>
      </c>
      <c r="F8">
        <v>15.34</v>
      </c>
      <c r="G8">
        <v>540</v>
      </c>
      <c r="H8" t="s">
        <v>147</v>
      </c>
      <c r="I8" t="s">
        <v>473</v>
      </c>
      <c r="J8" t="s">
        <v>148</v>
      </c>
      <c r="K8" t="s">
        <v>469</v>
      </c>
      <c r="L8" t="s">
        <v>149</v>
      </c>
      <c r="N8" t="s">
        <v>93</v>
      </c>
      <c r="O8">
        <v>1464</v>
      </c>
      <c r="P8" t="s">
        <v>122</v>
      </c>
    </row>
    <row r="9" spans="1:18" x14ac:dyDescent="0.25">
      <c r="A9" s="1">
        <v>45961</v>
      </c>
      <c r="B9" t="s">
        <v>1035</v>
      </c>
      <c r="C9" t="s">
        <v>230</v>
      </c>
      <c r="D9">
        <v>0</v>
      </c>
      <c r="E9" t="s">
        <v>152</v>
      </c>
      <c r="G9">
        <v>820</v>
      </c>
      <c r="H9" t="s">
        <v>147</v>
      </c>
      <c r="I9" t="s">
        <v>473</v>
      </c>
      <c r="J9" t="s">
        <v>148</v>
      </c>
      <c r="K9" t="s">
        <v>469</v>
      </c>
      <c r="L9" t="s">
        <v>149</v>
      </c>
      <c r="N9" t="s">
        <v>93</v>
      </c>
      <c r="O9">
        <v>1464</v>
      </c>
      <c r="P9" t="s">
        <v>122</v>
      </c>
    </row>
    <row r="10" spans="1:18" x14ac:dyDescent="0.25">
      <c r="A10" s="1">
        <v>45961</v>
      </c>
      <c r="B10" t="s">
        <v>1035</v>
      </c>
      <c r="C10" t="s">
        <v>231</v>
      </c>
      <c r="D10">
        <v>0</v>
      </c>
      <c r="E10" t="s">
        <v>153</v>
      </c>
      <c r="G10">
        <v>820</v>
      </c>
      <c r="H10" t="s">
        <v>147</v>
      </c>
      <c r="I10" t="s">
        <v>473</v>
      </c>
      <c r="J10" t="s">
        <v>148</v>
      </c>
      <c r="K10" t="s">
        <v>469</v>
      </c>
      <c r="L10" t="s">
        <v>149</v>
      </c>
      <c r="N10" t="s">
        <v>93</v>
      </c>
      <c r="O10">
        <v>1464</v>
      </c>
      <c r="P10" t="s">
        <v>122</v>
      </c>
    </row>
    <row r="11" spans="1:18" x14ac:dyDescent="0.25">
      <c r="A11" s="1">
        <v>45961</v>
      </c>
      <c r="B11" t="s">
        <v>876</v>
      </c>
      <c r="C11" t="s">
        <v>232</v>
      </c>
      <c r="D11">
        <v>-246338496</v>
      </c>
      <c r="E11" t="s">
        <v>152</v>
      </c>
      <c r="F11">
        <v>205.2</v>
      </c>
      <c r="G11">
        <v>820</v>
      </c>
      <c r="H11" t="s">
        <v>147</v>
      </c>
      <c r="I11" t="s">
        <v>473</v>
      </c>
      <c r="J11" t="s">
        <v>148</v>
      </c>
      <c r="K11" t="s">
        <v>469</v>
      </c>
      <c r="L11" t="s">
        <v>149</v>
      </c>
      <c r="N11" t="s">
        <v>93</v>
      </c>
      <c r="O11">
        <v>1464</v>
      </c>
      <c r="P11" t="s">
        <v>122</v>
      </c>
    </row>
    <row r="12" spans="1:18" x14ac:dyDescent="0.25">
      <c r="A12" s="1">
        <v>45961</v>
      </c>
      <c r="B12" t="s">
        <v>876</v>
      </c>
      <c r="C12" t="s">
        <v>234</v>
      </c>
      <c r="D12">
        <v>0</v>
      </c>
      <c r="E12" t="s">
        <v>153</v>
      </c>
      <c r="G12">
        <v>820</v>
      </c>
      <c r="H12" t="s">
        <v>147</v>
      </c>
      <c r="I12" t="s">
        <v>473</v>
      </c>
      <c r="J12" t="s">
        <v>148</v>
      </c>
      <c r="K12" t="s">
        <v>469</v>
      </c>
      <c r="L12" t="s">
        <v>149</v>
      </c>
      <c r="N12" t="s">
        <v>93</v>
      </c>
      <c r="O12">
        <v>1464</v>
      </c>
      <c r="P12" t="s">
        <v>122</v>
      </c>
    </row>
    <row r="13" spans="1:18" x14ac:dyDescent="0.25">
      <c r="A13" s="1">
        <v>45961</v>
      </c>
      <c r="B13" t="s">
        <v>876</v>
      </c>
      <c r="C13" t="s">
        <v>235</v>
      </c>
      <c r="D13">
        <v>-117570912</v>
      </c>
      <c r="E13" t="s">
        <v>146</v>
      </c>
      <c r="F13">
        <v>94.48</v>
      </c>
      <c r="G13">
        <v>850</v>
      </c>
      <c r="H13" t="s">
        <v>147</v>
      </c>
      <c r="I13" t="s">
        <v>473</v>
      </c>
      <c r="J13" t="s">
        <v>148</v>
      </c>
      <c r="K13" t="s">
        <v>469</v>
      </c>
      <c r="L13" t="s">
        <v>149</v>
      </c>
      <c r="N13" t="s">
        <v>93</v>
      </c>
      <c r="O13">
        <v>1464</v>
      </c>
      <c r="P13" t="s">
        <v>122</v>
      </c>
    </row>
    <row r="14" spans="1:18" x14ac:dyDescent="0.25">
      <c r="A14" s="1">
        <v>45961</v>
      </c>
      <c r="B14" t="s">
        <v>876</v>
      </c>
      <c r="C14" t="s">
        <v>236</v>
      </c>
      <c r="D14">
        <v>0</v>
      </c>
      <c r="E14" t="s">
        <v>150</v>
      </c>
      <c r="G14">
        <v>820</v>
      </c>
      <c r="H14" t="s">
        <v>147</v>
      </c>
      <c r="I14" t="s">
        <v>473</v>
      </c>
      <c r="J14" t="s">
        <v>148</v>
      </c>
      <c r="K14" t="s">
        <v>469</v>
      </c>
      <c r="L14" t="s">
        <v>149</v>
      </c>
      <c r="N14" t="s">
        <v>93</v>
      </c>
      <c r="O14">
        <v>1464</v>
      </c>
      <c r="P14" t="s">
        <v>122</v>
      </c>
    </row>
    <row r="15" spans="1:18" x14ac:dyDescent="0.25">
      <c r="A15" s="1">
        <v>45961</v>
      </c>
      <c r="B15" t="s">
        <v>876</v>
      </c>
      <c r="C15" t="s">
        <v>237</v>
      </c>
      <c r="D15">
        <v>-8300880</v>
      </c>
      <c r="E15" t="s">
        <v>151</v>
      </c>
      <c r="F15">
        <v>10.5</v>
      </c>
      <c r="G15">
        <v>540</v>
      </c>
      <c r="H15" t="s">
        <v>147</v>
      </c>
      <c r="I15" t="s">
        <v>473</v>
      </c>
      <c r="J15" t="s">
        <v>148</v>
      </c>
      <c r="K15" t="s">
        <v>469</v>
      </c>
      <c r="L15" t="s">
        <v>149</v>
      </c>
      <c r="N15" t="s">
        <v>93</v>
      </c>
      <c r="O15">
        <v>1464</v>
      </c>
      <c r="P15" t="s">
        <v>122</v>
      </c>
    </row>
    <row r="16" spans="1:18" x14ac:dyDescent="0.25">
      <c r="A16" s="1">
        <v>45961</v>
      </c>
      <c r="B16" t="s">
        <v>876</v>
      </c>
      <c r="C16" t="s">
        <v>505</v>
      </c>
      <c r="D16">
        <v>-91072512</v>
      </c>
      <c r="E16" t="s">
        <v>151</v>
      </c>
      <c r="F16">
        <v>115.2</v>
      </c>
      <c r="G16">
        <v>540</v>
      </c>
      <c r="H16" t="s">
        <v>147</v>
      </c>
      <c r="I16" t="s">
        <v>473</v>
      </c>
      <c r="J16" t="s">
        <v>148</v>
      </c>
      <c r="K16" t="s">
        <v>469</v>
      </c>
      <c r="L16" t="s">
        <v>149</v>
      </c>
      <c r="N16" t="s">
        <v>104</v>
      </c>
      <c r="O16">
        <v>1464</v>
      </c>
      <c r="P16" t="s">
        <v>118</v>
      </c>
    </row>
    <row r="17" spans="1:16" x14ac:dyDescent="0.25">
      <c r="A17" s="1">
        <v>45961</v>
      </c>
      <c r="B17" t="s">
        <v>1035</v>
      </c>
      <c r="C17" t="s">
        <v>879</v>
      </c>
      <c r="D17">
        <v>0</v>
      </c>
      <c r="E17" t="s">
        <v>151</v>
      </c>
      <c r="G17">
        <v>540</v>
      </c>
      <c r="H17" t="s">
        <v>147</v>
      </c>
      <c r="I17" t="s">
        <v>473</v>
      </c>
      <c r="J17" t="s">
        <v>148</v>
      </c>
      <c r="K17" t="s">
        <v>469</v>
      </c>
      <c r="L17" t="s">
        <v>149</v>
      </c>
      <c r="N17" t="s">
        <v>104</v>
      </c>
      <c r="O17">
        <v>1464</v>
      </c>
      <c r="P17" t="s">
        <v>118</v>
      </c>
    </row>
    <row r="18" spans="1:16" x14ac:dyDescent="0.25">
      <c r="A18" s="1">
        <v>45961</v>
      </c>
      <c r="B18" t="s">
        <v>876</v>
      </c>
      <c r="C18" t="s">
        <v>880</v>
      </c>
      <c r="D18">
        <v>-165487573.44</v>
      </c>
      <c r="E18" t="s">
        <v>314</v>
      </c>
      <c r="F18">
        <v>124.32</v>
      </c>
      <c r="G18">
        <v>909.25</v>
      </c>
      <c r="H18" t="s">
        <v>147</v>
      </c>
      <c r="I18" t="s">
        <v>473</v>
      </c>
      <c r="J18" t="s">
        <v>148</v>
      </c>
      <c r="K18" t="s">
        <v>469</v>
      </c>
      <c r="L18" t="s">
        <v>149</v>
      </c>
      <c r="N18" t="s">
        <v>93</v>
      </c>
      <c r="O18">
        <v>1464</v>
      </c>
      <c r="P18" t="s">
        <v>122</v>
      </c>
    </row>
    <row r="19" spans="1:16" x14ac:dyDescent="0.25">
      <c r="A19" s="1">
        <v>45961</v>
      </c>
      <c r="B19" t="s">
        <v>876</v>
      </c>
      <c r="C19" t="s">
        <v>881</v>
      </c>
      <c r="D19">
        <v>0</v>
      </c>
      <c r="E19" t="s">
        <v>154</v>
      </c>
      <c r="G19">
        <v>760</v>
      </c>
      <c r="H19" t="s">
        <v>147</v>
      </c>
      <c r="I19" t="s">
        <v>473</v>
      </c>
      <c r="J19" t="s">
        <v>148</v>
      </c>
      <c r="K19" t="s">
        <v>469</v>
      </c>
      <c r="L19" t="s">
        <v>149</v>
      </c>
      <c r="N19" t="s">
        <v>104</v>
      </c>
      <c r="O19">
        <v>1464</v>
      </c>
      <c r="P19" t="s">
        <v>118</v>
      </c>
    </row>
    <row r="20" spans="1:16" x14ac:dyDescent="0.25">
      <c r="A20" s="1">
        <v>45961</v>
      </c>
      <c r="B20" t="s">
        <v>876</v>
      </c>
      <c r="C20" t="s">
        <v>882</v>
      </c>
      <c r="D20">
        <v>0</v>
      </c>
      <c r="E20" t="s">
        <v>155</v>
      </c>
      <c r="F20">
        <v>126.22</v>
      </c>
      <c r="H20" t="s">
        <v>147</v>
      </c>
      <c r="I20" t="s">
        <v>473</v>
      </c>
      <c r="J20" t="s">
        <v>148</v>
      </c>
      <c r="K20" t="s">
        <v>469</v>
      </c>
      <c r="L20" t="s">
        <v>149</v>
      </c>
      <c r="N20" t="s">
        <v>102</v>
      </c>
      <c r="O20">
        <v>1464</v>
      </c>
      <c r="P20" t="s">
        <v>119</v>
      </c>
    </row>
    <row r="21" spans="1:16" x14ac:dyDescent="0.25">
      <c r="A21" s="1">
        <v>45961</v>
      </c>
      <c r="B21" t="s">
        <v>876</v>
      </c>
      <c r="C21" t="s">
        <v>883</v>
      </c>
      <c r="D21">
        <v>0</v>
      </c>
      <c r="E21" t="s">
        <v>547</v>
      </c>
      <c r="F21">
        <v>22.2</v>
      </c>
      <c r="H21" t="s">
        <v>147</v>
      </c>
      <c r="I21" t="s">
        <v>473</v>
      </c>
      <c r="J21" t="s">
        <v>148</v>
      </c>
      <c r="K21" t="s">
        <v>469</v>
      </c>
      <c r="L21" t="s">
        <v>149</v>
      </c>
      <c r="N21" t="s">
        <v>102</v>
      </c>
      <c r="O21">
        <v>1464</v>
      </c>
      <c r="P21" t="s">
        <v>119</v>
      </c>
    </row>
    <row r="22" spans="1:16" x14ac:dyDescent="0.25">
      <c r="A22" s="1">
        <v>45961</v>
      </c>
      <c r="B22" t="s">
        <v>876</v>
      </c>
      <c r="C22" t="s">
        <v>884</v>
      </c>
      <c r="D22">
        <v>0</v>
      </c>
      <c r="E22" t="s">
        <v>156</v>
      </c>
      <c r="F22">
        <v>34.1</v>
      </c>
      <c r="H22" t="s">
        <v>147</v>
      </c>
      <c r="I22" t="s">
        <v>473</v>
      </c>
      <c r="J22" t="s">
        <v>148</v>
      </c>
      <c r="K22" t="s">
        <v>469</v>
      </c>
      <c r="L22" t="s">
        <v>149</v>
      </c>
      <c r="N22" t="s">
        <v>102</v>
      </c>
      <c r="O22">
        <v>1464</v>
      </c>
      <c r="P22" t="s">
        <v>119</v>
      </c>
    </row>
    <row r="23" spans="1:16" x14ac:dyDescent="0.25">
      <c r="A23" s="1">
        <v>45961</v>
      </c>
      <c r="B23" t="s">
        <v>876</v>
      </c>
      <c r="C23" t="s">
        <v>885</v>
      </c>
      <c r="D23">
        <v>0</v>
      </c>
      <c r="E23" t="s">
        <v>549</v>
      </c>
      <c r="F23">
        <v>86.28</v>
      </c>
      <c r="H23" t="s">
        <v>147</v>
      </c>
      <c r="I23" t="s">
        <v>473</v>
      </c>
      <c r="J23" t="s">
        <v>148</v>
      </c>
      <c r="K23" t="s">
        <v>469</v>
      </c>
      <c r="L23" t="s">
        <v>149</v>
      </c>
      <c r="N23" t="s">
        <v>102</v>
      </c>
      <c r="O23">
        <v>1464</v>
      </c>
      <c r="P23" t="s">
        <v>119</v>
      </c>
    </row>
    <row r="24" spans="1:16" x14ac:dyDescent="0.25">
      <c r="A24" s="1">
        <v>45961</v>
      </c>
      <c r="B24" t="s">
        <v>1035</v>
      </c>
      <c r="C24" t="s">
        <v>886</v>
      </c>
      <c r="D24">
        <v>-26088480</v>
      </c>
      <c r="E24" t="s">
        <v>157</v>
      </c>
      <c r="F24">
        <v>35.64</v>
      </c>
      <c r="G24">
        <v>500</v>
      </c>
      <c r="H24" t="s">
        <v>147</v>
      </c>
      <c r="I24" t="s">
        <v>473</v>
      </c>
      <c r="J24" t="s">
        <v>148</v>
      </c>
      <c r="K24" t="s">
        <v>469</v>
      </c>
      <c r="L24" t="s">
        <v>149</v>
      </c>
      <c r="N24" t="s">
        <v>102</v>
      </c>
      <c r="O24">
        <v>1464</v>
      </c>
      <c r="P24" t="s">
        <v>119</v>
      </c>
    </row>
    <row r="25" spans="1:16" x14ac:dyDescent="0.25">
      <c r="A25" s="1">
        <v>45961</v>
      </c>
      <c r="B25" t="s">
        <v>1035</v>
      </c>
      <c r="C25" t="s">
        <v>887</v>
      </c>
      <c r="D25">
        <v>-60214320</v>
      </c>
      <c r="E25" t="s">
        <v>550</v>
      </c>
      <c r="F25">
        <v>82.26</v>
      </c>
      <c r="G25">
        <v>500</v>
      </c>
      <c r="H25" t="s">
        <v>147</v>
      </c>
      <c r="I25" t="s">
        <v>473</v>
      </c>
      <c r="J25" t="s">
        <v>148</v>
      </c>
      <c r="K25" t="s">
        <v>469</v>
      </c>
      <c r="L25" t="s">
        <v>149</v>
      </c>
      <c r="N25" t="s">
        <v>102</v>
      </c>
      <c r="O25">
        <v>1464</v>
      </c>
      <c r="P25" t="s">
        <v>119</v>
      </c>
    </row>
    <row r="26" spans="1:16" x14ac:dyDescent="0.25">
      <c r="A26" s="1">
        <v>45961</v>
      </c>
      <c r="B26" t="s">
        <v>44</v>
      </c>
      <c r="C26" t="s">
        <v>145</v>
      </c>
      <c r="D26">
        <v>0</v>
      </c>
      <c r="E26" t="s">
        <v>158</v>
      </c>
      <c r="G26">
        <v>1754</v>
      </c>
      <c r="H26" t="s">
        <v>159</v>
      </c>
      <c r="I26" t="s">
        <v>45</v>
      </c>
      <c r="J26" t="s">
        <v>148</v>
      </c>
      <c r="K26" t="s">
        <v>469</v>
      </c>
      <c r="L26" t="s">
        <v>149</v>
      </c>
      <c r="N26" t="s">
        <v>475</v>
      </c>
      <c r="O26">
        <v>1</v>
      </c>
      <c r="P26" t="s">
        <v>476</v>
      </c>
    </row>
    <row r="27" spans="1:16" x14ac:dyDescent="0.25">
      <c r="A27" s="1">
        <v>45961</v>
      </c>
      <c r="B27" t="s">
        <v>44</v>
      </c>
      <c r="C27" t="s">
        <v>145</v>
      </c>
      <c r="D27">
        <v>-2679040</v>
      </c>
      <c r="E27" t="s">
        <v>160</v>
      </c>
      <c r="F27">
        <v>1820</v>
      </c>
      <c r="G27">
        <v>1472</v>
      </c>
      <c r="H27" t="s">
        <v>159</v>
      </c>
      <c r="I27" t="s">
        <v>45</v>
      </c>
      <c r="J27" t="s">
        <v>148</v>
      </c>
      <c r="K27" t="s">
        <v>469</v>
      </c>
      <c r="L27" t="s">
        <v>149</v>
      </c>
      <c r="N27" t="s">
        <v>102</v>
      </c>
      <c r="O27">
        <v>1</v>
      </c>
      <c r="P27" t="s">
        <v>119</v>
      </c>
    </row>
    <row r="28" spans="1:16" x14ac:dyDescent="0.25">
      <c r="A28" s="1">
        <v>45961</v>
      </c>
      <c r="B28" t="s">
        <v>44</v>
      </c>
      <c r="C28" t="s">
        <v>145</v>
      </c>
      <c r="D28">
        <v>0</v>
      </c>
      <c r="E28" t="s">
        <v>160</v>
      </c>
      <c r="F28">
        <v>0</v>
      </c>
      <c r="G28">
        <v>1472</v>
      </c>
      <c r="H28" t="s">
        <v>159</v>
      </c>
      <c r="I28" t="s">
        <v>45</v>
      </c>
      <c r="J28" t="s">
        <v>148</v>
      </c>
      <c r="K28" t="s">
        <v>469</v>
      </c>
      <c r="L28" t="s">
        <v>149</v>
      </c>
      <c r="N28" t="s">
        <v>104</v>
      </c>
      <c r="O28">
        <v>1</v>
      </c>
      <c r="P28" t="s">
        <v>118</v>
      </c>
    </row>
    <row r="29" spans="1:16" x14ac:dyDescent="0.25">
      <c r="A29" s="1">
        <v>45961</v>
      </c>
      <c r="B29" t="s">
        <v>44</v>
      </c>
      <c r="C29" t="s">
        <v>145</v>
      </c>
      <c r="D29">
        <v>-149500</v>
      </c>
      <c r="E29" t="s">
        <v>161</v>
      </c>
      <c r="F29">
        <v>100</v>
      </c>
      <c r="G29">
        <v>1495</v>
      </c>
      <c r="H29" t="s">
        <v>159</v>
      </c>
      <c r="I29" t="s">
        <v>45</v>
      </c>
      <c r="J29" t="s">
        <v>148</v>
      </c>
      <c r="K29" t="s">
        <v>469</v>
      </c>
      <c r="L29" t="s">
        <v>149</v>
      </c>
      <c r="N29" t="s">
        <v>102</v>
      </c>
      <c r="O29">
        <v>1</v>
      </c>
      <c r="P29" t="s">
        <v>119</v>
      </c>
    </row>
    <row r="30" spans="1:16" x14ac:dyDescent="0.25">
      <c r="A30" s="1">
        <v>45961</v>
      </c>
      <c r="B30" t="s">
        <v>44</v>
      </c>
      <c r="C30" t="s">
        <v>145</v>
      </c>
      <c r="D30">
        <v>-1644500</v>
      </c>
      <c r="E30" t="s">
        <v>161</v>
      </c>
      <c r="F30">
        <v>1100</v>
      </c>
      <c r="G30">
        <v>1495</v>
      </c>
      <c r="H30" t="s">
        <v>159</v>
      </c>
      <c r="I30" t="s">
        <v>45</v>
      </c>
      <c r="J30" t="s">
        <v>148</v>
      </c>
      <c r="K30" t="s">
        <v>469</v>
      </c>
      <c r="L30" t="s">
        <v>149</v>
      </c>
      <c r="N30" t="s">
        <v>99</v>
      </c>
      <c r="O30">
        <v>1</v>
      </c>
      <c r="P30" t="s">
        <v>117</v>
      </c>
    </row>
    <row r="31" spans="1:16" x14ac:dyDescent="0.25">
      <c r="A31" s="1">
        <v>45961</v>
      </c>
      <c r="B31" t="s">
        <v>44</v>
      </c>
      <c r="C31" t="s">
        <v>145</v>
      </c>
      <c r="D31">
        <v>-448500</v>
      </c>
      <c r="E31" t="s">
        <v>161</v>
      </c>
      <c r="F31">
        <v>300</v>
      </c>
      <c r="G31">
        <v>1495</v>
      </c>
      <c r="H31" t="s">
        <v>159</v>
      </c>
      <c r="I31" t="s">
        <v>45</v>
      </c>
      <c r="J31" t="s">
        <v>148</v>
      </c>
      <c r="K31" t="s">
        <v>469</v>
      </c>
      <c r="L31" t="s">
        <v>149</v>
      </c>
      <c r="N31" t="s">
        <v>123</v>
      </c>
      <c r="O31">
        <v>1</v>
      </c>
      <c r="P31" t="s">
        <v>477</v>
      </c>
    </row>
    <row r="32" spans="1:16" x14ac:dyDescent="0.25">
      <c r="A32" s="1">
        <v>45961</v>
      </c>
      <c r="B32" t="s">
        <v>53</v>
      </c>
      <c r="C32" t="s">
        <v>145</v>
      </c>
      <c r="D32">
        <v>-17241774</v>
      </c>
      <c r="E32" t="s">
        <v>162</v>
      </c>
      <c r="F32">
        <v>28050</v>
      </c>
      <c r="G32">
        <v>614.67999999999995</v>
      </c>
      <c r="H32" t="s">
        <v>163</v>
      </c>
      <c r="I32" t="s">
        <v>45</v>
      </c>
      <c r="J32" t="s">
        <v>148</v>
      </c>
      <c r="K32" t="s">
        <v>469</v>
      </c>
      <c r="L32" t="s">
        <v>149</v>
      </c>
      <c r="N32" t="s">
        <v>104</v>
      </c>
      <c r="O32">
        <v>1</v>
      </c>
      <c r="P32" t="s">
        <v>118</v>
      </c>
    </row>
    <row r="33" spans="1:18" x14ac:dyDescent="0.25">
      <c r="A33" s="1">
        <v>45961</v>
      </c>
      <c r="B33" t="s">
        <v>53</v>
      </c>
      <c r="C33" t="s">
        <v>145</v>
      </c>
      <c r="D33">
        <v>-5808725.9999999991</v>
      </c>
      <c r="E33" t="s">
        <v>162</v>
      </c>
      <c r="F33">
        <v>9450</v>
      </c>
      <c r="G33">
        <v>614.67999999999995</v>
      </c>
      <c r="H33" t="s">
        <v>163</v>
      </c>
      <c r="I33" t="s">
        <v>45</v>
      </c>
      <c r="J33" t="s">
        <v>148</v>
      </c>
      <c r="K33" t="s">
        <v>469</v>
      </c>
      <c r="L33" t="s">
        <v>149</v>
      </c>
      <c r="N33" t="s">
        <v>102</v>
      </c>
      <c r="O33">
        <v>1</v>
      </c>
      <c r="P33" t="s">
        <v>119</v>
      </c>
    </row>
    <row r="34" spans="1:18" x14ac:dyDescent="0.25">
      <c r="A34" s="1">
        <v>45961</v>
      </c>
      <c r="B34" t="s">
        <v>48</v>
      </c>
      <c r="C34" t="s">
        <v>145</v>
      </c>
      <c r="D34">
        <v>-7342440.5999999996</v>
      </c>
      <c r="E34" t="s">
        <v>164</v>
      </c>
      <c r="F34">
        <v>19860</v>
      </c>
      <c r="G34">
        <v>369.71</v>
      </c>
      <c r="H34" t="s">
        <v>163</v>
      </c>
      <c r="I34" t="s">
        <v>21</v>
      </c>
      <c r="J34" t="s">
        <v>148</v>
      </c>
      <c r="K34" t="s">
        <v>469</v>
      </c>
      <c r="L34" t="s">
        <v>149</v>
      </c>
      <c r="N34" t="s">
        <v>102</v>
      </c>
      <c r="O34">
        <v>1</v>
      </c>
      <c r="P34" t="s">
        <v>119</v>
      </c>
    </row>
    <row r="35" spans="1:18" x14ac:dyDescent="0.25">
      <c r="A35" s="1">
        <v>45961</v>
      </c>
      <c r="B35" t="s">
        <v>48</v>
      </c>
      <c r="C35" t="s">
        <v>145</v>
      </c>
      <c r="D35">
        <v>-547520</v>
      </c>
      <c r="E35" t="s">
        <v>165</v>
      </c>
      <c r="F35">
        <v>1180</v>
      </c>
      <c r="G35">
        <v>464</v>
      </c>
      <c r="H35" t="s">
        <v>163</v>
      </c>
      <c r="I35" t="s">
        <v>21</v>
      </c>
      <c r="J35" t="s">
        <v>148</v>
      </c>
      <c r="K35" t="s">
        <v>469</v>
      </c>
      <c r="L35" t="s">
        <v>149</v>
      </c>
      <c r="N35" t="s">
        <v>102</v>
      </c>
      <c r="O35">
        <v>1</v>
      </c>
      <c r="P35" t="s">
        <v>119</v>
      </c>
    </row>
    <row r="36" spans="1:18" x14ac:dyDescent="0.25">
      <c r="A36" s="1">
        <v>45961</v>
      </c>
      <c r="B36" t="s">
        <v>48</v>
      </c>
      <c r="C36" t="s">
        <v>145</v>
      </c>
      <c r="D36">
        <v>-691147.5</v>
      </c>
      <c r="E36" t="s">
        <v>166</v>
      </c>
      <c r="F36">
        <v>750</v>
      </c>
      <c r="G36">
        <v>921.53</v>
      </c>
      <c r="H36" t="s">
        <v>163</v>
      </c>
      <c r="I36" t="s">
        <v>21</v>
      </c>
      <c r="J36" t="s">
        <v>148</v>
      </c>
      <c r="K36" t="s">
        <v>469</v>
      </c>
      <c r="L36" t="s">
        <v>149</v>
      </c>
      <c r="N36" t="s">
        <v>104</v>
      </c>
      <c r="O36">
        <v>1</v>
      </c>
      <c r="P36" t="s">
        <v>118</v>
      </c>
    </row>
    <row r="37" spans="1:18" x14ac:dyDescent="0.25">
      <c r="A37" s="1">
        <v>45961</v>
      </c>
      <c r="B37" t="s">
        <v>69</v>
      </c>
      <c r="C37" t="s">
        <v>145</v>
      </c>
      <c r="D37">
        <v>-59774</v>
      </c>
      <c r="E37" t="s">
        <v>167</v>
      </c>
      <c r="F37">
        <v>520</v>
      </c>
      <c r="G37">
        <v>114.95</v>
      </c>
      <c r="H37" t="s">
        <v>163</v>
      </c>
      <c r="I37" t="s">
        <v>21</v>
      </c>
      <c r="J37" t="s">
        <v>148</v>
      </c>
      <c r="K37" t="s">
        <v>469</v>
      </c>
      <c r="L37" t="s">
        <v>149</v>
      </c>
      <c r="N37" t="s">
        <v>102</v>
      </c>
      <c r="O37">
        <v>1</v>
      </c>
      <c r="P37" t="s">
        <v>119</v>
      </c>
    </row>
    <row r="38" spans="1:18" x14ac:dyDescent="0.25">
      <c r="A38" s="1">
        <v>45961</v>
      </c>
      <c r="B38" t="s">
        <v>168</v>
      </c>
      <c r="C38" t="s">
        <v>145</v>
      </c>
      <c r="D38">
        <v>-11525587.5</v>
      </c>
      <c r="E38" t="s">
        <v>169</v>
      </c>
      <c r="F38">
        <v>28.75</v>
      </c>
      <c r="G38">
        <v>400890</v>
      </c>
      <c r="H38" t="s">
        <v>147</v>
      </c>
      <c r="I38" t="s">
        <v>21</v>
      </c>
      <c r="J38" t="s">
        <v>148</v>
      </c>
      <c r="K38" t="s">
        <v>469</v>
      </c>
      <c r="L38" t="s">
        <v>149</v>
      </c>
      <c r="N38" t="s">
        <v>104</v>
      </c>
      <c r="O38">
        <v>1</v>
      </c>
      <c r="P38" t="s">
        <v>118</v>
      </c>
    </row>
    <row r="39" spans="1:18" x14ac:dyDescent="0.25">
      <c r="A39" s="1">
        <v>45961</v>
      </c>
      <c r="B39" t="s">
        <v>888</v>
      </c>
      <c r="C39" t="s">
        <v>145</v>
      </c>
      <c r="D39">
        <v>0</v>
      </c>
      <c r="E39" t="s">
        <v>17</v>
      </c>
      <c r="F39">
        <v>97.4</v>
      </c>
      <c r="G39">
        <v>19500</v>
      </c>
      <c r="H39" t="s">
        <v>147</v>
      </c>
      <c r="I39" t="s">
        <v>10</v>
      </c>
      <c r="J39" t="s">
        <v>148</v>
      </c>
      <c r="K39" t="s">
        <v>469</v>
      </c>
      <c r="L39" t="s">
        <v>149</v>
      </c>
      <c r="N39" t="s">
        <v>93</v>
      </c>
      <c r="O39">
        <v>0</v>
      </c>
      <c r="P39" t="s">
        <v>122</v>
      </c>
    </row>
    <row r="40" spans="1:18" x14ac:dyDescent="0.25">
      <c r="A40" s="1">
        <v>45961</v>
      </c>
      <c r="B40" t="s">
        <v>889</v>
      </c>
      <c r="C40" t="s">
        <v>145</v>
      </c>
      <c r="D40">
        <v>0</v>
      </c>
      <c r="E40" t="s">
        <v>17</v>
      </c>
      <c r="F40">
        <v>852.25</v>
      </c>
      <c r="G40">
        <v>0</v>
      </c>
      <c r="H40" t="s">
        <v>147</v>
      </c>
      <c r="I40" t="s">
        <v>10</v>
      </c>
      <c r="J40" t="s">
        <v>148</v>
      </c>
      <c r="K40" t="s">
        <v>469</v>
      </c>
      <c r="L40" t="s">
        <v>149</v>
      </c>
      <c r="N40" t="s">
        <v>93</v>
      </c>
      <c r="O40">
        <v>0</v>
      </c>
      <c r="P40" t="s">
        <v>122</v>
      </c>
    </row>
    <row r="41" spans="1:18" x14ac:dyDescent="0.25">
      <c r="A41" s="1">
        <v>45961</v>
      </c>
      <c r="B41" t="s">
        <v>26</v>
      </c>
      <c r="C41" t="s">
        <v>145</v>
      </c>
      <c r="D41">
        <v>-27700560</v>
      </c>
      <c r="E41" t="s">
        <v>17</v>
      </c>
      <c r="F41">
        <v>876.6</v>
      </c>
      <c r="G41">
        <v>31600</v>
      </c>
      <c r="H41" t="s">
        <v>147</v>
      </c>
      <c r="I41" t="s">
        <v>10</v>
      </c>
      <c r="J41" t="s">
        <v>148</v>
      </c>
      <c r="K41" t="s">
        <v>469</v>
      </c>
      <c r="L41" t="s">
        <v>149</v>
      </c>
      <c r="N41" t="s">
        <v>93</v>
      </c>
      <c r="O41">
        <v>1</v>
      </c>
      <c r="P41" t="s">
        <v>122</v>
      </c>
      <c r="R41">
        <v>220</v>
      </c>
    </row>
    <row r="42" spans="1:18" x14ac:dyDescent="0.25">
      <c r="A42" s="1">
        <v>45961</v>
      </c>
      <c r="B42" t="s">
        <v>27</v>
      </c>
      <c r="C42" t="s">
        <v>145</v>
      </c>
      <c r="D42">
        <v>-11261875</v>
      </c>
      <c r="E42" t="s">
        <v>17</v>
      </c>
      <c r="F42">
        <v>608.75</v>
      </c>
      <c r="G42">
        <v>18500</v>
      </c>
      <c r="H42" t="s">
        <v>147</v>
      </c>
      <c r="I42" t="s">
        <v>17</v>
      </c>
      <c r="J42" t="s">
        <v>148</v>
      </c>
      <c r="K42" t="s">
        <v>469</v>
      </c>
      <c r="L42" t="s">
        <v>149</v>
      </c>
      <c r="N42" t="s">
        <v>93</v>
      </c>
      <c r="O42">
        <v>1</v>
      </c>
      <c r="P42" t="s">
        <v>122</v>
      </c>
    </row>
    <row r="43" spans="1:18" x14ac:dyDescent="0.25">
      <c r="A43" s="1">
        <v>45961</v>
      </c>
      <c r="B43" t="s">
        <v>703</v>
      </c>
      <c r="C43" t="s">
        <v>145</v>
      </c>
      <c r="D43">
        <v>-1850600</v>
      </c>
      <c r="E43" t="s">
        <v>17</v>
      </c>
      <c r="F43">
        <v>97.4</v>
      </c>
      <c r="G43">
        <v>19000</v>
      </c>
      <c r="H43" t="s">
        <v>147</v>
      </c>
      <c r="I43" t="s">
        <v>17</v>
      </c>
      <c r="J43" t="s">
        <v>148</v>
      </c>
      <c r="K43" t="s">
        <v>469</v>
      </c>
      <c r="L43" t="s">
        <v>149</v>
      </c>
      <c r="N43" t="s">
        <v>93</v>
      </c>
      <c r="O43">
        <v>1</v>
      </c>
      <c r="P43" t="s">
        <v>122</v>
      </c>
    </row>
    <row r="44" spans="1:18" x14ac:dyDescent="0.25">
      <c r="A44" s="1">
        <v>45961</v>
      </c>
      <c r="B44" t="s">
        <v>49</v>
      </c>
      <c r="C44" t="s">
        <v>145</v>
      </c>
      <c r="D44">
        <v>-1461000</v>
      </c>
      <c r="E44" t="s">
        <v>17</v>
      </c>
      <c r="F44">
        <v>97.4</v>
      </c>
      <c r="G44">
        <v>15000</v>
      </c>
      <c r="H44" t="s">
        <v>147</v>
      </c>
      <c r="I44" t="s">
        <v>17</v>
      </c>
      <c r="J44" t="s">
        <v>148</v>
      </c>
      <c r="K44" t="s">
        <v>469</v>
      </c>
      <c r="L44" t="s">
        <v>149</v>
      </c>
      <c r="N44" t="s">
        <v>93</v>
      </c>
      <c r="O44">
        <v>1</v>
      </c>
      <c r="P44" t="s">
        <v>122</v>
      </c>
    </row>
    <row r="45" spans="1:18" x14ac:dyDescent="0.25">
      <c r="A45" s="1">
        <v>45961</v>
      </c>
      <c r="B45" t="s">
        <v>890</v>
      </c>
      <c r="C45" t="s">
        <v>145</v>
      </c>
      <c r="D45">
        <v>-3798600</v>
      </c>
      <c r="E45" t="s">
        <v>17</v>
      </c>
      <c r="F45">
        <v>194.8</v>
      </c>
      <c r="G45">
        <v>19500</v>
      </c>
      <c r="H45" t="s">
        <v>147</v>
      </c>
      <c r="I45" t="s">
        <v>17</v>
      </c>
      <c r="J45" t="s">
        <v>148</v>
      </c>
      <c r="K45" t="s">
        <v>469</v>
      </c>
      <c r="L45" t="s">
        <v>149</v>
      </c>
      <c r="N45" t="s">
        <v>93</v>
      </c>
      <c r="O45">
        <v>1</v>
      </c>
      <c r="P45" t="s">
        <v>122</v>
      </c>
    </row>
    <row r="46" spans="1:18" x14ac:dyDescent="0.25">
      <c r="A46" s="1">
        <v>45961</v>
      </c>
      <c r="B46" t="s">
        <v>1036</v>
      </c>
      <c r="C46" t="s">
        <v>145</v>
      </c>
      <c r="D46">
        <v>-35141856</v>
      </c>
      <c r="E46" t="s">
        <v>17</v>
      </c>
      <c r="F46">
        <v>2824</v>
      </c>
      <c r="G46">
        <v>8.5</v>
      </c>
      <c r="H46" t="s">
        <v>147</v>
      </c>
      <c r="I46" t="s">
        <v>17</v>
      </c>
      <c r="J46" t="s">
        <v>148</v>
      </c>
      <c r="K46" t="s">
        <v>469</v>
      </c>
      <c r="L46" t="s">
        <v>149</v>
      </c>
      <c r="N46" t="s">
        <v>93</v>
      </c>
      <c r="O46">
        <v>1464</v>
      </c>
      <c r="P46" t="s">
        <v>122</v>
      </c>
    </row>
    <row r="47" spans="1:18" x14ac:dyDescent="0.25">
      <c r="A47" s="1">
        <v>45961</v>
      </c>
      <c r="B47" t="s">
        <v>31</v>
      </c>
      <c r="C47" t="s">
        <v>145</v>
      </c>
      <c r="D47">
        <v>-21109140</v>
      </c>
      <c r="E47" t="s">
        <v>17</v>
      </c>
      <c r="F47">
        <v>36</v>
      </c>
      <c r="G47">
        <v>586365</v>
      </c>
      <c r="H47" t="s">
        <v>238</v>
      </c>
      <c r="I47" t="s">
        <v>10</v>
      </c>
      <c r="J47" t="s">
        <v>148</v>
      </c>
      <c r="K47" t="s">
        <v>469</v>
      </c>
      <c r="L47" t="s">
        <v>149</v>
      </c>
      <c r="N47" t="s">
        <v>93</v>
      </c>
      <c r="O47">
        <v>1</v>
      </c>
      <c r="P47" t="s">
        <v>122</v>
      </c>
    </row>
    <row r="48" spans="1:18" x14ac:dyDescent="0.25">
      <c r="A48" s="1">
        <v>45961</v>
      </c>
      <c r="B48" t="s">
        <v>16</v>
      </c>
      <c r="C48" t="s">
        <v>145</v>
      </c>
      <c r="D48">
        <v>-6030000</v>
      </c>
      <c r="E48" t="s">
        <v>17</v>
      </c>
      <c r="F48">
        <v>9</v>
      </c>
      <c r="G48">
        <v>670000</v>
      </c>
      <c r="H48" t="s">
        <v>238</v>
      </c>
      <c r="I48" t="s">
        <v>17</v>
      </c>
      <c r="J48" t="s">
        <v>148</v>
      </c>
      <c r="K48" t="s">
        <v>469</v>
      </c>
      <c r="L48" t="s">
        <v>149</v>
      </c>
      <c r="N48" t="s">
        <v>98</v>
      </c>
      <c r="O48">
        <v>1</v>
      </c>
      <c r="P48" t="s">
        <v>108</v>
      </c>
    </row>
    <row r="49" spans="1:16" x14ac:dyDescent="0.25">
      <c r="A49" s="1">
        <v>45961</v>
      </c>
      <c r="B49" t="s">
        <v>563</v>
      </c>
      <c r="C49" t="s">
        <v>145</v>
      </c>
      <c r="D49">
        <v>-4000000</v>
      </c>
      <c r="E49" t="s">
        <v>17</v>
      </c>
      <c r="F49">
        <v>5</v>
      </c>
      <c r="G49">
        <v>800000</v>
      </c>
      <c r="H49" t="s">
        <v>238</v>
      </c>
      <c r="I49" t="s">
        <v>17</v>
      </c>
      <c r="J49" t="s">
        <v>148</v>
      </c>
      <c r="K49" t="s">
        <v>469</v>
      </c>
      <c r="L49" t="s">
        <v>149</v>
      </c>
      <c r="N49" t="s">
        <v>98</v>
      </c>
      <c r="O49">
        <v>1</v>
      </c>
      <c r="P49" t="s">
        <v>108</v>
      </c>
    </row>
    <row r="50" spans="1:16" x14ac:dyDescent="0.25">
      <c r="A50" s="1">
        <v>45961</v>
      </c>
      <c r="B50" t="s">
        <v>47</v>
      </c>
      <c r="C50" t="s">
        <v>145</v>
      </c>
      <c r="D50">
        <v>-97514</v>
      </c>
      <c r="E50" t="s">
        <v>473</v>
      </c>
      <c r="F50">
        <v>975140</v>
      </c>
      <c r="G50">
        <v>0.1</v>
      </c>
      <c r="H50" t="s">
        <v>238</v>
      </c>
      <c r="I50" t="s">
        <v>473</v>
      </c>
      <c r="J50" t="s">
        <v>148</v>
      </c>
      <c r="K50" t="s">
        <v>469</v>
      </c>
      <c r="L50" t="s">
        <v>149</v>
      </c>
      <c r="N50" t="s">
        <v>105</v>
      </c>
      <c r="O50">
        <v>1</v>
      </c>
      <c r="P50" t="s">
        <v>114</v>
      </c>
    </row>
    <row r="51" spans="1:16" x14ac:dyDescent="0.25">
      <c r="A51" s="1">
        <v>45961</v>
      </c>
      <c r="B51" t="s">
        <v>876</v>
      </c>
      <c r="D51">
        <v>0</v>
      </c>
      <c r="E51" t="s">
        <v>1037</v>
      </c>
      <c r="F51">
        <v>173.32</v>
      </c>
      <c r="H51" t="s">
        <v>147</v>
      </c>
      <c r="I51" t="s">
        <v>473</v>
      </c>
      <c r="J51" t="s">
        <v>148</v>
      </c>
      <c r="K51" t="s">
        <v>469</v>
      </c>
      <c r="L51" t="s">
        <v>149</v>
      </c>
      <c r="N51" t="s">
        <v>100</v>
      </c>
      <c r="O51">
        <v>1464</v>
      </c>
      <c r="P51" t="s">
        <v>118</v>
      </c>
    </row>
    <row r="52" spans="1:16" x14ac:dyDescent="0.25">
      <c r="A52" s="1">
        <v>45961</v>
      </c>
      <c r="B52" t="s">
        <v>876</v>
      </c>
      <c r="D52">
        <v>0</v>
      </c>
      <c r="E52" t="s">
        <v>471</v>
      </c>
      <c r="F52">
        <v>18.36</v>
      </c>
      <c r="H52" t="s">
        <v>147</v>
      </c>
      <c r="I52" t="s">
        <v>473</v>
      </c>
      <c r="J52" t="s">
        <v>148</v>
      </c>
      <c r="K52" t="s">
        <v>469</v>
      </c>
      <c r="L52" t="s">
        <v>149</v>
      </c>
      <c r="N52" t="s">
        <v>100</v>
      </c>
      <c r="O52">
        <v>1464</v>
      </c>
      <c r="P52" t="s">
        <v>118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0E60C-B582-4C09-A991-9374C9DE4623}">
  <sheetPr codeName="Sheet18"/>
  <dimension ref="A1:O148"/>
  <sheetViews>
    <sheetView workbookViewId="0">
      <selection sqref="A1:N216"/>
    </sheetView>
  </sheetViews>
  <sheetFormatPr defaultColWidth="8.85546875" defaultRowHeight="15" x14ac:dyDescent="0.25"/>
  <cols>
    <col min="1" max="1" width="24.28515625" bestFit="1" customWidth="1"/>
    <col min="2" max="2" width="66.7109375" bestFit="1" customWidth="1"/>
    <col min="3" max="3" width="19.7109375" bestFit="1" customWidth="1"/>
    <col min="4" max="4" width="16" bestFit="1" customWidth="1"/>
    <col min="5" max="5" width="80.85546875" bestFit="1" customWidth="1"/>
    <col min="6" max="6" width="26.28515625" bestFit="1" customWidth="1"/>
    <col min="7" max="7" width="31" bestFit="1" customWidth="1"/>
    <col min="8" max="8" width="34.28515625" bestFit="1" customWidth="1"/>
    <col min="9" max="9" width="27.28515625" bestFit="1" customWidth="1"/>
    <col min="10" max="10" width="11.28515625" bestFit="1" customWidth="1"/>
    <col min="11" max="12" width="16.28515625" bestFit="1" customWidth="1"/>
    <col min="13" max="13" width="15.5703125" bestFit="1" customWidth="1"/>
    <col min="14" max="14" width="14.85546875" bestFit="1" customWidth="1"/>
    <col min="15" max="16" width="11.7109375" bestFit="1" customWidth="1"/>
    <col min="17" max="17" width="15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83</v>
      </c>
      <c r="K1" t="s">
        <v>84</v>
      </c>
      <c r="L1" t="s">
        <v>85</v>
      </c>
      <c r="M1" t="s">
        <v>95</v>
      </c>
      <c r="N1" t="s">
        <v>96</v>
      </c>
      <c r="O1" t="s">
        <v>551</v>
      </c>
    </row>
    <row r="2" spans="1:15" x14ac:dyDescent="0.25">
      <c r="A2">
        <v>45958</v>
      </c>
      <c r="B2" t="s">
        <v>552</v>
      </c>
      <c r="C2" t="s">
        <v>553</v>
      </c>
      <c r="D2">
        <v>-3315400</v>
      </c>
      <c r="E2" t="s">
        <v>554</v>
      </c>
      <c r="F2">
        <v>1</v>
      </c>
      <c r="G2">
        <v>2740000</v>
      </c>
      <c r="H2" t="s">
        <v>238</v>
      </c>
      <c r="I2" t="s">
        <v>10</v>
      </c>
      <c r="J2" t="s">
        <v>148</v>
      </c>
      <c r="K2" t="s">
        <v>469</v>
      </c>
      <c r="L2" t="s">
        <v>181</v>
      </c>
      <c r="N2" t="s">
        <v>94</v>
      </c>
    </row>
    <row r="3" spans="1:15" x14ac:dyDescent="0.25">
      <c r="A3">
        <v>45933</v>
      </c>
      <c r="B3" t="s">
        <v>891</v>
      </c>
      <c r="C3" t="s">
        <v>892</v>
      </c>
      <c r="D3">
        <v>-509644</v>
      </c>
      <c r="E3" t="s">
        <v>893</v>
      </c>
      <c r="F3">
        <v>1</v>
      </c>
      <c r="G3">
        <v>509644</v>
      </c>
      <c r="H3" t="s">
        <v>238</v>
      </c>
      <c r="I3" t="s">
        <v>13</v>
      </c>
      <c r="J3" t="s">
        <v>148</v>
      </c>
      <c r="K3" t="s">
        <v>506</v>
      </c>
      <c r="L3" t="s">
        <v>149</v>
      </c>
      <c r="N3" t="s">
        <v>94</v>
      </c>
    </row>
    <row r="4" spans="1:15" x14ac:dyDescent="0.25">
      <c r="A4">
        <v>45931</v>
      </c>
      <c r="B4" t="s">
        <v>894</v>
      </c>
      <c r="C4" t="s">
        <v>895</v>
      </c>
      <c r="D4">
        <v>-2097200</v>
      </c>
      <c r="E4" t="s">
        <v>896</v>
      </c>
      <c r="F4">
        <v>1</v>
      </c>
      <c r="G4">
        <v>2097200</v>
      </c>
      <c r="H4" t="s">
        <v>238</v>
      </c>
      <c r="I4" t="s">
        <v>9</v>
      </c>
      <c r="J4" t="s">
        <v>148</v>
      </c>
      <c r="K4" t="s">
        <v>506</v>
      </c>
      <c r="L4" t="s">
        <v>181</v>
      </c>
      <c r="N4" t="s">
        <v>94</v>
      </c>
    </row>
    <row r="5" spans="1:15" x14ac:dyDescent="0.25">
      <c r="A5">
        <v>45947</v>
      </c>
      <c r="B5" t="s">
        <v>41</v>
      </c>
      <c r="C5" t="s">
        <v>555</v>
      </c>
      <c r="D5">
        <v>-180000</v>
      </c>
      <c r="E5" t="s">
        <v>556</v>
      </c>
      <c r="F5">
        <v>1</v>
      </c>
      <c r="G5">
        <v>180000</v>
      </c>
      <c r="H5" t="s">
        <v>238</v>
      </c>
      <c r="I5" t="s">
        <v>17</v>
      </c>
      <c r="J5" t="s">
        <v>148</v>
      </c>
      <c r="K5" t="s">
        <v>469</v>
      </c>
      <c r="L5" t="s">
        <v>149</v>
      </c>
      <c r="N5" t="s">
        <v>103</v>
      </c>
    </row>
    <row r="6" spans="1:15" x14ac:dyDescent="0.25">
      <c r="A6">
        <v>45938</v>
      </c>
      <c r="B6" t="s">
        <v>41</v>
      </c>
      <c r="C6" t="s">
        <v>557</v>
      </c>
      <c r="D6">
        <v>-180000</v>
      </c>
      <c r="E6" t="s">
        <v>558</v>
      </c>
      <c r="F6">
        <v>1</v>
      </c>
      <c r="G6">
        <v>180000</v>
      </c>
      <c r="H6" t="s">
        <v>238</v>
      </c>
      <c r="I6" t="s">
        <v>17</v>
      </c>
      <c r="J6" t="s">
        <v>148</v>
      </c>
      <c r="K6" t="s">
        <v>469</v>
      </c>
      <c r="L6" t="s">
        <v>149</v>
      </c>
      <c r="N6" t="s">
        <v>103</v>
      </c>
    </row>
    <row r="7" spans="1:15" x14ac:dyDescent="0.25">
      <c r="A7">
        <v>45931</v>
      </c>
      <c r="B7" t="s">
        <v>41</v>
      </c>
      <c r="C7" t="s">
        <v>559</v>
      </c>
      <c r="D7">
        <v>-156000</v>
      </c>
      <c r="E7" t="s">
        <v>560</v>
      </c>
      <c r="F7">
        <v>1</v>
      </c>
      <c r="G7">
        <v>156000</v>
      </c>
      <c r="H7" t="s">
        <v>238</v>
      </c>
      <c r="I7" t="s">
        <v>17</v>
      </c>
      <c r="J7" t="s">
        <v>148</v>
      </c>
      <c r="K7" t="s">
        <v>469</v>
      </c>
      <c r="L7" t="s">
        <v>149</v>
      </c>
      <c r="N7" t="s">
        <v>103</v>
      </c>
    </row>
    <row r="8" spans="1:15" x14ac:dyDescent="0.25">
      <c r="A8">
        <v>45950</v>
      </c>
      <c r="B8" t="s">
        <v>62</v>
      </c>
      <c r="C8" t="s">
        <v>561</v>
      </c>
      <c r="D8">
        <v>-798367.68</v>
      </c>
      <c r="E8" t="s">
        <v>562</v>
      </c>
      <c r="F8">
        <v>1</v>
      </c>
      <c r="G8">
        <v>659808</v>
      </c>
      <c r="H8" t="s">
        <v>238</v>
      </c>
      <c r="I8" t="s">
        <v>24</v>
      </c>
      <c r="J8" t="s">
        <v>148</v>
      </c>
      <c r="K8" t="s">
        <v>469</v>
      </c>
      <c r="L8" t="s">
        <v>149</v>
      </c>
      <c r="N8" t="s">
        <v>98</v>
      </c>
    </row>
    <row r="9" spans="1:15" x14ac:dyDescent="0.25">
      <c r="A9">
        <v>45958</v>
      </c>
      <c r="B9" t="s">
        <v>563</v>
      </c>
      <c r="C9" t="s">
        <v>564</v>
      </c>
      <c r="D9">
        <v>-968000</v>
      </c>
      <c r="E9" t="s">
        <v>565</v>
      </c>
      <c r="F9">
        <v>1</v>
      </c>
      <c r="G9">
        <v>800000</v>
      </c>
      <c r="H9" t="s">
        <v>238</v>
      </c>
      <c r="I9" t="s">
        <v>17</v>
      </c>
      <c r="J9" t="s">
        <v>148</v>
      </c>
      <c r="K9" t="s">
        <v>469</v>
      </c>
      <c r="L9" t="s">
        <v>149</v>
      </c>
      <c r="N9" t="s">
        <v>98</v>
      </c>
    </row>
    <row r="10" spans="1:15" x14ac:dyDescent="0.25">
      <c r="A10">
        <v>45952</v>
      </c>
      <c r="B10" t="s">
        <v>563</v>
      </c>
      <c r="C10" t="s">
        <v>566</v>
      </c>
      <c r="D10">
        <v>-968000</v>
      </c>
      <c r="E10" t="s">
        <v>567</v>
      </c>
      <c r="F10">
        <v>1</v>
      </c>
      <c r="G10">
        <v>800000</v>
      </c>
      <c r="H10" t="s">
        <v>238</v>
      </c>
      <c r="I10" t="s">
        <v>17</v>
      </c>
      <c r="J10" t="s">
        <v>148</v>
      </c>
      <c r="K10" t="s">
        <v>469</v>
      </c>
      <c r="L10" t="s">
        <v>149</v>
      </c>
      <c r="N10" t="s">
        <v>98</v>
      </c>
    </row>
    <row r="11" spans="1:15" x14ac:dyDescent="0.25">
      <c r="A11">
        <v>45939</v>
      </c>
      <c r="B11" t="s">
        <v>563</v>
      </c>
      <c r="C11" t="s">
        <v>568</v>
      </c>
      <c r="D11">
        <v>-302500</v>
      </c>
      <c r="E11" t="s">
        <v>569</v>
      </c>
      <c r="F11">
        <v>1</v>
      </c>
      <c r="G11">
        <v>250000</v>
      </c>
      <c r="H11" t="s">
        <v>238</v>
      </c>
      <c r="I11" t="s">
        <v>17</v>
      </c>
      <c r="J11" t="s">
        <v>148</v>
      </c>
      <c r="K11" t="s">
        <v>469</v>
      </c>
      <c r="L11" t="s">
        <v>149</v>
      </c>
      <c r="N11" t="s">
        <v>98</v>
      </c>
    </row>
    <row r="12" spans="1:15" x14ac:dyDescent="0.25">
      <c r="A12">
        <v>45939</v>
      </c>
      <c r="B12" t="s">
        <v>563</v>
      </c>
      <c r="C12" t="s">
        <v>570</v>
      </c>
      <c r="D12">
        <v>-968000</v>
      </c>
      <c r="E12" t="s">
        <v>571</v>
      </c>
      <c r="F12">
        <v>1</v>
      </c>
      <c r="G12">
        <v>800000</v>
      </c>
      <c r="H12" t="s">
        <v>238</v>
      </c>
      <c r="I12" t="s">
        <v>17</v>
      </c>
      <c r="J12" t="s">
        <v>148</v>
      </c>
      <c r="K12" t="s">
        <v>469</v>
      </c>
      <c r="L12" t="s">
        <v>149</v>
      </c>
      <c r="N12" t="s">
        <v>98</v>
      </c>
    </row>
    <row r="13" spans="1:15" x14ac:dyDescent="0.25">
      <c r="A13">
        <v>45958</v>
      </c>
      <c r="B13" t="s">
        <v>23</v>
      </c>
      <c r="C13" t="s">
        <v>572</v>
      </c>
      <c r="D13">
        <v>-66182.16</v>
      </c>
      <c r="E13" t="s">
        <v>573</v>
      </c>
      <c r="F13">
        <v>2</v>
      </c>
      <c r="G13">
        <v>19578.509999999998</v>
      </c>
      <c r="H13" t="s">
        <v>238</v>
      </c>
      <c r="I13" t="s">
        <v>24</v>
      </c>
      <c r="J13" t="s">
        <v>148</v>
      </c>
      <c r="K13" t="s">
        <v>469</v>
      </c>
      <c r="L13" t="s">
        <v>181</v>
      </c>
      <c r="N13" t="s">
        <v>98</v>
      </c>
    </row>
    <row r="14" spans="1:15" x14ac:dyDescent="0.25">
      <c r="A14">
        <v>45946</v>
      </c>
      <c r="B14" t="s">
        <v>23</v>
      </c>
      <c r="C14" t="s">
        <v>574</v>
      </c>
      <c r="D14">
        <v>-260604.92</v>
      </c>
      <c r="E14" t="s">
        <v>575</v>
      </c>
      <c r="F14">
        <v>1</v>
      </c>
      <c r="G14">
        <v>215375.97</v>
      </c>
      <c r="H14" t="s">
        <v>238</v>
      </c>
      <c r="I14" t="s">
        <v>24</v>
      </c>
      <c r="J14" t="s">
        <v>148</v>
      </c>
      <c r="K14" t="s">
        <v>469</v>
      </c>
      <c r="L14" t="s">
        <v>181</v>
      </c>
      <c r="N14" t="s">
        <v>98</v>
      </c>
    </row>
    <row r="15" spans="1:15" x14ac:dyDescent="0.25">
      <c r="A15">
        <v>45938</v>
      </c>
      <c r="B15" t="s">
        <v>23</v>
      </c>
      <c r="C15" t="s">
        <v>576</v>
      </c>
      <c r="D15">
        <v>-211254.88</v>
      </c>
      <c r="E15" t="s">
        <v>577</v>
      </c>
      <c r="F15">
        <v>1</v>
      </c>
      <c r="G15">
        <v>174590.81</v>
      </c>
      <c r="H15" t="s">
        <v>238</v>
      </c>
      <c r="I15" t="s">
        <v>32</v>
      </c>
      <c r="J15" t="s">
        <v>148</v>
      </c>
      <c r="K15" t="s">
        <v>469</v>
      </c>
      <c r="L15" t="s">
        <v>181</v>
      </c>
      <c r="N15" t="s">
        <v>98</v>
      </c>
    </row>
    <row r="16" spans="1:15" x14ac:dyDescent="0.25">
      <c r="A16">
        <v>45933</v>
      </c>
      <c r="B16" t="s">
        <v>578</v>
      </c>
      <c r="C16" t="s">
        <v>579</v>
      </c>
      <c r="D16">
        <v>-80631.850000000006</v>
      </c>
      <c r="E16" t="s">
        <v>580</v>
      </c>
      <c r="F16">
        <v>3</v>
      </c>
      <c r="G16">
        <v>13224.3</v>
      </c>
      <c r="H16" t="s">
        <v>238</v>
      </c>
      <c r="I16" t="s">
        <v>24</v>
      </c>
      <c r="J16" t="s">
        <v>148</v>
      </c>
      <c r="K16" t="s">
        <v>469</v>
      </c>
      <c r="L16" t="s">
        <v>181</v>
      </c>
      <c r="N16" t="s">
        <v>98</v>
      </c>
    </row>
    <row r="17" spans="1:14" x14ac:dyDescent="0.25">
      <c r="A17">
        <v>45933</v>
      </c>
      <c r="B17" t="s">
        <v>82</v>
      </c>
      <c r="C17" t="s">
        <v>581</v>
      </c>
      <c r="D17">
        <v>-3283073.64</v>
      </c>
      <c r="E17" t="s">
        <v>582</v>
      </c>
      <c r="F17">
        <v>3841.2</v>
      </c>
      <c r="G17">
        <v>854.7</v>
      </c>
      <c r="H17" t="s">
        <v>238</v>
      </c>
      <c r="I17" t="s">
        <v>10</v>
      </c>
      <c r="J17" t="s">
        <v>148</v>
      </c>
      <c r="K17" t="s">
        <v>469</v>
      </c>
      <c r="L17" t="s">
        <v>149</v>
      </c>
      <c r="N17" t="s">
        <v>98</v>
      </c>
    </row>
    <row r="18" spans="1:14" x14ac:dyDescent="0.25">
      <c r="A18">
        <v>45932</v>
      </c>
      <c r="B18" t="s">
        <v>30</v>
      </c>
      <c r="C18" t="s">
        <v>583</v>
      </c>
      <c r="D18">
        <v>-315000</v>
      </c>
      <c r="E18" t="s">
        <v>584</v>
      </c>
      <c r="F18">
        <v>1</v>
      </c>
      <c r="G18">
        <v>315000</v>
      </c>
      <c r="H18" t="s">
        <v>238</v>
      </c>
      <c r="I18" t="s">
        <v>24</v>
      </c>
      <c r="J18" t="s">
        <v>148</v>
      </c>
      <c r="K18" t="s">
        <v>469</v>
      </c>
      <c r="L18" t="s">
        <v>181</v>
      </c>
      <c r="N18" t="s">
        <v>98</v>
      </c>
    </row>
    <row r="19" spans="1:14" x14ac:dyDescent="0.25">
      <c r="A19">
        <v>45931</v>
      </c>
      <c r="B19" t="s">
        <v>72</v>
      </c>
      <c r="C19" t="s">
        <v>585</v>
      </c>
      <c r="D19">
        <v>-2496960.0099999998</v>
      </c>
      <c r="E19" t="s">
        <v>586</v>
      </c>
      <c r="F19">
        <v>1</v>
      </c>
      <c r="G19">
        <v>2063603.31</v>
      </c>
      <c r="H19" t="s">
        <v>238</v>
      </c>
      <c r="I19" t="s">
        <v>73</v>
      </c>
      <c r="J19" t="s">
        <v>148</v>
      </c>
      <c r="K19" t="s">
        <v>469</v>
      </c>
      <c r="L19" t="s">
        <v>181</v>
      </c>
      <c r="N19" t="s">
        <v>98</v>
      </c>
    </row>
    <row r="20" spans="1:14" x14ac:dyDescent="0.25">
      <c r="A20">
        <v>45957</v>
      </c>
      <c r="B20" t="s">
        <v>587</v>
      </c>
      <c r="C20" t="s">
        <v>588</v>
      </c>
      <c r="D20">
        <v>-2808353.93</v>
      </c>
      <c r="E20" t="s">
        <v>589</v>
      </c>
      <c r="F20">
        <v>1</v>
      </c>
      <c r="G20">
        <v>2320953.66</v>
      </c>
      <c r="H20" t="s">
        <v>238</v>
      </c>
      <c r="I20" t="s">
        <v>32</v>
      </c>
      <c r="J20" t="s">
        <v>148</v>
      </c>
      <c r="K20" t="s">
        <v>469</v>
      </c>
      <c r="L20" t="s">
        <v>149</v>
      </c>
      <c r="N20" t="s">
        <v>98</v>
      </c>
    </row>
    <row r="21" spans="1:14" x14ac:dyDescent="0.25">
      <c r="A21">
        <v>45960</v>
      </c>
      <c r="B21" t="s">
        <v>18</v>
      </c>
      <c r="C21" t="s">
        <v>590</v>
      </c>
      <c r="D21">
        <v>-150000</v>
      </c>
      <c r="E21" t="s">
        <v>591</v>
      </c>
      <c r="F21">
        <v>1</v>
      </c>
      <c r="G21">
        <v>150000</v>
      </c>
      <c r="H21" t="s">
        <v>238</v>
      </c>
      <c r="I21" t="s">
        <v>13</v>
      </c>
      <c r="J21" t="s">
        <v>148</v>
      </c>
      <c r="K21" t="s">
        <v>469</v>
      </c>
      <c r="L21" t="s">
        <v>181</v>
      </c>
      <c r="N21" t="s">
        <v>98</v>
      </c>
    </row>
    <row r="22" spans="1:14" x14ac:dyDescent="0.25">
      <c r="A22">
        <v>45945</v>
      </c>
      <c r="B22" t="s">
        <v>58</v>
      </c>
      <c r="C22" t="s">
        <v>592</v>
      </c>
      <c r="D22">
        <v>-2117500</v>
      </c>
      <c r="E22" t="s">
        <v>593</v>
      </c>
      <c r="F22">
        <v>4</v>
      </c>
      <c r="G22">
        <v>350000</v>
      </c>
      <c r="H22" t="s">
        <v>238</v>
      </c>
      <c r="I22" t="s">
        <v>10</v>
      </c>
      <c r="J22" t="s">
        <v>148</v>
      </c>
      <c r="K22" t="s">
        <v>469</v>
      </c>
      <c r="L22" t="s">
        <v>181</v>
      </c>
      <c r="N22" t="s">
        <v>98</v>
      </c>
    </row>
    <row r="23" spans="1:14" x14ac:dyDescent="0.25">
      <c r="A23">
        <v>45951</v>
      </c>
      <c r="B23" t="s">
        <v>33</v>
      </c>
      <c r="C23" t="s">
        <v>594</v>
      </c>
      <c r="D23">
        <v>-229103.8</v>
      </c>
      <c r="E23" t="s">
        <v>595</v>
      </c>
      <c r="F23">
        <v>1</v>
      </c>
      <c r="G23">
        <v>189341.98</v>
      </c>
      <c r="H23" t="s">
        <v>238</v>
      </c>
      <c r="I23" t="s">
        <v>15</v>
      </c>
      <c r="J23" t="s">
        <v>148</v>
      </c>
      <c r="K23" t="s">
        <v>469</v>
      </c>
      <c r="L23" t="s">
        <v>181</v>
      </c>
      <c r="N23" t="s">
        <v>98</v>
      </c>
    </row>
    <row r="24" spans="1:14" x14ac:dyDescent="0.25">
      <c r="A24">
        <v>45945</v>
      </c>
      <c r="B24" t="s">
        <v>596</v>
      </c>
      <c r="C24" t="s">
        <v>597</v>
      </c>
      <c r="D24">
        <v>-14000</v>
      </c>
      <c r="E24" t="s">
        <v>598</v>
      </c>
      <c r="F24">
        <v>5</v>
      </c>
      <c r="G24">
        <v>2314.0500000000002</v>
      </c>
      <c r="H24" t="s">
        <v>238</v>
      </c>
      <c r="I24" t="s">
        <v>21</v>
      </c>
      <c r="J24" t="s">
        <v>148</v>
      </c>
      <c r="K24" t="s">
        <v>469</v>
      </c>
      <c r="L24" t="s">
        <v>181</v>
      </c>
      <c r="N24" t="s">
        <v>98</v>
      </c>
    </row>
    <row r="25" spans="1:14" x14ac:dyDescent="0.25">
      <c r="A25">
        <v>45954</v>
      </c>
      <c r="B25" t="s">
        <v>52</v>
      </c>
      <c r="C25" t="s">
        <v>599</v>
      </c>
      <c r="D25">
        <v>-169510</v>
      </c>
      <c r="E25" t="s">
        <v>600</v>
      </c>
      <c r="F25">
        <v>1</v>
      </c>
      <c r="G25">
        <v>140090.91</v>
      </c>
      <c r="H25" t="s">
        <v>238</v>
      </c>
      <c r="I25" t="s">
        <v>17</v>
      </c>
      <c r="J25" t="s">
        <v>148</v>
      </c>
      <c r="K25" t="s">
        <v>469</v>
      </c>
      <c r="L25" t="s">
        <v>149</v>
      </c>
      <c r="N25" t="s">
        <v>98</v>
      </c>
    </row>
    <row r="26" spans="1:14" x14ac:dyDescent="0.25">
      <c r="A26">
        <v>45932</v>
      </c>
      <c r="B26" t="s">
        <v>60</v>
      </c>
      <c r="C26" t="s">
        <v>601</v>
      </c>
      <c r="D26">
        <v>-629200</v>
      </c>
      <c r="E26" t="s">
        <v>602</v>
      </c>
      <c r="F26">
        <v>1</v>
      </c>
      <c r="G26">
        <v>520000</v>
      </c>
      <c r="H26" t="s">
        <v>238</v>
      </c>
      <c r="I26" t="s">
        <v>10</v>
      </c>
      <c r="J26" t="s">
        <v>148</v>
      </c>
      <c r="K26" t="s">
        <v>469</v>
      </c>
      <c r="L26" t="s">
        <v>181</v>
      </c>
      <c r="N26" t="s">
        <v>98</v>
      </c>
    </row>
    <row r="27" spans="1:14" x14ac:dyDescent="0.25">
      <c r="A27">
        <v>45953</v>
      </c>
      <c r="B27" t="s">
        <v>64</v>
      </c>
      <c r="C27" t="s">
        <v>603</v>
      </c>
      <c r="D27">
        <v>-122972.25</v>
      </c>
      <c r="E27" t="s">
        <v>604</v>
      </c>
      <c r="F27">
        <v>1</v>
      </c>
      <c r="G27">
        <v>101629.96</v>
      </c>
      <c r="H27" t="s">
        <v>238</v>
      </c>
      <c r="I27" t="s">
        <v>35</v>
      </c>
      <c r="J27" t="s">
        <v>182</v>
      </c>
      <c r="K27" t="s">
        <v>469</v>
      </c>
      <c r="L27" t="s">
        <v>181</v>
      </c>
      <c r="N27" t="s">
        <v>104</v>
      </c>
    </row>
    <row r="28" spans="1:14" x14ac:dyDescent="0.25">
      <c r="A28">
        <v>45932</v>
      </c>
      <c r="B28" t="s">
        <v>67</v>
      </c>
      <c r="C28" t="s">
        <v>605</v>
      </c>
      <c r="D28">
        <v>-435000</v>
      </c>
      <c r="E28" t="s">
        <v>606</v>
      </c>
      <c r="F28">
        <v>1</v>
      </c>
      <c r="G28">
        <v>270000</v>
      </c>
      <c r="H28" t="s">
        <v>238</v>
      </c>
      <c r="I28" t="s">
        <v>15</v>
      </c>
      <c r="J28" t="s">
        <v>148</v>
      </c>
      <c r="K28" t="s">
        <v>469</v>
      </c>
      <c r="L28" t="s">
        <v>181</v>
      </c>
      <c r="N28" t="s">
        <v>104</v>
      </c>
    </row>
    <row r="29" spans="1:14" x14ac:dyDescent="0.25">
      <c r="A29">
        <v>45953</v>
      </c>
      <c r="B29" t="s">
        <v>23</v>
      </c>
      <c r="C29" t="s">
        <v>607</v>
      </c>
      <c r="D29">
        <v>-393351.01</v>
      </c>
      <c r="E29" t="s">
        <v>608</v>
      </c>
      <c r="F29">
        <v>1</v>
      </c>
      <c r="G29">
        <v>142857.03</v>
      </c>
      <c r="H29" t="s">
        <v>238</v>
      </c>
      <c r="I29" t="s">
        <v>24</v>
      </c>
      <c r="J29" t="s">
        <v>148</v>
      </c>
      <c r="K29" t="s">
        <v>469</v>
      </c>
      <c r="L29" t="s">
        <v>181</v>
      </c>
      <c r="N29" t="s">
        <v>104</v>
      </c>
    </row>
    <row r="30" spans="1:14" x14ac:dyDescent="0.25">
      <c r="A30">
        <v>45952</v>
      </c>
      <c r="B30" t="s">
        <v>609</v>
      </c>
      <c r="C30" t="s">
        <v>610</v>
      </c>
      <c r="D30">
        <v>-3236972.51</v>
      </c>
      <c r="E30" t="s">
        <v>611</v>
      </c>
      <c r="F30">
        <v>1800</v>
      </c>
      <c r="G30">
        <v>1450.26</v>
      </c>
      <c r="H30" t="s">
        <v>238</v>
      </c>
      <c r="I30" t="s">
        <v>35</v>
      </c>
      <c r="J30" t="s">
        <v>182</v>
      </c>
      <c r="K30" t="s">
        <v>469</v>
      </c>
      <c r="L30" t="s">
        <v>181</v>
      </c>
      <c r="N30" t="s">
        <v>104</v>
      </c>
    </row>
    <row r="31" spans="1:14" x14ac:dyDescent="0.25">
      <c r="A31">
        <v>45953</v>
      </c>
      <c r="B31" t="s">
        <v>30</v>
      </c>
      <c r="C31" t="s">
        <v>612</v>
      </c>
      <c r="D31">
        <v>-3523300</v>
      </c>
      <c r="E31" t="s">
        <v>613</v>
      </c>
      <c r="F31">
        <v>1</v>
      </c>
      <c r="G31">
        <v>880825</v>
      </c>
      <c r="H31" t="s">
        <v>238</v>
      </c>
      <c r="I31" t="s">
        <v>24</v>
      </c>
      <c r="J31" t="s">
        <v>148</v>
      </c>
      <c r="K31" t="s">
        <v>469</v>
      </c>
      <c r="L31" t="s">
        <v>181</v>
      </c>
      <c r="N31" t="s">
        <v>104</v>
      </c>
    </row>
    <row r="32" spans="1:14" x14ac:dyDescent="0.25">
      <c r="A32">
        <v>45945</v>
      </c>
      <c r="B32" t="s">
        <v>614</v>
      </c>
      <c r="C32" t="s">
        <v>615</v>
      </c>
      <c r="D32">
        <v>-38695.51</v>
      </c>
      <c r="E32" t="s">
        <v>616</v>
      </c>
      <c r="F32">
        <v>6</v>
      </c>
      <c r="G32">
        <v>5329.96</v>
      </c>
      <c r="H32" t="s">
        <v>238</v>
      </c>
      <c r="I32" t="s">
        <v>21</v>
      </c>
      <c r="J32" t="s">
        <v>148</v>
      </c>
      <c r="K32" t="s">
        <v>469</v>
      </c>
      <c r="L32" t="s">
        <v>149</v>
      </c>
      <c r="N32" t="s">
        <v>104</v>
      </c>
    </row>
    <row r="33" spans="1:14" x14ac:dyDescent="0.25">
      <c r="A33">
        <v>45944</v>
      </c>
      <c r="B33" t="s">
        <v>68</v>
      </c>
      <c r="C33" t="s">
        <v>617</v>
      </c>
      <c r="D33">
        <v>-574565.17000000004</v>
      </c>
      <c r="E33" t="s">
        <v>618</v>
      </c>
      <c r="F33">
        <v>1</v>
      </c>
      <c r="G33">
        <v>474847.25</v>
      </c>
      <c r="H33" t="s">
        <v>238</v>
      </c>
      <c r="I33" t="s">
        <v>35</v>
      </c>
      <c r="J33" t="s">
        <v>182</v>
      </c>
      <c r="K33" t="s">
        <v>469</v>
      </c>
      <c r="L33" t="s">
        <v>181</v>
      </c>
      <c r="N33" t="s">
        <v>104</v>
      </c>
    </row>
    <row r="34" spans="1:14" x14ac:dyDescent="0.25">
      <c r="A34">
        <v>45943</v>
      </c>
      <c r="B34" t="s">
        <v>42</v>
      </c>
      <c r="C34" t="s">
        <v>619</v>
      </c>
      <c r="D34">
        <v>-327653.46000000002</v>
      </c>
      <c r="E34" t="s">
        <v>620</v>
      </c>
      <c r="F34">
        <v>12</v>
      </c>
      <c r="G34">
        <v>13258.66</v>
      </c>
      <c r="H34" t="s">
        <v>238</v>
      </c>
      <c r="I34" t="s">
        <v>35</v>
      </c>
      <c r="J34" t="s">
        <v>182</v>
      </c>
      <c r="K34" t="s">
        <v>469</v>
      </c>
      <c r="L34" t="s">
        <v>181</v>
      </c>
      <c r="N34" t="s">
        <v>104</v>
      </c>
    </row>
    <row r="35" spans="1:14" x14ac:dyDescent="0.25">
      <c r="A35">
        <v>45950</v>
      </c>
      <c r="B35" t="s">
        <v>71</v>
      </c>
      <c r="C35" t="s">
        <v>621</v>
      </c>
      <c r="D35">
        <v>-135520</v>
      </c>
      <c r="E35" t="s">
        <v>622</v>
      </c>
      <c r="F35">
        <v>1</v>
      </c>
      <c r="G35">
        <v>67000</v>
      </c>
      <c r="H35" t="s">
        <v>238</v>
      </c>
      <c r="I35" t="s">
        <v>21</v>
      </c>
      <c r="J35" t="s">
        <v>148</v>
      </c>
      <c r="K35" t="s">
        <v>469</v>
      </c>
      <c r="L35" t="s">
        <v>149</v>
      </c>
      <c r="N35" t="s">
        <v>104</v>
      </c>
    </row>
    <row r="36" spans="1:14" x14ac:dyDescent="0.25">
      <c r="A36">
        <v>45931</v>
      </c>
      <c r="B36" t="s">
        <v>71</v>
      </c>
      <c r="C36" t="s">
        <v>623</v>
      </c>
      <c r="D36">
        <v>-261360</v>
      </c>
      <c r="E36" t="s">
        <v>624</v>
      </c>
      <c r="F36">
        <v>1</v>
      </c>
      <c r="G36">
        <v>67000</v>
      </c>
      <c r="H36" t="s">
        <v>238</v>
      </c>
      <c r="I36" t="s">
        <v>21</v>
      </c>
      <c r="J36" t="s">
        <v>148</v>
      </c>
      <c r="K36" t="s">
        <v>469</v>
      </c>
      <c r="L36" t="s">
        <v>149</v>
      </c>
      <c r="N36" t="s">
        <v>104</v>
      </c>
    </row>
    <row r="37" spans="1:14" x14ac:dyDescent="0.25">
      <c r="A37">
        <v>45959</v>
      </c>
      <c r="B37" t="s">
        <v>55</v>
      </c>
      <c r="C37" t="s">
        <v>625</v>
      </c>
      <c r="D37">
        <v>-11058386.4</v>
      </c>
      <c r="E37" t="s">
        <v>626</v>
      </c>
      <c r="F37">
        <v>1</v>
      </c>
      <c r="G37">
        <v>9139162.3100000005</v>
      </c>
      <c r="H37" t="s">
        <v>238</v>
      </c>
      <c r="I37" t="s">
        <v>35</v>
      </c>
      <c r="J37" t="s">
        <v>182</v>
      </c>
      <c r="K37" t="s">
        <v>469</v>
      </c>
      <c r="L37" t="s">
        <v>181</v>
      </c>
      <c r="N37" t="s">
        <v>104</v>
      </c>
    </row>
    <row r="38" spans="1:14" x14ac:dyDescent="0.25">
      <c r="A38">
        <v>45933</v>
      </c>
      <c r="B38" t="s">
        <v>43</v>
      </c>
      <c r="C38" t="s">
        <v>627</v>
      </c>
      <c r="D38">
        <v>-336370.1</v>
      </c>
      <c r="E38" t="s">
        <v>628</v>
      </c>
      <c r="F38">
        <v>3</v>
      </c>
      <c r="G38">
        <v>92663.94</v>
      </c>
      <c r="H38" t="s">
        <v>238</v>
      </c>
      <c r="I38" t="s">
        <v>15</v>
      </c>
      <c r="J38" t="s">
        <v>148</v>
      </c>
      <c r="K38" t="s">
        <v>469</v>
      </c>
      <c r="L38" t="s">
        <v>181</v>
      </c>
      <c r="N38" t="s">
        <v>99</v>
      </c>
    </row>
    <row r="39" spans="1:14" x14ac:dyDescent="0.25">
      <c r="A39">
        <v>45952</v>
      </c>
      <c r="B39" t="s">
        <v>20</v>
      </c>
      <c r="C39" t="s">
        <v>629</v>
      </c>
      <c r="D39">
        <v>-24039.96</v>
      </c>
      <c r="E39" t="s">
        <v>630</v>
      </c>
      <c r="F39">
        <v>12</v>
      </c>
      <c r="G39">
        <v>2003.33</v>
      </c>
      <c r="H39" t="s">
        <v>238</v>
      </c>
      <c r="I39" t="s">
        <v>21</v>
      </c>
      <c r="J39" t="s">
        <v>148</v>
      </c>
      <c r="K39" t="s">
        <v>469</v>
      </c>
      <c r="L39" t="s">
        <v>181</v>
      </c>
      <c r="N39" t="s">
        <v>99</v>
      </c>
    </row>
    <row r="40" spans="1:14" x14ac:dyDescent="0.25">
      <c r="A40">
        <v>45954</v>
      </c>
      <c r="B40" t="s">
        <v>631</v>
      </c>
      <c r="C40" t="s">
        <v>632</v>
      </c>
      <c r="D40">
        <v>-495000</v>
      </c>
      <c r="E40" t="s">
        <v>633</v>
      </c>
      <c r="F40">
        <v>3</v>
      </c>
      <c r="G40">
        <v>165000</v>
      </c>
      <c r="H40" t="s">
        <v>238</v>
      </c>
      <c r="I40" t="s">
        <v>15</v>
      </c>
      <c r="J40" t="s">
        <v>148</v>
      </c>
      <c r="K40" t="s">
        <v>469</v>
      </c>
      <c r="L40" t="s">
        <v>149</v>
      </c>
      <c r="N40" t="s">
        <v>99</v>
      </c>
    </row>
    <row r="41" spans="1:14" x14ac:dyDescent="0.25">
      <c r="A41">
        <v>45951</v>
      </c>
      <c r="B41" t="s">
        <v>54</v>
      </c>
      <c r="C41" t="s">
        <v>634</v>
      </c>
      <c r="D41">
        <v>-936540</v>
      </c>
      <c r="E41" t="s">
        <v>635</v>
      </c>
      <c r="F41">
        <v>6</v>
      </c>
      <c r="G41">
        <v>129000</v>
      </c>
      <c r="H41" t="s">
        <v>238</v>
      </c>
      <c r="I41" t="s">
        <v>35</v>
      </c>
      <c r="J41" t="s">
        <v>182</v>
      </c>
      <c r="K41" t="s">
        <v>469</v>
      </c>
      <c r="L41" t="s">
        <v>181</v>
      </c>
      <c r="N41" t="s">
        <v>99</v>
      </c>
    </row>
    <row r="42" spans="1:14" x14ac:dyDescent="0.25">
      <c r="A42">
        <v>45943</v>
      </c>
      <c r="B42" t="s">
        <v>54</v>
      </c>
      <c r="C42" t="s">
        <v>636</v>
      </c>
      <c r="D42">
        <v>-5386920</v>
      </c>
      <c r="E42" t="s">
        <v>637</v>
      </c>
      <c r="F42">
        <v>35</v>
      </c>
      <c r="G42">
        <v>127200</v>
      </c>
      <c r="H42" t="s">
        <v>238</v>
      </c>
      <c r="I42" t="s">
        <v>35</v>
      </c>
      <c r="J42" t="s">
        <v>182</v>
      </c>
      <c r="K42" t="s">
        <v>469</v>
      </c>
      <c r="L42" t="s">
        <v>181</v>
      </c>
      <c r="N42" t="s">
        <v>99</v>
      </c>
    </row>
    <row r="43" spans="1:14" x14ac:dyDescent="0.25">
      <c r="A43">
        <v>45936</v>
      </c>
      <c r="B43" t="s">
        <v>54</v>
      </c>
      <c r="C43" t="s">
        <v>638</v>
      </c>
      <c r="D43">
        <v>-10773840</v>
      </c>
      <c r="E43" t="s">
        <v>639</v>
      </c>
      <c r="F43">
        <v>70</v>
      </c>
      <c r="G43">
        <v>127200</v>
      </c>
      <c r="H43" t="s">
        <v>238</v>
      </c>
      <c r="I43" t="s">
        <v>35</v>
      </c>
      <c r="J43" t="s">
        <v>182</v>
      </c>
      <c r="K43" t="s">
        <v>469</v>
      </c>
      <c r="L43" t="s">
        <v>181</v>
      </c>
      <c r="N43" t="s">
        <v>99</v>
      </c>
    </row>
    <row r="44" spans="1:14" x14ac:dyDescent="0.25">
      <c r="A44">
        <v>45936</v>
      </c>
      <c r="B44" t="s">
        <v>54</v>
      </c>
      <c r="C44" t="s">
        <v>34</v>
      </c>
      <c r="D44">
        <v>-538692</v>
      </c>
      <c r="E44" t="s">
        <v>640</v>
      </c>
      <c r="F44">
        <v>3.5</v>
      </c>
      <c r="G44">
        <v>127200</v>
      </c>
      <c r="H44" t="s">
        <v>238</v>
      </c>
      <c r="I44" t="s">
        <v>35</v>
      </c>
      <c r="J44" t="s">
        <v>182</v>
      </c>
      <c r="K44" t="s">
        <v>469</v>
      </c>
      <c r="L44" t="s">
        <v>181</v>
      </c>
      <c r="N44" t="s">
        <v>99</v>
      </c>
    </row>
    <row r="45" spans="1:14" x14ac:dyDescent="0.25">
      <c r="A45">
        <v>45946</v>
      </c>
      <c r="B45" t="s">
        <v>23</v>
      </c>
      <c r="C45" t="s">
        <v>641</v>
      </c>
      <c r="D45">
        <v>-1258126.24</v>
      </c>
      <c r="E45" t="s">
        <v>642</v>
      </c>
      <c r="F45">
        <v>1</v>
      </c>
      <c r="G45">
        <v>610463.24</v>
      </c>
      <c r="H45" t="s">
        <v>238</v>
      </c>
      <c r="I45" t="s">
        <v>24</v>
      </c>
      <c r="J45" t="s">
        <v>148</v>
      </c>
      <c r="K45" t="s">
        <v>469</v>
      </c>
      <c r="L45" t="s">
        <v>181</v>
      </c>
      <c r="N45" t="s">
        <v>99</v>
      </c>
    </row>
    <row r="46" spans="1:14" x14ac:dyDescent="0.25">
      <c r="A46">
        <v>45932</v>
      </c>
      <c r="B46" t="s">
        <v>12</v>
      </c>
      <c r="C46" t="s">
        <v>643</v>
      </c>
      <c r="D46">
        <v>-1494530.82</v>
      </c>
      <c r="E46" t="s">
        <v>644</v>
      </c>
      <c r="F46">
        <v>192</v>
      </c>
      <c r="G46">
        <v>6433.07</v>
      </c>
      <c r="H46" t="s">
        <v>238</v>
      </c>
      <c r="I46" t="s">
        <v>13</v>
      </c>
      <c r="J46" t="s">
        <v>148</v>
      </c>
      <c r="K46" t="s">
        <v>469</v>
      </c>
      <c r="L46" t="s">
        <v>149</v>
      </c>
      <c r="N46" t="s">
        <v>99</v>
      </c>
    </row>
    <row r="47" spans="1:14" x14ac:dyDescent="0.25">
      <c r="A47">
        <v>45950</v>
      </c>
      <c r="B47" t="s">
        <v>68</v>
      </c>
      <c r="C47" t="s">
        <v>645</v>
      </c>
      <c r="D47">
        <v>-574346.77</v>
      </c>
      <c r="E47" t="s">
        <v>646</v>
      </c>
      <c r="F47">
        <v>1</v>
      </c>
      <c r="G47">
        <v>474666.75</v>
      </c>
      <c r="H47" t="s">
        <v>238</v>
      </c>
      <c r="I47" t="s">
        <v>35</v>
      </c>
      <c r="J47" t="s">
        <v>182</v>
      </c>
      <c r="K47" t="s">
        <v>469</v>
      </c>
      <c r="L47" t="s">
        <v>181</v>
      </c>
      <c r="N47" t="s">
        <v>99</v>
      </c>
    </row>
    <row r="48" spans="1:14" x14ac:dyDescent="0.25">
      <c r="A48">
        <v>45945</v>
      </c>
      <c r="B48" t="s">
        <v>647</v>
      </c>
      <c r="C48" t="s">
        <v>648</v>
      </c>
      <c r="D48">
        <v>-359670.93</v>
      </c>
      <c r="E48" t="s">
        <v>649</v>
      </c>
      <c r="F48">
        <v>1</v>
      </c>
      <c r="G48">
        <v>297248.7</v>
      </c>
      <c r="H48" t="s">
        <v>238</v>
      </c>
      <c r="I48" t="s">
        <v>15</v>
      </c>
      <c r="J48" t="s">
        <v>148</v>
      </c>
      <c r="K48" t="s">
        <v>469</v>
      </c>
      <c r="L48" t="s">
        <v>181</v>
      </c>
      <c r="N48" t="s">
        <v>99</v>
      </c>
    </row>
    <row r="49" spans="1:14" x14ac:dyDescent="0.25">
      <c r="A49">
        <v>45946</v>
      </c>
      <c r="B49" t="s">
        <v>650</v>
      </c>
      <c r="C49" t="s">
        <v>651</v>
      </c>
      <c r="D49">
        <v>-681757.32</v>
      </c>
      <c r="E49" t="s">
        <v>652</v>
      </c>
      <c r="F49">
        <v>38.799999999999997</v>
      </c>
      <c r="G49">
        <v>13805.33</v>
      </c>
      <c r="H49" t="s">
        <v>238</v>
      </c>
      <c r="I49" t="s">
        <v>473</v>
      </c>
      <c r="J49" t="s">
        <v>148</v>
      </c>
      <c r="K49" t="s">
        <v>469</v>
      </c>
      <c r="L49" t="s">
        <v>149</v>
      </c>
      <c r="N49" t="s">
        <v>105</v>
      </c>
    </row>
    <row r="50" spans="1:14" x14ac:dyDescent="0.25">
      <c r="A50">
        <v>45946</v>
      </c>
      <c r="B50" t="s">
        <v>47</v>
      </c>
      <c r="C50" t="s">
        <v>653</v>
      </c>
      <c r="D50">
        <v>-20203.2</v>
      </c>
      <c r="E50" t="s">
        <v>654</v>
      </c>
      <c r="F50">
        <v>165600</v>
      </c>
      <c r="G50">
        <v>0.1</v>
      </c>
      <c r="H50" t="s">
        <v>238</v>
      </c>
      <c r="I50" t="s">
        <v>473</v>
      </c>
      <c r="J50" t="s">
        <v>148</v>
      </c>
      <c r="K50" t="s">
        <v>469</v>
      </c>
      <c r="L50" t="s">
        <v>149</v>
      </c>
      <c r="N50" t="s">
        <v>105</v>
      </c>
    </row>
    <row r="51" spans="1:14" x14ac:dyDescent="0.25">
      <c r="A51">
        <v>45946</v>
      </c>
      <c r="B51" t="s">
        <v>47</v>
      </c>
      <c r="C51" t="s">
        <v>655</v>
      </c>
      <c r="D51">
        <v>-76860</v>
      </c>
      <c r="E51" t="s">
        <v>656</v>
      </c>
      <c r="F51">
        <v>630000</v>
      </c>
      <c r="G51">
        <v>0.1</v>
      </c>
      <c r="H51" t="s">
        <v>238</v>
      </c>
      <c r="I51" t="s">
        <v>473</v>
      </c>
      <c r="J51" t="s">
        <v>148</v>
      </c>
      <c r="K51" t="s">
        <v>469</v>
      </c>
      <c r="L51" t="s">
        <v>149</v>
      </c>
      <c r="N51" t="s">
        <v>105</v>
      </c>
    </row>
    <row r="52" spans="1:14" x14ac:dyDescent="0.25">
      <c r="A52">
        <v>45946</v>
      </c>
      <c r="B52" t="s">
        <v>47</v>
      </c>
      <c r="C52" t="s">
        <v>657</v>
      </c>
      <c r="D52">
        <v>-21903.88</v>
      </c>
      <c r="E52" t="s">
        <v>658</v>
      </c>
      <c r="F52">
        <v>179540</v>
      </c>
      <c r="G52">
        <v>0.1</v>
      </c>
      <c r="H52" t="s">
        <v>238</v>
      </c>
      <c r="I52" t="s">
        <v>473</v>
      </c>
      <c r="J52" t="s">
        <v>148</v>
      </c>
      <c r="K52" t="s">
        <v>469</v>
      </c>
      <c r="L52" t="s">
        <v>149</v>
      </c>
      <c r="N52" t="s">
        <v>105</v>
      </c>
    </row>
    <row r="53" spans="1:14" x14ac:dyDescent="0.25">
      <c r="A53">
        <v>45933</v>
      </c>
      <c r="B53" t="s">
        <v>56</v>
      </c>
      <c r="C53" t="s">
        <v>659</v>
      </c>
      <c r="D53">
        <v>-1863400</v>
      </c>
      <c r="E53" t="s">
        <v>660</v>
      </c>
      <c r="F53">
        <v>28</v>
      </c>
      <c r="G53">
        <v>55000</v>
      </c>
      <c r="H53" t="s">
        <v>238</v>
      </c>
      <c r="I53" t="s">
        <v>17</v>
      </c>
      <c r="J53" t="s">
        <v>148</v>
      </c>
      <c r="K53" t="s">
        <v>469</v>
      </c>
      <c r="L53" t="s">
        <v>149</v>
      </c>
      <c r="N53" t="s">
        <v>105</v>
      </c>
    </row>
    <row r="54" spans="1:14" x14ac:dyDescent="0.25">
      <c r="A54">
        <v>45931</v>
      </c>
      <c r="B54" t="s">
        <v>22</v>
      </c>
      <c r="C54" t="s">
        <v>661</v>
      </c>
      <c r="D54">
        <v>-2420000</v>
      </c>
      <c r="E54" t="s">
        <v>662</v>
      </c>
      <c r="F54">
        <v>1</v>
      </c>
      <c r="G54">
        <v>2000000</v>
      </c>
      <c r="H54" t="s">
        <v>238</v>
      </c>
      <c r="I54" t="s">
        <v>17</v>
      </c>
      <c r="J54" t="s">
        <v>148</v>
      </c>
      <c r="K54" t="s">
        <v>469</v>
      </c>
      <c r="L54" t="s">
        <v>149</v>
      </c>
      <c r="N54" t="s">
        <v>105</v>
      </c>
    </row>
    <row r="55" spans="1:14" x14ac:dyDescent="0.25">
      <c r="A55">
        <v>45939</v>
      </c>
      <c r="B55" t="s">
        <v>63</v>
      </c>
      <c r="C55" t="s">
        <v>663</v>
      </c>
      <c r="D55">
        <v>-41532779.649999999</v>
      </c>
      <c r="E55" t="s">
        <v>664</v>
      </c>
      <c r="F55">
        <v>1</v>
      </c>
      <c r="G55">
        <v>27109204.140000001</v>
      </c>
      <c r="H55" t="s">
        <v>238</v>
      </c>
      <c r="I55" t="s">
        <v>45</v>
      </c>
      <c r="J55" t="s">
        <v>148</v>
      </c>
      <c r="K55" t="s">
        <v>469</v>
      </c>
      <c r="L55" t="s">
        <v>149</v>
      </c>
      <c r="N55" t="s">
        <v>97</v>
      </c>
    </row>
    <row r="56" spans="1:14" x14ac:dyDescent="0.25">
      <c r="A56">
        <v>45937</v>
      </c>
      <c r="B56" t="s">
        <v>665</v>
      </c>
      <c r="C56" t="s">
        <v>666</v>
      </c>
      <c r="D56">
        <v>-440137.5</v>
      </c>
      <c r="E56" t="s">
        <v>667</v>
      </c>
      <c r="F56">
        <v>1</v>
      </c>
      <c r="G56">
        <v>363750</v>
      </c>
      <c r="H56" t="s">
        <v>238</v>
      </c>
      <c r="I56" t="s">
        <v>10</v>
      </c>
      <c r="J56" t="s">
        <v>148</v>
      </c>
      <c r="K56" t="s">
        <v>469</v>
      </c>
      <c r="L56" t="s">
        <v>149</v>
      </c>
      <c r="N56" t="s">
        <v>93</v>
      </c>
    </row>
    <row r="57" spans="1:14" x14ac:dyDescent="0.25">
      <c r="A57">
        <v>45936</v>
      </c>
      <c r="B57" t="s">
        <v>665</v>
      </c>
      <c r="C57" t="s">
        <v>668</v>
      </c>
      <c r="D57">
        <v>-440137.5</v>
      </c>
      <c r="E57" t="s">
        <v>669</v>
      </c>
      <c r="F57">
        <v>1</v>
      </c>
      <c r="G57">
        <v>363750</v>
      </c>
      <c r="H57" t="s">
        <v>238</v>
      </c>
      <c r="I57" t="s">
        <v>10</v>
      </c>
      <c r="J57" t="s">
        <v>148</v>
      </c>
      <c r="K57" t="s">
        <v>469</v>
      </c>
      <c r="L57" t="s">
        <v>149</v>
      </c>
      <c r="N57" t="s">
        <v>93</v>
      </c>
    </row>
    <row r="58" spans="1:14" x14ac:dyDescent="0.25">
      <c r="A58">
        <v>45931</v>
      </c>
      <c r="B58" t="s">
        <v>76</v>
      </c>
      <c r="C58" t="s">
        <v>670</v>
      </c>
      <c r="D58">
        <v>-1360000</v>
      </c>
      <c r="E58" t="s">
        <v>671</v>
      </c>
      <c r="F58">
        <v>1</v>
      </c>
      <c r="G58">
        <v>1360000</v>
      </c>
      <c r="H58" t="s">
        <v>238</v>
      </c>
      <c r="I58" t="s">
        <v>77</v>
      </c>
      <c r="J58" t="s">
        <v>148</v>
      </c>
      <c r="K58" t="s">
        <v>469</v>
      </c>
      <c r="L58" t="s">
        <v>149</v>
      </c>
      <c r="N58" t="s">
        <v>93</v>
      </c>
    </row>
    <row r="59" spans="1:14" x14ac:dyDescent="0.25">
      <c r="A59">
        <v>45938</v>
      </c>
      <c r="B59" t="s">
        <v>31</v>
      </c>
      <c r="C59" t="s">
        <v>672</v>
      </c>
      <c r="D59">
        <v>-7329562.5</v>
      </c>
      <c r="E59" t="s">
        <v>673</v>
      </c>
      <c r="F59">
        <v>10</v>
      </c>
      <c r="G59">
        <v>586365</v>
      </c>
      <c r="H59" t="s">
        <v>238</v>
      </c>
      <c r="I59" t="s">
        <v>10</v>
      </c>
      <c r="J59" t="s">
        <v>148</v>
      </c>
      <c r="K59" t="s">
        <v>469</v>
      </c>
      <c r="L59" t="s">
        <v>149</v>
      </c>
      <c r="N59" t="s">
        <v>93</v>
      </c>
    </row>
    <row r="60" spans="1:14" x14ac:dyDescent="0.25">
      <c r="A60">
        <v>45933</v>
      </c>
      <c r="B60" t="s">
        <v>31</v>
      </c>
      <c r="C60" t="s">
        <v>674</v>
      </c>
      <c r="D60">
        <v>-7304375</v>
      </c>
      <c r="E60" t="s">
        <v>675</v>
      </c>
      <c r="F60">
        <v>10</v>
      </c>
      <c r="G60">
        <v>584350</v>
      </c>
      <c r="H60" t="s">
        <v>238</v>
      </c>
      <c r="I60" t="s">
        <v>10</v>
      </c>
      <c r="J60" t="s">
        <v>148</v>
      </c>
      <c r="K60" t="s">
        <v>469</v>
      </c>
      <c r="L60" t="s">
        <v>149</v>
      </c>
      <c r="N60" t="s">
        <v>93</v>
      </c>
    </row>
    <row r="61" spans="1:14" x14ac:dyDescent="0.25">
      <c r="A61">
        <v>45933</v>
      </c>
      <c r="B61" t="s">
        <v>31</v>
      </c>
      <c r="C61" t="s">
        <v>676</v>
      </c>
      <c r="D61">
        <v>-4382625</v>
      </c>
      <c r="E61" t="s">
        <v>677</v>
      </c>
      <c r="F61">
        <v>6</v>
      </c>
      <c r="G61">
        <v>584350</v>
      </c>
      <c r="H61" t="s">
        <v>238</v>
      </c>
      <c r="I61" t="s">
        <v>10</v>
      </c>
      <c r="J61" t="s">
        <v>148</v>
      </c>
      <c r="K61" t="s">
        <v>469</v>
      </c>
      <c r="L61" t="s">
        <v>149</v>
      </c>
      <c r="N61" t="s">
        <v>93</v>
      </c>
    </row>
    <row r="62" spans="1:14" x14ac:dyDescent="0.25">
      <c r="A62">
        <v>45932</v>
      </c>
      <c r="B62" t="s">
        <v>31</v>
      </c>
      <c r="C62" t="s">
        <v>678</v>
      </c>
      <c r="D62">
        <v>-2921750</v>
      </c>
      <c r="E62" t="s">
        <v>679</v>
      </c>
      <c r="F62">
        <v>4</v>
      </c>
      <c r="G62">
        <v>584350</v>
      </c>
      <c r="H62" t="s">
        <v>238</v>
      </c>
      <c r="I62" t="s">
        <v>10</v>
      </c>
      <c r="J62" t="s">
        <v>148</v>
      </c>
      <c r="K62" t="s">
        <v>469</v>
      </c>
      <c r="L62" t="s">
        <v>149</v>
      </c>
      <c r="N62" t="s">
        <v>93</v>
      </c>
    </row>
    <row r="63" spans="1:14" x14ac:dyDescent="0.25">
      <c r="A63">
        <v>45932</v>
      </c>
      <c r="B63" t="s">
        <v>31</v>
      </c>
      <c r="C63" t="s">
        <v>680</v>
      </c>
      <c r="D63">
        <v>-630750</v>
      </c>
      <c r="E63" t="s">
        <v>681</v>
      </c>
      <c r="F63">
        <v>6</v>
      </c>
      <c r="G63">
        <v>84100</v>
      </c>
      <c r="H63" t="s">
        <v>238</v>
      </c>
      <c r="I63" t="s">
        <v>10</v>
      </c>
      <c r="J63" t="s">
        <v>148</v>
      </c>
      <c r="K63" t="s">
        <v>469</v>
      </c>
      <c r="L63" t="s">
        <v>149</v>
      </c>
      <c r="N63" t="s">
        <v>93</v>
      </c>
    </row>
    <row r="64" spans="1:14" x14ac:dyDescent="0.25">
      <c r="A64">
        <v>45953</v>
      </c>
      <c r="B64" t="s">
        <v>30</v>
      </c>
      <c r="C64" t="s">
        <v>682</v>
      </c>
      <c r="D64">
        <v>-1561000</v>
      </c>
      <c r="E64" t="s">
        <v>683</v>
      </c>
      <c r="F64">
        <v>1</v>
      </c>
      <c r="G64">
        <v>1561000</v>
      </c>
      <c r="H64" t="s">
        <v>238</v>
      </c>
      <c r="I64" t="s">
        <v>35</v>
      </c>
      <c r="J64" t="s">
        <v>182</v>
      </c>
      <c r="K64" t="s">
        <v>469</v>
      </c>
      <c r="L64" t="s">
        <v>149</v>
      </c>
      <c r="N64" t="s">
        <v>93</v>
      </c>
    </row>
    <row r="65" spans="1:14" x14ac:dyDescent="0.25">
      <c r="A65">
        <v>45951</v>
      </c>
      <c r="B65" t="s">
        <v>684</v>
      </c>
      <c r="C65" t="s">
        <v>685</v>
      </c>
      <c r="D65">
        <v>-561077</v>
      </c>
      <c r="E65" t="s">
        <v>686</v>
      </c>
      <c r="F65">
        <v>5000</v>
      </c>
      <c r="G65">
        <v>92.74</v>
      </c>
      <c r="H65" t="s">
        <v>238</v>
      </c>
      <c r="I65" t="s">
        <v>24</v>
      </c>
      <c r="J65" t="s">
        <v>148</v>
      </c>
      <c r="K65" t="s">
        <v>469</v>
      </c>
      <c r="L65" t="s">
        <v>149</v>
      </c>
      <c r="N65" t="s">
        <v>93</v>
      </c>
    </row>
    <row r="66" spans="1:14" x14ac:dyDescent="0.25">
      <c r="A66">
        <v>45957</v>
      </c>
      <c r="B66" t="s">
        <v>16</v>
      </c>
      <c r="C66" t="s">
        <v>687</v>
      </c>
      <c r="D66">
        <v>-1633500</v>
      </c>
      <c r="E66" t="s">
        <v>688</v>
      </c>
      <c r="F66">
        <v>1</v>
      </c>
      <c r="G66">
        <v>900000</v>
      </c>
      <c r="H66" t="s">
        <v>238</v>
      </c>
      <c r="I66" t="s">
        <v>17</v>
      </c>
      <c r="J66" t="s">
        <v>148</v>
      </c>
      <c r="K66" t="s">
        <v>469</v>
      </c>
      <c r="L66" t="s">
        <v>149</v>
      </c>
      <c r="N66" t="s">
        <v>93</v>
      </c>
    </row>
    <row r="67" spans="1:14" x14ac:dyDescent="0.25">
      <c r="A67">
        <v>45957</v>
      </c>
      <c r="B67" t="s">
        <v>16</v>
      </c>
      <c r="C67" t="s">
        <v>689</v>
      </c>
      <c r="D67">
        <v>-665500</v>
      </c>
      <c r="E67" t="s">
        <v>690</v>
      </c>
      <c r="F67">
        <v>1</v>
      </c>
      <c r="G67">
        <v>550000</v>
      </c>
      <c r="H67" t="s">
        <v>238</v>
      </c>
      <c r="I67" t="s">
        <v>17</v>
      </c>
      <c r="J67" t="s">
        <v>148</v>
      </c>
      <c r="K67" t="s">
        <v>469</v>
      </c>
      <c r="L67" t="s">
        <v>149</v>
      </c>
      <c r="N67" t="s">
        <v>93</v>
      </c>
    </row>
    <row r="68" spans="1:14" x14ac:dyDescent="0.25">
      <c r="A68">
        <v>45957</v>
      </c>
      <c r="B68" t="s">
        <v>16</v>
      </c>
      <c r="C68" t="s">
        <v>691</v>
      </c>
      <c r="D68">
        <v>-665500</v>
      </c>
      <c r="E68" t="s">
        <v>692</v>
      </c>
      <c r="F68">
        <v>1</v>
      </c>
      <c r="G68">
        <v>550000</v>
      </c>
      <c r="H68" t="s">
        <v>238</v>
      </c>
      <c r="I68" t="s">
        <v>17</v>
      </c>
      <c r="J68" t="s">
        <v>148</v>
      </c>
      <c r="K68" t="s">
        <v>469</v>
      </c>
      <c r="L68" t="s">
        <v>149</v>
      </c>
      <c r="N68" t="s">
        <v>93</v>
      </c>
    </row>
    <row r="69" spans="1:14" x14ac:dyDescent="0.25">
      <c r="A69">
        <v>45944</v>
      </c>
      <c r="B69" t="s">
        <v>16</v>
      </c>
      <c r="C69" t="s">
        <v>693</v>
      </c>
      <c r="D69">
        <v>-1028500</v>
      </c>
      <c r="E69" t="s">
        <v>694</v>
      </c>
      <c r="F69">
        <v>1</v>
      </c>
      <c r="G69">
        <v>850000</v>
      </c>
      <c r="H69" t="s">
        <v>238</v>
      </c>
      <c r="I69" t="s">
        <v>17</v>
      </c>
      <c r="J69" t="s">
        <v>148</v>
      </c>
      <c r="K69" t="s">
        <v>469</v>
      </c>
      <c r="L69" t="s">
        <v>149</v>
      </c>
      <c r="N69" t="s">
        <v>93</v>
      </c>
    </row>
    <row r="70" spans="1:14" x14ac:dyDescent="0.25">
      <c r="A70">
        <v>45944</v>
      </c>
      <c r="B70" t="s">
        <v>16</v>
      </c>
      <c r="C70" t="s">
        <v>695</v>
      </c>
      <c r="D70">
        <v>-665500</v>
      </c>
      <c r="E70" t="s">
        <v>696</v>
      </c>
      <c r="F70">
        <v>1</v>
      </c>
      <c r="G70">
        <v>550000</v>
      </c>
      <c r="H70" t="s">
        <v>238</v>
      </c>
      <c r="I70" t="s">
        <v>17</v>
      </c>
      <c r="J70" t="s">
        <v>148</v>
      </c>
      <c r="K70" t="s">
        <v>469</v>
      </c>
      <c r="L70" t="s">
        <v>149</v>
      </c>
      <c r="N70" t="s">
        <v>93</v>
      </c>
    </row>
    <row r="71" spans="1:14" x14ac:dyDescent="0.25">
      <c r="A71">
        <v>45944</v>
      </c>
      <c r="B71" t="s">
        <v>16</v>
      </c>
      <c r="C71" t="s">
        <v>697</v>
      </c>
      <c r="D71">
        <v>-605000</v>
      </c>
      <c r="E71" t="s">
        <v>698</v>
      </c>
      <c r="F71">
        <v>1</v>
      </c>
      <c r="G71">
        <v>500000</v>
      </c>
      <c r="H71" t="s">
        <v>238</v>
      </c>
      <c r="I71" t="s">
        <v>17</v>
      </c>
      <c r="J71" t="s">
        <v>148</v>
      </c>
      <c r="K71" t="s">
        <v>469</v>
      </c>
      <c r="L71" t="s">
        <v>149</v>
      </c>
      <c r="N71" t="s">
        <v>93</v>
      </c>
    </row>
    <row r="72" spans="1:14" x14ac:dyDescent="0.25">
      <c r="A72">
        <v>45937</v>
      </c>
      <c r="B72" t="s">
        <v>16</v>
      </c>
      <c r="C72" t="s">
        <v>699</v>
      </c>
      <c r="D72">
        <v>-1089000</v>
      </c>
      <c r="E72" t="s">
        <v>700</v>
      </c>
      <c r="F72">
        <v>1</v>
      </c>
      <c r="G72">
        <v>900000</v>
      </c>
      <c r="H72" t="s">
        <v>238</v>
      </c>
      <c r="I72" t="s">
        <v>17</v>
      </c>
      <c r="J72" t="s">
        <v>148</v>
      </c>
      <c r="K72" t="s">
        <v>469</v>
      </c>
      <c r="L72" t="s">
        <v>149</v>
      </c>
      <c r="N72" t="s">
        <v>93</v>
      </c>
    </row>
    <row r="73" spans="1:14" x14ac:dyDescent="0.25">
      <c r="A73">
        <v>45936</v>
      </c>
      <c r="B73" t="s">
        <v>16</v>
      </c>
      <c r="C73" t="s">
        <v>701</v>
      </c>
      <c r="D73">
        <v>-665500</v>
      </c>
      <c r="E73" t="s">
        <v>702</v>
      </c>
      <c r="F73">
        <v>1</v>
      </c>
      <c r="G73">
        <v>550000</v>
      </c>
      <c r="H73" t="s">
        <v>238</v>
      </c>
      <c r="I73" t="s">
        <v>17</v>
      </c>
      <c r="J73" t="s">
        <v>148</v>
      </c>
      <c r="K73" t="s">
        <v>469</v>
      </c>
      <c r="L73" t="s">
        <v>149</v>
      </c>
      <c r="N73" t="s">
        <v>93</v>
      </c>
    </row>
    <row r="74" spans="1:14" x14ac:dyDescent="0.25">
      <c r="A74">
        <v>45950</v>
      </c>
      <c r="B74" t="s">
        <v>704</v>
      </c>
      <c r="C74" t="s">
        <v>705</v>
      </c>
      <c r="D74">
        <v>-1507660</v>
      </c>
      <c r="E74" t="s">
        <v>706</v>
      </c>
      <c r="F74">
        <v>28</v>
      </c>
      <c r="G74">
        <v>44500</v>
      </c>
      <c r="H74" t="s">
        <v>238</v>
      </c>
      <c r="I74" t="s">
        <v>17</v>
      </c>
      <c r="J74" t="s">
        <v>148</v>
      </c>
      <c r="K74" t="s">
        <v>469</v>
      </c>
      <c r="L74" t="s">
        <v>149</v>
      </c>
      <c r="N74" t="s">
        <v>93</v>
      </c>
    </row>
    <row r="75" spans="1:14" x14ac:dyDescent="0.25">
      <c r="A75">
        <v>45952</v>
      </c>
      <c r="B75" t="s">
        <v>20</v>
      </c>
      <c r="C75" t="s">
        <v>707</v>
      </c>
      <c r="D75">
        <v>-93092</v>
      </c>
      <c r="E75" t="s">
        <v>708</v>
      </c>
      <c r="F75">
        <v>1</v>
      </c>
      <c r="G75">
        <v>93092</v>
      </c>
      <c r="H75" t="s">
        <v>238</v>
      </c>
      <c r="I75" t="s">
        <v>10</v>
      </c>
      <c r="J75" t="s">
        <v>148</v>
      </c>
      <c r="K75" t="s">
        <v>469</v>
      </c>
      <c r="L75" t="s">
        <v>181</v>
      </c>
      <c r="N75" t="s">
        <v>94</v>
      </c>
    </row>
    <row r="76" spans="1:14" x14ac:dyDescent="0.25">
      <c r="A76">
        <v>45946</v>
      </c>
      <c r="B76" t="s">
        <v>20</v>
      </c>
      <c r="C76" t="s">
        <v>709</v>
      </c>
      <c r="D76">
        <v>-34000</v>
      </c>
      <c r="E76" t="s">
        <v>710</v>
      </c>
      <c r="F76">
        <v>1</v>
      </c>
      <c r="G76">
        <v>34000</v>
      </c>
      <c r="H76" t="s">
        <v>238</v>
      </c>
      <c r="I76" t="s">
        <v>21</v>
      </c>
      <c r="J76" t="s">
        <v>148</v>
      </c>
      <c r="K76" t="s">
        <v>469</v>
      </c>
      <c r="L76" t="s">
        <v>181</v>
      </c>
      <c r="N76" t="s">
        <v>94</v>
      </c>
    </row>
    <row r="77" spans="1:14" x14ac:dyDescent="0.25">
      <c r="A77">
        <v>45932</v>
      </c>
      <c r="B77" t="s">
        <v>20</v>
      </c>
      <c r="C77" t="s">
        <v>711</v>
      </c>
      <c r="D77">
        <v>-4632990</v>
      </c>
      <c r="E77" t="s">
        <v>712</v>
      </c>
      <c r="F77">
        <v>1</v>
      </c>
      <c r="G77">
        <v>4632990</v>
      </c>
      <c r="H77" t="s">
        <v>238</v>
      </c>
      <c r="I77" t="s">
        <v>10</v>
      </c>
      <c r="J77" t="s">
        <v>148</v>
      </c>
      <c r="K77" t="s">
        <v>469</v>
      </c>
      <c r="L77" t="s">
        <v>181</v>
      </c>
      <c r="N77" t="s">
        <v>94</v>
      </c>
    </row>
    <row r="78" spans="1:14" x14ac:dyDescent="0.25">
      <c r="A78">
        <v>45931</v>
      </c>
      <c r="B78" t="s">
        <v>80</v>
      </c>
      <c r="C78" t="s">
        <v>713</v>
      </c>
      <c r="D78">
        <v>-2004596.59</v>
      </c>
      <c r="E78" t="s">
        <v>714</v>
      </c>
      <c r="F78">
        <v>1</v>
      </c>
      <c r="G78">
        <v>1656691.4</v>
      </c>
      <c r="H78" t="s">
        <v>238</v>
      </c>
      <c r="I78" t="s">
        <v>10</v>
      </c>
      <c r="J78" t="s">
        <v>148</v>
      </c>
      <c r="K78" t="s">
        <v>506</v>
      </c>
      <c r="L78" t="s">
        <v>181</v>
      </c>
      <c r="M78" t="s">
        <v>92</v>
      </c>
      <c r="N78" t="s">
        <v>94</v>
      </c>
    </row>
    <row r="79" spans="1:14" x14ac:dyDescent="0.25">
      <c r="A79">
        <v>45950</v>
      </c>
      <c r="B79" t="s">
        <v>51</v>
      </c>
      <c r="C79" t="s">
        <v>715</v>
      </c>
      <c r="D79">
        <v>-344000.85</v>
      </c>
      <c r="E79" t="s">
        <v>716</v>
      </c>
      <c r="F79">
        <v>1</v>
      </c>
      <c r="G79">
        <v>344000.85</v>
      </c>
      <c r="H79" t="s">
        <v>238</v>
      </c>
      <c r="I79" t="s">
        <v>9</v>
      </c>
      <c r="J79" t="s">
        <v>148</v>
      </c>
      <c r="K79" t="s">
        <v>469</v>
      </c>
      <c r="L79" t="s">
        <v>181</v>
      </c>
      <c r="N79" t="s">
        <v>94</v>
      </c>
    </row>
    <row r="80" spans="1:14" x14ac:dyDescent="0.25">
      <c r="A80">
        <v>45949</v>
      </c>
      <c r="B80" t="s">
        <v>717</v>
      </c>
      <c r="C80" t="s">
        <v>718</v>
      </c>
      <c r="D80">
        <v>-40348.6</v>
      </c>
      <c r="E80" t="s">
        <v>719</v>
      </c>
      <c r="F80">
        <v>1</v>
      </c>
      <c r="G80">
        <v>10605</v>
      </c>
      <c r="H80" t="s">
        <v>238</v>
      </c>
      <c r="I80" t="s">
        <v>10</v>
      </c>
      <c r="J80" t="s">
        <v>148</v>
      </c>
      <c r="K80" t="s">
        <v>469</v>
      </c>
      <c r="L80" t="s">
        <v>181</v>
      </c>
      <c r="N80" t="s">
        <v>94</v>
      </c>
    </row>
    <row r="81" spans="1:14" x14ac:dyDescent="0.25">
      <c r="A81">
        <v>45931</v>
      </c>
      <c r="B81" t="s">
        <v>720</v>
      </c>
      <c r="C81" t="s">
        <v>721</v>
      </c>
      <c r="D81">
        <v>-720000</v>
      </c>
      <c r="E81" t="s">
        <v>722</v>
      </c>
      <c r="F81">
        <v>9</v>
      </c>
      <c r="G81">
        <v>80000</v>
      </c>
      <c r="H81" t="s">
        <v>238</v>
      </c>
      <c r="I81" t="s">
        <v>10</v>
      </c>
      <c r="J81" t="s">
        <v>148</v>
      </c>
      <c r="K81" t="s">
        <v>469</v>
      </c>
      <c r="L81" t="s">
        <v>181</v>
      </c>
      <c r="N81" t="s">
        <v>94</v>
      </c>
    </row>
    <row r="82" spans="1:14" x14ac:dyDescent="0.25">
      <c r="A82">
        <v>45952</v>
      </c>
      <c r="B82" t="s">
        <v>19</v>
      </c>
      <c r="C82" t="s">
        <v>723</v>
      </c>
      <c r="D82">
        <v>-3840846.05</v>
      </c>
      <c r="E82" t="s">
        <v>724</v>
      </c>
      <c r="F82">
        <v>1</v>
      </c>
      <c r="G82">
        <v>3840846.05</v>
      </c>
      <c r="H82" t="s">
        <v>238</v>
      </c>
      <c r="I82" t="s">
        <v>66</v>
      </c>
      <c r="J82" t="s">
        <v>148</v>
      </c>
      <c r="K82" t="s">
        <v>469</v>
      </c>
      <c r="L82" t="s">
        <v>181</v>
      </c>
      <c r="N82" t="s">
        <v>94</v>
      </c>
    </row>
    <row r="83" spans="1:14" x14ac:dyDescent="0.25">
      <c r="A83">
        <v>45952</v>
      </c>
      <c r="B83" t="s">
        <v>19</v>
      </c>
      <c r="C83" t="s">
        <v>725</v>
      </c>
      <c r="D83">
        <v>-1311921.18</v>
      </c>
      <c r="E83" t="s">
        <v>726</v>
      </c>
      <c r="F83">
        <v>1</v>
      </c>
      <c r="G83">
        <v>1311921.18</v>
      </c>
      <c r="H83" t="s">
        <v>238</v>
      </c>
      <c r="I83" t="s">
        <v>66</v>
      </c>
      <c r="J83" t="s">
        <v>346</v>
      </c>
      <c r="K83" t="s">
        <v>469</v>
      </c>
      <c r="L83" t="s">
        <v>181</v>
      </c>
      <c r="N83" t="s">
        <v>94</v>
      </c>
    </row>
    <row r="84" spans="1:14" x14ac:dyDescent="0.25">
      <c r="A84">
        <v>45946</v>
      </c>
      <c r="B84" t="s">
        <v>19</v>
      </c>
      <c r="C84" t="s">
        <v>727</v>
      </c>
      <c r="D84">
        <v>-552778.23999999999</v>
      </c>
      <c r="E84" t="s">
        <v>728</v>
      </c>
      <c r="F84">
        <v>1</v>
      </c>
      <c r="G84">
        <v>552778.23999999999</v>
      </c>
      <c r="H84" t="s">
        <v>238</v>
      </c>
      <c r="I84" t="s">
        <v>729</v>
      </c>
      <c r="J84" t="s">
        <v>346</v>
      </c>
      <c r="K84" t="s">
        <v>469</v>
      </c>
      <c r="L84" t="s">
        <v>181</v>
      </c>
      <c r="N84" t="s">
        <v>94</v>
      </c>
    </row>
    <row r="85" spans="1:14" x14ac:dyDescent="0.25">
      <c r="A85">
        <v>45946</v>
      </c>
      <c r="B85" t="s">
        <v>19</v>
      </c>
      <c r="C85" t="s">
        <v>730</v>
      </c>
      <c r="D85">
        <v>-15235035.07</v>
      </c>
      <c r="E85" t="s">
        <v>731</v>
      </c>
      <c r="F85">
        <v>1</v>
      </c>
      <c r="G85">
        <v>15235035.07</v>
      </c>
      <c r="H85" t="s">
        <v>238</v>
      </c>
      <c r="I85" t="s">
        <v>66</v>
      </c>
      <c r="J85" t="s">
        <v>346</v>
      </c>
      <c r="K85" t="s">
        <v>469</v>
      </c>
      <c r="L85" t="s">
        <v>181</v>
      </c>
      <c r="N85" t="s">
        <v>94</v>
      </c>
    </row>
    <row r="86" spans="1:14" x14ac:dyDescent="0.25">
      <c r="A86">
        <v>45954</v>
      </c>
      <c r="B86" t="s">
        <v>732</v>
      </c>
      <c r="C86" t="s">
        <v>733</v>
      </c>
      <c r="D86">
        <v>-1383181</v>
      </c>
      <c r="E86" t="s">
        <v>734</v>
      </c>
      <c r="F86">
        <v>1</v>
      </c>
      <c r="G86">
        <v>1383181</v>
      </c>
      <c r="H86" t="s">
        <v>238</v>
      </c>
      <c r="I86" t="s">
        <v>10</v>
      </c>
      <c r="J86" t="s">
        <v>346</v>
      </c>
      <c r="K86" t="s">
        <v>469</v>
      </c>
      <c r="L86" t="s">
        <v>181</v>
      </c>
      <c r="N86" t="s">
        <v>94</v>
      </c>
    </row>
    <row r="87" spans="1:14" x14ac:dyDescent="0.25">
      <c r="A87">
        <v>45951</v>
      </c>
      <c r="B87" t="s">
        <v>50</v>
      </c>
      <c r="C87" t="s">
        <v>735</v>
      </c>
      <c r="D87">
        <v>-10000000</v>
      </c>
      <c r="E87" t="s">
        <v>736</v>
      </c>
      <c r="F87">
        <v>1</v>
      </c>
      <c r="G87">
        <v>10000000</v>
      </c>
      <c r="H87" t="s">
        <v>238</v>
      </c>
      <c r="I87" t="s">
        <v>10</v>
      </c>
      <c r="J87" t="s">
        <v>346</v>
      </c>
      <c r="K87" t="s">
        <v>469</v>
      </c>
      <c r="L87" t="s">
        <v>181</v>
      </c>
      <c r="N87" t="s">
        <v>94</v>
      </c>
    </row>
    <row r="88" spans="1:14" x14ac:dyDescent="0.25">
      <c r="A88">
        <v>45931</v>
      </c>
      <c r="B88" t="s">
        <v>38</v>
      </c>
      <c r="C88" t="s">
        <v>737</v>
      </c>
      <c r="D88">
        <v>-560000</v>
      </c>
      <c r="E88" t="s">
        <v>738</v>
      </c>
      <c r="F88">
        <v>1</v>
      </c>
      <c r="G88">
        <v>560000</v>
      </c>
      <c r="H88" t="s">
        <v>238</v>
      </c>
      <c r="I88" t="s">
        <v>10</v>
      </c>
      <c r="J88" t="s">
        <v>148</v>
      </c>
      <c r="K88" t="s">
        <v>469</v>
      </c>
      <c r="L88" t="s">
        <v>181</v>
      </c>
      <c r="N88" t="s">
        <v>94</v>
      </c>
    </row>
    <row r="89" spans="1:14" x14ac:dyDescent="0.25">
      <c r="A89">
        <v>45943</v>
      </c>
      <c r="B89" t="s">
        <v>25</v>
      </c>
      <c r="C89" t="s">
        <v>739</v>
      </c>
      <c r="D89">
        <v>-114000</v>
      </c>
      <c r="E89" t="s">
        <v>740</v>
      </c>
      <c r="F89">
        <v>1</v>
      </c>
      <c r="G89">
        <v>114000</v>
      </c>
      <c r="H89" t="s">
        <v>238</v>
      </c>
      <c r="I89" t="s">
        <v>9</v>
      </c>
      <c r="J89" t="s">
        <v>148</v>
      </c>
      <c r="K89" t="s">
        <v>469</v>
      </c>
      <c r="L89" t="s">
        <v>181</v>
      </c>
      <c r="N89" t="s">
        <v>94</v>
      </c>
    </row>
    <row r="90" spans="1:14" x14ac:dyDescent="0.25">
      <c r="A90">
        <v>45937</v>
      </c>
      <c r="B90" t="s">
        <v>65</v>
      </c>
      <c r="C90" t="s">
        <v>741</v>
      </c>
      <c r="D90">
        <v>-1500000</v>
      </c>
      <c r="E90" t="s">
        <v>742</v>
      </c>
      <c r="F90">
        <v>1</v>
      </c>
      <c r="G90">
        <v>1500000</v>
      </c>
      <c r="H90" t="s">
        <v>238</v>
      </c>
      <c r="I90" t="s">
        <v>9</v>
      </c>
      <c r="J90" t="s">
        <v>346</v>
      </c>
      <c r="K90" t="s">
        <v>469</v>
      </c>
      <c r="L90" t="s">
        <v>181</v>
      </c>
      <c r="N90" t="s">
        <v>94</v>
      </c>
    </row>
    <row r="91" spans="1:14" x14ac:dyDescent="0.25">
      <c r="A91">
        <v>45935</v>
      </c>
      <c r="B91" t="s">
        <v>743</v>
      </c>
      <c r="C91" t="s">
        <v>744</v>
      </c>
      <c r="D91">
        <v>-822800</v>
      </c>
      <c r="E91" t="s">
        <v>745</v>
      </c>
      <c r="F91">
        <v>2</v>
      </c>
      <c r="G91">
        <v>340000</v>
      </c>
      <c r="H91" t="s">
        <v>238</v>
      </c>
      <c r="I91" t="s">
        <v>15</v>
      </c>
      <c r="J91" t="s">
        <v>148</v>
      </c>
      <c r="K91" t="s">
        <v>469</v>
      </c>
      <c r="L91" t="s">
        <v>181</v>
      </c>
      <c r="N91" t="s">
        <v>94</v>
      </c>
    </row>
    <row r="92" spans="1:14" x14ac:dyDescent="0.25">
      <c r="A92">
        <v>45947</v>
      </c>
      <c r="B92" t="s">
        <v>23</v>
      </c>
      <c r="C92" t="s">
        <v>746</v>
      </c>
      <c r="D92">
        <v>-62992.87</v>
      </c>
      <c r="E92" t="s">
        <v>747</v>
      </c>
      <c r="F92">
        <v>1</v>
      </c>
      <c r="G92">
        <v>52060.22</v>
      </c>
      <c r="H92" t="s">
        <v>238</v>
      </c>
      <c r="I92" t="s">
        <v>15</v>
      </c>
      <c r="J92" t="s">
        <v>148</v>
      </c>
      <c r="K92" t="s">
        <v>469</v>
      </c>
      <c r="L92" t="s">
        <v>181</v>
      </c>
      <c r="N92" t="s">
        <v>94</v>
      </c>
    </row>
    <row r="93" spans="1:14" x14ac:dyDescent="0.25">
      <c r="A93">
        <v>45946</v>
      </c>
      <c r="B93" t="s">
        <v>23</v>
      </c>
      <c r="C93" t="s">
        <v>748</v>
      </c>
      <c r="D93">
        <v>-2466.9499999999998</v>
      </c>
      <c r="E93" t="s">
        <v>749</v>
      </c>
      <c r="F93">
        <v>40</v>
      </c>
      <c r="G93">
        <v>50.97</v>
      </c>
      <c r="H93" t="s">
        <v>238</v>
      </c>
      <c r="I93" t="s">
        <v>24</v>
      </c>
      <c r="J93" t="s">
        <v>148</v>
      </c>
      <c r="K93" t="s">
        <v>469</v>
      </c>
      <c r="L93" t="s">
        <v>181</v>
      </c>
      <c r="N93" t="s">
        <v>94</v>
      </c>
    </row>
    <row r="94" spans="1:14" x14ac:dyDescent="0.25">
      <c r="A94">
        <v>45937</v>
      </c>
      <c r="B94" t="s">
        <v>75</v>
      </c>
      <c r="C94" t="s">
        <v>750</v>
      </c>
      <c r="D94">
        <v>-363000</v>
      </c>
      <c r="E94" t="s">
        <v>751</v>
      </c>
      <c r="F94">
        <v>1</v>
      </c>
      <c r="G94">
        <v>300000</v>
      </c>
      <c r="H94" t="s">
        <v>238</v>
      </c>
      <c r="I94" t="s">
        <v>17</v>
      </c>
      <c r="J94" t="s">
        <v>148</v>
      </c>
      <c r="K94" t="s">
        <v>469</v>
      </c>
      <c r="L94" t="s">
        <v>181</v>
      </c>
      <c r="N94" t="s">
        <v>94</v>
      </c>
    </row>
    <row r="95" spans="1:14" x14ac:dyDescent="0.25">
      <c r="A95">
        <v>45951</v>
      </c>
      <c r="B95" t="s">
        <v>59</v>
      </c>
      <c r="C95" t="s">
        <v>752</v>
      </c>
      <c r="D95">
        <v>-245000</v>
      </c>
      <c r="E95" t="s">
        <v>753</v>
      </c>
      <c r="F95">
        <v>1</v>
      </c>
      <c r="G95">
        <v>245000</v>
      </c>
      <c r="H95" t="s">
        <v>238</v>
      </c>
      <c r="I95" t="s">
        <v>17</v>
      </c>
      <c r="J95" t="s">
        <v>148</v>
      </c>
      <c r="K95" t="s">
        <v>469</v>
      </c>
      <c r="L95" t="s">
        <v>181</v>
      </c>
      <c r="N95" t="s">
        <v>94</v>
      </c>
    </row>
    <row r="96" spans="1:14" x14ac:dyDescent="0.25">
      <c r="A96">
        <v>45957</v>
      </c>
      <c r="B96" t="s">
        <v>754</v>
      </c>
      <c r="C96" t="s">
        <v>755</v>
      </c>
      <c r="D96">
        <v>-107246.85</v>
      </c>
      <c r="E96" t="s">
        <v>756</v>
      </c>
      <c r="F96">
        <v>1</v>
      </c>
      <c r="G96">
        <v>10605</v>
      </c>
      <c r="H96" t="s">
        <v>238</v>
      </c>
      <c r="I96" t="s">
        <v>10</v>
      </c>
      <c r="J96" t="s">
        <v>148</v>
      </c>
      <c r="K96" t="s">
        <v>469</v>
      </c>
      <c r="L96" t="s">
        <v>181</v>
      </c>
      <c r="N96" t="s">
        <v>94</v>
      </c>
    </row>
    <row r="97" spans="1:14" x14ac:dyDescent="0.25">
      <c r="A97">
        <v>45950</v>
      </c>
      <c r="B97" t="s">
        <v>754</v>
      </c>
      <c r="C97" t="s">
        <v>757</v>
      </c>
      <c r="D97">
        <v>-301608</v>
      </c>
      <c r="E97" t="s">
        <v>758</v>
      </c>
      <c r="F97">
        <v>1</v>
      </c>
      <c r="G97">
        <v>269217</v>
      </c>
      <c r="H97" t="s">
        <v>238</v>
      </c>
      <c r="I97" t="s">
        <v>10</v>
      </c>
      <c r="J97" t="s">
        <v>148</v>
      </c>
      <c r="K97" t="s">
        <v>469</v>
      </c>
      <c r="L97" t="s">
        <v>181</v>
      </c>
      <c r="N97" t="s">
        <v>94</v>
      </c>
    </row>
    <row r="98" spans="1:14" x14ac:dyDescent="0.25">
      <c r="A98">
        <v>45954</v>
      </c>
      <c r="B98" t="s">
        <v>759</v>
      </c>
      <c r="C98" t="s">
        <v>760</v>
      </c>
      <c r="D98">
        <v>-670000</v>
      </c>
      <c r="E98" t="s">
        <v>761</v>
      </c>
      <c r="F98">
        <v>1</v>
      </c>
      <c r="G98">
        <v>670000</v>
      </c>
      <c r="H98" t="s">
        <v>238</v>
      </c>
      <c r="I98" t="s">
        <v>15</v>
      </c>
      <c r="J98" t="s">
        <v>148</v>
      </c>
      <c r="K98" t="s">
        <v>469</v>
      </c>
      <c r="L98" t="s">
        <v>181</v>
      </c>
      <c r="N98" t="s">
        <v>94</v>
      </c>
    </row>
    <row r="99" spans="1:14" x14ac:dyDescent="0.25">
      <c r="A99">
        <v>45953</v>
      </c>
      <c r="B99" t="s">
        <v>29</v>
      </c>
      <c r="C99" t="s">
        <v>762</v>
      </c>
      <c r="D99">
        <v>-1056754</v>
      </c>
      <c r="E99" t="s">
        <v>763</v>
      </c>
      <c r="F99">
        <v>1</v>
      </c>
      <c r="G99">
        <v>1056754</v>
      </c>
      <c r="H99" t="s">
        <v>238</v>
      </c>
      <c r="I99" t="s">
        <v>9</v>
      </c>
      <c r="J99" t="s">
        <v>346</v>
      </c>
      <c r="K99" t="s">
        <v>469</v>
      </c>
      <c r="L99" t="s">
        <v>181</v>
      </c>
      <c r="N99" t="s">
        <v>94</v>
      </c>
    </row>
    <row r="100" spans="1:14" x14ac:dyDescent="0.25">
      <c r="A100">
        <v>45933</v>
      </c>
      <c r="B100" t="s">
        <v>81</v>
      </c>
      <c r="C100" t="s">
        <v>764</v>
      </c>
      <c r="D100">
        <v>-847000</v>
      </c>
      <c r="E100" t="s">
        <v>765</v>
      </c>
      <c r="F100">
        <v>1</v>
      </c>
      <c r="G100">
        <v>700000</v>
      </c>
      <c r="H100" t="s">
        <v>238</v>
      </c>
      <c r="I100" t="s">
        <v>10</v>
      </c>
      <c r="J100" t="s">
        <v>148</v>
      </c>
      <c r="K100" t="s">
        <v>506</v>
      </c>
      <c r="L100" t="s">
        <v>181</v>
      </c>
      <c r="N100" t="s">
        <v>94</v>
      </c>
    </row>
    <row r="101" spans="1:14" x14ac:dyDescent="0.25">
      <c r="A101">
        <v>45960</v>
      </c>
      <c r="B101" t="s">
        <v>766</v>
      </c>
      <c r="C101" t="s">
        <v>767</v>
      </c>
      <c r="D101">
        <v>-1500000</v>
      </c>
      <c r="E101" t="s">
        <v>768</v>
      </c>
      <c r="F101">
        <v>1</v>
      </c>
      <c r="G101">
        <v>1500000</v>
      </c>
      <c r="H101" t="s">
        <v>238</v>
      </c>
      <c r="I101" t="s">
        <v>729</v>
      </c>
      <c r="J101" t="s">
        <v>346</v>
      </c>
      <c r="K101" t="s">
        <v>469</v>
      </c>
      <c r="L101" t="s">
        <v>181</v>
      </c>
      <c r="N101" t="s">
        <v>94</v>
      </c>
    </row>
    <row r="102" spans="1:14" x14ac:dyDescent="0.25">
      <c r="A102">
        <v>45950</v>
      </c>
      <c r="B102" t="s">
        <v>769</v>
      </c>
      <c r="C102" t="s">
        <v>770</v>
      </c>
      <c r="D102">
        <v>-65000</v>
      </c>
      <c r="E102" t="s">
        <v>771</v>
      </c>
      <c r="F102">
        <v>1</v>
      </c>
      <c r="G102">
        <v>65000</v>
      </c>
      <c r="H102" t="s">
        <v>238</v>
      </c>
      <c r="I102" t="s">
        <v>17</v>
      </c>
      <c r="J102" t="s">
        <v>148</v>
      </c>
      <c r="K102" t="s">
        <v>469</v>
      </c>
      <c r="L102" t="s">
        <v>181</v>
      </c>
      <c r="N102" t="s">
        <v>94</v>
      </c>
    </row>
    <row r="103" spans="1:14" x14ac:dyDescent="0.25">
      <c r="A103">
        <v>45932</v>
      </c>
      <c r="B103" t="s">
        <v>772</v>
      </c>
      <c r="C103" t="s">
        <v>773</v>
      </c>
      <c r="D103">
        <v>-207000.01</v>
      </c>
      <c r="E103" t="s">
        <v>774</v>
      </c>
      <c r="F103">
        <v>1</v>
      </c>
      <c r="G103">
        <v>6611.57</v>
      </c>
      <c r="H103" t="s">
        <v>238</v>
      </c>
      <c r="I103" t="s">
        <v>13</v>
      </c>
      <c r="J103" t="s">
        <v>148</v>
      </c>
      <c r="K103" t="s">
        <v>469</v>
      </c>
      <c r="L103" t="s">
        <v>181</v>
      </c>
      <c r="N103" t="s">
        <v>94</v>
      </c>
    </row>
    <row r="104" spans="1:14" x14ac:dyDescent="0.25">
      <c r="A104">
        <v>45933</v>
      </c>
      <c r="B104" t="s">
        <v>775</v>
      </c>
      <c r="C104" t="s">
        <v>776</v>
      </c>
      <c r="D104">
        <v>-64100</v>
      </c>
      <c r="E104" t="s">
        <v>777</v>
      </c>
      <c r="F104">
        <v>1</v>
      </c>
      <c r="G104">
        <v>64100</v>
      </c>
      <c r="H104" t="s">
        <v>238</v>
      </c>
      <c r="I104" t="s">
        <v>66</v>
      </c>
      <c r="J104" t="s">
        <v>148</v>
      </c>
      <c r="K104" t="s">
        <v>469</v>
      </c>
      <c r="L104" t="s">
        <v>149</v>
      </c>
      <c r="N104" t="s">
        <v>94</v>
      </c>
    </row>
    <row r="105" spans="1:14" x14ac:dyDescent="0.25">
      <c r="A105">
        <v>45932</v>
      </c>
      <c r="B105" t="s">
        <v>30</v>
      </c>
      <c r="C105" t="s">
        <v>778</v>
      </c>
      <c r="D105">
        <v>-476000</v>
      </c>
      <c r="E105" t="s">
        <v>779</v>
      </c>
      <c r="F105">
        <v>1</v>
      </c>
      <c r="G105">
        <v>476000</v>
      </c>
      <c r="H105" t="s">
        <v>238</v>
      </c>
      <c r="I105" t="s">
        <v>10</v>
      </c>
      <c r="J105" t="s">
        <v>148</v>
      </c>
      <c r="K105" t="s">
        <v>506</v>
      </c>
      <c r="L105" t="s">
        <v>181</v>
      </c>
      <c r="N105" t="s">
        <v>94</v>
      </c>
    </row>
    <row r="106" spans="1:14" x14ac:dyDescent="0.25">
      <c r="A106">
        <v>45938</v>
      </c>
      <c r="B106" t="s">
        <v>40</v>
      </c>
      <c r="C106" t="s">
        <v>780</v>
      </c>
      <c r="D106">
        <v>-500000</v>
      </c>
      <c r="E106" t="s">
        <v>781</v>
      </c>
      <c r="F106">
        <v>1</v>
      </c>
      <c r="G106">
        <v>500000</v>
      </c>
      <c r="H106" t="s">
        <v>238</v>
      </c>
      <c r="I106" t="s">
        <v>9</v>
      </c>
      <c r="J106" t="s">
        <v>346</v>
      </c>
      <c r="K106" t="s">
        <v>469</v>
      </c>
      <c r="L106" t="s">
        <v>181</v>
      </c>
      <c r="N106" t="s">
        <v>94</v>
      </c>
    </row>
    <row r="107" spans="1:14" x14ac:dyDescent="0.25">
      <c r="A107">
        <v>45947</v>
      </c>
      <c r="B107" t="s">
        <v>782</v>
      </c>
      <c r="C107" t="s">
        <v>783</v>
      </c>
      <c r="D107">
        <v>-648175</v>
      </c>
      <c r="E107" t="s">
        <v>784</v>
      </c>
      <c r="F107">
        <v>1</v>
      </c>
      <c r="G107">
        <v>85681.82</v>
      </c>
      <c r="H107" t="s">
        <v>238</v>
      </c>
      <c r="I107" t="s">
        <v>21</v>
      </c>
      <c r="J107" t="s">
        <v>148</v>
      </c>
      <c r="K107" t="s">
        <v>469</v>
      </c>
      <c r="L107" t="s">
        <v>181</v>
      </c>
      <c r="N107" t="s">
        <v>94</v>
      </c>
    </row>
    <row r="108" spans="1:14" x14ac:dyDescent="0.25">
      <c r="A108">
        <v>45959</v>
      </c>
      <c r="B108" t="s">
        <v>785</v>
      </c>
      <c r="C108" t="s">
        <v>786</v>
      </c>
      <c r="D108">
        <v>-53296.92</v>
      </c>
      <c r="E108" t="s">
        <v>787</v>
      </c>
      <c r="F108">
        <v>1</v>
      </c>
      <c r="G108">
        <v>44047.040000000001</v>
      </c>
      <c r="H108" t="s">
        <v>238</v>
      </c>
      <c r="I108" t="s">
        <v>24</v>
      </c>
      <c r="J108" t="s">
        <v>148</v>
      </c>
      <c r="K108" t="s">
        <v>469</v>
      </c>
      <c r="L108" t="s">
        <v>181</v>
      </c>
      <c r="N108" t="s">
        <v>94</v>
      </c>
    </row>
    <row r="109" spans="1:14" x14ac:dyDescent="0.25">
      <c r="A109">
        <v>45944</v>
      </c>
      <c r="B109" t="s">
        <v>785</v>
      </c>
      <c r="C109" t="s">
        <v>788</v>
      </c>
      <c r="D109">
        <v>-623416.19999999995</v>
      </c>
      <c r="E109" t="s">
        <v>789</v>
      </c>
      <c r="F109">
        <v>2</v>
      </c>
      <c r="G109">
        <v>257610</v>
      </c>
      <c r="H109" t="s">
        <v>238</v>
      </c>
      <c r="I109" t="s">
        <v>24</v>
      </c>
      <c r="J109" t="s">
        <v>148</v>
      </c>
      <c r="K109" t="s">
        <v>469</v>
      </c>
      <c r="L109" t="s">
        <v>181</v>
      </c>
      <c r="N109" t="s">
        <v>94</v>
      </c>
    </row>
    <row r="110" spans="1:14" x14ac:dyDescent="0.25">
      <c r="A110">
        <v>45933</v>
      </c>
      <c r="B110" t="s">
        <v>74</v>
      </c>
      <c r="C110" t="s">
        <v>790</v>
      </c>
      <c r="D110">
        <v>-202495.92</v>
      </c>
      <c r="E110" t="s">
        <v>791</v>
      </c>
      <c r="F110">
        <v>1</v>
      </c>
      <c r="G110">
        <v>167352</v>
      </c>
      <c r="H110" t="s">
        <v>238</v>
      </c>
      <c r="I110" t="s">
        <v>10</v>
      </c>
      <c r="J110" t="s">
        <v>148</v>
      </c>
      <c r="K110" t="s">
        <v>506</v>
      </c>
      <c r="L110" t="s">
        <v>181</v>
      </c>
      <c r="N110" t="s">
        <v>94</v>
      </c>
    </row>
    <row r="111" spans="1:14" x14ac:dyDescent="0.25">
      <c r="A111">
        <v>45953</v>
      </c>
      <c r="B111" t="s">
        <v>792</v>
      </c>
      <c r="C111" t="s">
        <v>793</v>
      </c>
      <c r="D111">
        <v>-33624838.799999997</v>
      </c>
      <c r="E111" t="s">
        <v>794</v>
      </c>
      <c r="F111">
        <v>1</v>
      </c>
      <c r="G111">
        <v>33624838.799999997</v>
      </c>
      <c r="H111" t="s">
        <v>238</v>
      </c>
      <c r="I111" t="s">
        <v>10</v>
      </c>
      <c r="J111" t="s">
        <v>346</v>
      </c>
      <c r="K111" t="s">
        <v>469</v>
      </c>
      <c r="L111" t="s">
        <v>181</v>
      </c>
      <c r="N111" t="s">
        <v>94</v>
      </c>
    </row>
    <row r="112" spans="1:14" x14ac:dyDescent="0.25">
      <c r="A112">
        <v>45953</v>
      </c>
      <c r="B112" t="s">
        <v>792</v>
      </c>
      <c r="C112" t="s">
        <v>795</v>
      </c>
      <c r="D112">
        <v>-32784793.34</v>
      </c>
      <c r="E112" t="s">
        <v>796</v>
      </c>
      <c r="F112">
        <v>1</v>
      </c>
      <c r="G112">
        <v>32784793.34</v>
      </c>
      <c r="H112" t="s">
        <v>238</v>
      </c>
      <c r="I112" t="s">
        <v>10</v>
      </c>
      <c r="J112" t="s">
        <v>346</v>
      </c>
      <c r="K112" t="s">
        <v>469</v>
      </c>
      <c r="L112" t="s">
        <v>181</v>
      </c>
      <c r="N112" t="s">
        <v>94</v>
      </c>
    </row>
    <row r="113" spans="1:14" x14ac:dyDescent="0.25">
      <c r="A113">
        <v>45953</v>
      </c>
      <c r="B113" t="s">
        <v>792</v>
      </c>
      <c r="C113" t="s">
        <v>797</v>
      </c>
      <c r="D113">
        <v>-33954795</v>
      </c>
      <c r="E113" t="s">
        <v>798</v>
      </c>
      <c r="F113">
        <v>1</v>
      </c>
      <c r="G113">
        <v>33954795</v>
      </c>
      <c r="H113" t="s">
        <v>238</v>
      </c>
      <c r="I113" t="s">
        <v>10</v>
      </c>
      <c r="J113" t="s">
        <v>346</v>
      </c>
      <c r="K113" t="s">
        <v>469</v>
      </c>
      <c r="L113" t="s">
        <v>181</v>
      </c>
      <c r="N113" t="s">
        <v>94</v>
      </c>
    </row>
    <row r="114" spans="1:14" x14ac:dyDescent="0.25">
      <c r="A114">
        <v>45953</v>
      </c>
      <c r="B114" t="s">
        <v>14</v>
      </c>
      <c r="C114" t="s">
        <v>799</v>
      </c>
      <c r="D114">
        <v>-30000</v>
      </c>
      <c r="E114" t="s">
        <v>800</v>
      </c>
      <c r="F114">
        <v>1</v>
      </c>
      <c r="G114">
        <v>24793.39</v>
      </c>
      <c r="H114" t="s">
        <v>238</v>
      </c>
      <c r="I114" t="s">
        <v>15</v>
      </c>
      <c r="J114" t="s">
        <v>148</v>
      </c>
      <c r="K114" t="s">
        <v>469</v>
      </c>
      <c r="L114" t="s">
        <v>181</v>
      </c>
      <c r="N114" t="s">
        <v>94</v>
      </c>
    </row>
    <row r="115" spans="1:14" x14ac:dyDescent="0.25">
      <c r="A115">
        <v>45953</v>
      </c>
      <c r="B115" t="s">
        <v>14</v>
      </c>
      <c r="C115" t="s">
        <v>801</v>
      </c>
      <c r="D115">
        <v>-18000</v>
      </c>
      <c r="E115" t="s">
        <v>802</v>
      </c>
      <c r="F115">
        <v>1</v>
      </c>
      <c r="G115">
        <v>14876.03</v>
      </c>
      <c r="H115" t="s">
        <v>238</v>
      </c>
      <c r="I115" t="s">
        <v>15</v>
      </c>
      <c r="J115" t="s">
        <v>148</v>
      </c>
      <c r="K115" t="s">
        <v>469</v>
      </c>
      <c r="L115" t="s">
        <v>181</v>
      </c>
      <c r="N115" t="s">
        <v>94</v>
      </c>
    </row>
    <row r="116" spans="1:14" x14ac:dyDescent="0.25">
      <c r="A116">
        <v>45953</v>
      </c>
      <c r="B116" t="s">
        <v>14</v>
      </c>
      <c r="C116" t="s">
        <v>803</v>
      </c>
      <c r="D116">
        <v>-78000</v>
      </c>
      <c r="E116" t="s">
        <v>804</v>
      </c>
      <c r="F116">
        <v>3</v>
      </c>
      <c r="G116">
        <v>14876.03</v>
      </c>
      <c r="H116" t="s">
        <v>238</v>
      </c>
      <c r="I116" t="s">
        <v>15</v>
      </c>
      <c r="J116" t="s">
        <v>148</v>
      </c>
      <c r="K116" t="s">
        <v>469</v>
      </c>
      <c r="L116" t="s">
        <v>181</v>
      </c>
      <c r="N116" t="s">
        <v>94</v>
      </c>
    </row>
    <row r="117" spans="1:14" x14ac:dyDescent="0.25">
      <c r="A117">
        <v>45950</v>
      </c>
      <c r="B117" t="s">
        <v>14</v>
      </c>
      <c r="C117" t="s">
        <v>805</v>
      </c>
      <c r="D117">
        <v>-43999.99</v>
      </c>
      <c r="E117" t="s">
        <v>806</v>
      </c>
      <c r="F117">
        <v>1</v>
      </c>
      <c r="G117">
        <v>36363.629999999997</v>
      </c>
      <c r="H117" t="s">
        <v>238</v>
      </c>
      <c r="I117" t="s">
        <v>15</v>
      </c>
      <c r="J117" t="s">
        <v>148</v>
      </c>
      <c r="K117" t="s">
        <v>469</v>
      </c>
      <c r="L117" t="s">
        <v>181</v>
      </c>
      <c r="N117" t="s">
        <v>94</v>
      </c>
    </row>
    <row r="118" spans="1:14" x14ac:dyDescent="0.25">
      <c r="A118">
        <v>45939</v>
      </c>
      <c r="B118" t="s">
        <v>14</v>
      </c>
      <c r="C118" t="s">
        <v>807</v>
      </c>
      <c r="D118">
        <v>-44000</v>
      </c>
      <c r="E118" t="s">
        <v>808</v>
      </c>
      <c r="F118">
        <v>1</v>
      </c>
      <c r="G118">
        <v>36363.64</v>
      </c>
      <c r="H118" t="s">
        <v>238</v>
      </c>
      <c r="I118" t="s">
        <v>15</v>
      </c>
      <c r="J118" t="s">
        <v>148</v>
      </c>
      <c r="K118" t="s">
        <v>469</v>
      </c>
      <c r="L118" t="s">
        <v>181</v>
      </c>
      <c r="N118" t="s">
        <v>94</v>
      </c>
    </row>
    <row r="119" spans="1:14" x14ac:dyDescent="0.25">
      <c r="A119">
        <v>45951</v>
      </c>
      <c r="B119" t="s">
        <v>809</v>
      </c>
      <c r="C119" t="s">
        <v>810</v>
      </c>
      <c r="D119">
        <v>-2250000</v>
      </c>
      <c r="E119" t="s">
        <v>811</v>
      </c>
      <c r="F119">
        <v>1</v>
      </c>
      <c r="G119">
        <v>2250000</v>
      </c>
      <c r="H119" t="s">
        <v>238</v>
      </c>
      <c r="I119" t="s">
        <v>15</v>
      </c>
      <c r="J119" t="s">
        <v>148</v>
      </c>
      <c r="K119" t="s">
        <v>469</v>
      </c>
      <c r="L119" t="s">
        <v>181</v>
      </c>
      <c r="N119" t="s">
        <v>94</v>
      </c>
    </row>
    <row r="120" spans="1:14" x14ac:dyDescent="0.25">
      <c r="A120">
        <v>45937</v>
      </c>
      <c r="B120" t="s">
        <v>809</v>
      </c>
      <c r="C120" t="s">
        <v>812</v>
      </c>
      <c r="D120">
        <v>-480000</v>
      </c>
      <c r="E120" t="s">
        <v>813</v>
      </c>
      <c r="F120">
        <v>1</v>
      </c>
      <c r="G120">
        <v>480000</v>
      </c>
      <c r="H120" t="s">
        <v>238</v>
      </c>
      <c r="I120" t="s">
        <v>15</v>
      </c>
      <c r="J120" t="s">
        <v>148</v>
      </c>
      <c r="K120" t="s">
        <v>469</v>
      </c>
      <c r="L120" t="s">
        <v>181</v>
      </c>
      <c r="N120" t="s">
        <v>94</v>
      </c>
    </row>
    <row r="121" spans="1:14" x14ac:dyDescent="0.25">
      <c r="A121">
        <v>45960</v>
      </c>
      <c r="B121" t="s">
        <v>11</v>
      </c>
      <c r="C121" t="s">
        <v>814</v>
      </c>
      <c r="D121">
        <v>-566280</v>
      </c>
      <c r="E121" t="s">
        <v>815</v>
      </c>
      <c r="F121">
        <v>1</v>
      </c>
      <c r="G121">
        <v>468000</v>
      </c>
      <c r="H121" t="s">
        <v>238</v>
      </c>
      <c r="I121" t="s">
        <v>9</v>
      </c>
      <c r="J121" t="s">
        <v>148</v>
      </c>
      <c r="K121" t="s">
        <v>469</v>
      </c>
      <c r="L121" t="s">
        <v>181</v>
      </c>
      <c r="N121" t="s">
        <v>94</v>
      </c>
    </row>
    <row r="122" spans="1:14" x14ac:dyDescent="0.25">
      <c r="A122">
        <v>45945</v>
      </c>
      <c r="B122" t="s">
        <v>11</v>
      </c>
      <c r="C122" t="s">
        <v>816</v>
      </c>
      <c r="D122">
        <v>-141570</v>
      </c>
      <c r="E122" t="s">
        <v>817</v>
      </c>
      <c r="F122">
        <v>1</v>
      </c>
      <c r="G122">
        <v>117000</v>
      </c>
      <c r="H122" t="s">
        <v>238</v>
      </c>
      <c r="I122" t="s">
        <v>9</v>
      </c>
      <c r="J122" t="s">
        <v>148</v>
      </c>
      <c r="K122" t="s">
        <v>469</v>
      </c>
      <c r="L122" t="s">
        <v>181</v>
      </c>
      <c r="N122" t="s">
        <v>94</v>
      </c>
    </row>
    <row r="123" spans="1:14" x14ac:dyDescent="0.25">
      <c r="A123">
        <v>45936</v>
      </c>
      <c r="B123" t="s">
        <v>11</v>
      </c>
      <c r="C123" t="s">
        <v>818</v>
      </c>
      <c r="D123">
        <v>-141570</v>
      </c>
      <c r="E123" t="s">
        <v>819</v>
      </c>
      <c r="F123">
        <v>1</v>
      </c>
      <c r="G123">
        <v>117000</v>
      </c>
      <c r="H123" t="s">
        <v>238</v>
      </c>
      <c r="I123" t="s">
        <v>9</v>
      </c>
      <c r="J123" t="s">
        <v>148</v>
      </c>
      <c r="K123" t="s">
        <v>469</v>
      </c>
      <c r="L123" t="s">
        <v>181</v>
      </c>
      <c r="N123" t="s">
        <v>94</v>
      </c>
    </row>
    <row r="124" spans="1:14" x14ac:dyDescent="0.25">
      <c r="A124">
        <v>45943</v>
      </c>
      <c r="B124" t="s">
        <v>820</v>
      </c>
      <c r="C124" t="s">
        <v>821</v>
      </c>
      <c r="D124">
        <v>-726000</v>
      </c>
      <c r="E124" t="s">
        <v>822</v>
      </c>
      <c r="F124">
        <v>6</v>
      </c>
      <c r="G124">
        <v>100000</v>
      </c>
      <c r="H124" t="s">
        <v>238</v>
      </c>
      <c r="I124" t="s">
        <v>10</v>
      </c>
      <c r="J124" t="s">
        <v>148</v>
      </c>
      <c r="K124" t="s">
        <v>469</v>
      </c>
      <c r="L124" t="s">
        <v>181</v>
      </c>
      <c r="N124" t="s">
        <v>94</v>
      </c>
    </row>
    <row r="125" spans="1:14" x14ac:dyDescent="0.25">
      <c r="A125">
        <v>45933</v>
      </c>
      <c r="B125" t="s">
        <v>78</v>
      </c>
      <c r="C125" t="s">
        <v>823</v>
      </c>
      <c r="D125">
        <v>-140000</v>
      </c>
      <c r="E125" t="s">
        <v>824</v>
      </c>
      <c r="F125">
        <v>1</v>
      </c>
      <c r="G125">
        <v>140000</v>
      </c>
      <c r="H125" t="s">
        <v>238</v>
      </c>
      <c r="I125" t="s">
        <v>10</v>
      </c>
      <c r="J125" t="s">
        <v>148</v>
      </c>
      <c r="K125" t="s">
        <v>506</v>
      </c>
      <c r="L125" t="s">
        <v>181</v>
      </c>
      <c r="N125" t="s">
        <v>94</v>
      </c>
    </row>
    <row r="126" spans="1:14" x14ac:dyDescent="0.25">
      <c r="A126">
        <v>45957</v>
      </c>
      <c r="B126" t="s">
        <v>18</v>
      </c>
      <c r="C126" t="s">
        <v>825</v>
      </c>
      <c r="D126">
        <v>-160000</v>
      </c>
      <c r="E126" t="s">
        <v>826</v>
      </c>
      <c r="F126">
        <v>1</v>
      </c>
      <c r="G126">
        <v>160000</v>
      </c>
      <c r="H126" t="s">
        <v>238</v>
      </c>
      <c r="I126" t="s">
        <v>10</v>
      </c>
      <c r="J126" t="s">
        <v>148</v>
      </c>
      <c r="K126" t="s">
        <v>469</v>
      </c>
      <c r="L126" t="s">
        <v>181</v>
      </c>
      <c r="N126" t="s">
        <v>94</v>
      </c>
    </row>
    <row r="127" spans="1:14" x14ac:dyDescent="0.25">
      <c r="A127">
        <v>45952</v>
      </c>
      <c r="B127" t="s">
        <v>18</v>
      </c>
      <c r="C127" t="s">
        <v>827</v>
      </c>
      <c r="D127">
        <v>-600000</v>
      </c>
      <c r="E127" t="s">
        <v>828</v>
      </c>
      <c r="F127">
        <v>1</v>
      </c>
      <c r="G127">
        <v>600000</v>
      </c>
      <c r="H127" t="s">
        <v>238</v>
      </c>
      <c r="I127" t="s">
        <v>13</v>
      </c>
      <c r="J127" t="s">
        <v>148</v>
      </c>
      <c r="K127" t="s">
        <v>469</v>
      </c>
      <c r="L127" t="s">
        <v>181</v>
      </c>
      <c r="N127" t="s">
        <v>94</v>
      </c>
    </row>
    <row r="128" spans="1:14" x14ac:dyDescent="0.25">
      <c r="A128">
        <v>45943</v>
      </c>
      <c r="B128" t="s">
        <v>18</v>
      </c>
      <c r="C128" t="s">
        <v>829</v>
      </c>
      <c r="D128">
        <v>-160000</v>
      </c>
      <c r="E128" t="s">
        <v>830</v>
      </c>
      <c r="F128">
        <v>1</v>
      </c>
      <c r="G128">
        <v>160000</v>
      </c>
      <c r="H128" t="s">
        <v>238</v>
      </c>
      <c r="I128" t="s">
        <v>10</v>
      </c>
      <c r="J128" t="s">
        <v>148</v>
      </c>
      <c r="K128" t="s">
        <v>469</v>
      </c>
      <c r="L128" t="s">
        <v>181</v>
      </c>
      <c r="N128" t="s">
        <v>94</v>
      </c>
    </row>
    <row r="129" spans="1:14" x14ac:dyDescent="0.25">
      <c r="A129">
        <v>45931</v>
      </c>
      <c r="B129" t="s">
        <v>18</v>
      </c>
      <c r="C129" t="s">
        <v>831</v>
      </c>
      <c r="D129">
        <v>-268120</v>
      </c>
      <c r="E129" t="s">
        <v>832</v>
      </c>
      <c r="F129">
        <v>1</v>
      </c>
      <c r="G129">
        <v>268120</v>
      </c>
      <c r="H129" t="s">
        <v>238</v>
      </c>
      <c r="I129" t="s">
        <v>10</v>
      </c>
      <c r="J129" t="s">
        <v>148</v>
      </c>
      <c r="K129" t="s">
        <v>469</v>
      </c>
      <c r="L129" t="s">
        <v>181</v>
      </c>
      <c r="N129" t="s">
        <v>94</v>
      </c>
    </row>
    <row r="130" spans="1:14" x14ac:dyDescent="0.25">
      <c r="A130">
        <v>45936</v>
      </c>
      <c r="B130" t="s">
        <v>833</v>
      </c>
      <c r="C130" t="s">
        <v>834</v>
      </c>
      <c r="D130">
        <v>-550000</v>
      </c>
      <c r="E130" t="s">
        <v>835</v>
      </c>
      <c r="F130">
        <v>1</v>
      </c>
      <c r="G130">
        <v>550000</v>
      </c>
      <c r="H130" t="s">
        <v>238</v>
      </c>
      <c r="I130" t="s">
        <v>15</v>
      </c>
      <c r="J130" t="s">
        <v>148</v>
      </c>
      <c r="K130" t="s">
        <v>469</v>
      </c>
      <c r="L130" t="s">
        <v>181</v>
      </c>
      <c r="N130" t="s">
        <v>94</v>
      </c>
    </row>
    <row r="131" spans="1:14" x14ac:dyDescent="0.25">
      <c r="A131">
        <v>45947</v>
      </c>
      <c r="B131" t="s">
        <v>836</v>
      </c>
      <c r="C131" t="s">
        <v>837</v>
      </c>
      <c r="D131">
        <v>-500000</v>
      </c>
      <c r="E131" t="s">
        <v>838</v>
      </c>
      <c r="F131">
        <v>1</v>
      </c>
      <c r="G131">
        <v>500000</v>
      </c>
      <c r="H131" t="s">
        <v>238</v>
      </c>
      <c r="I131" t="s">
        <v>17</v>
      </c>
      <c r="J131" t="s">
        <v>148</v>
      </c>
      <c r="K131" t="s">
        <v>469</v>
      </c>
      <c r="L131" t="s">
        <v>181</v>
      </c>
      <c r="N131" t="s">
        <v>94</v>
      </c>
    </row>
    <row r="132" spans="1:14" x14ac:dyDescent="0.25">
      <c r="A132">
        <v>45931</v>
      </c>
      <c r="B132" t="s">
        <v>839</v>
      </c>
      <c r="C132" t="s">
        <v>840</v>
      </c>
      <c r="D132">
        <v>-70000</v>
      </c>
      <c r="E132" t="s">
        <v>841</v>
      </c>
      <c r="F132">
        <v>1</v>
      </c>
      <c r="G132">
        <v>70000</v>
      </c>
      <c r="H132" t="s">
        <v>238</v>
      </c>
      <c r="I132" t="s">
        <v>17</v>
      </c>
      <c r="J132" t="s">
        <v>148</v>
      </c>
      <c r="K132" t="s">
        <v>469</v>
      </c>
      <c r="L132" t="s">
        <v>181</v>
      </c>
      <c r="N132" t="s">
        <v>94</v>
      </c>
    </row>
    <row r="133" spans="1:14" x14ac:dyDescent="0.25">
      <c r="A133">
        <v>45953</v>
      </c>
      <c r="B133" t="s">
        <v>39</v>
      </c>
      <c r="C133" t="s">
        <v>842</v>
      </c>
      <c r="D133">
        <v>-393499.99</v>
      </c>
      <c r="E133" t="s">
        <v>843</v>
      </c>
      <c r="F133">
        <v>5</v>
      </c>
      <c r="G133">
        <v>65041.32</v>
      </c>
      <c r="H133" t="s">
        <v>238</v>
      </c>
      <c r="I133" t="s">
        <v>32</v>
      </c>
      <c r="J133" t="s">
        <v>148</v>
      </c>
      <c r="K133" t="s">
        <v>469</v>
      </c>
      <c r="L133" t="s">
        <v>181</v>
      </c>
      <c r="N133" t="s">
        <v>94</v>
      </c>
    </row>
    <row r="134" spans="1:14" x14ac:dyDescent="0.25">
      <c r="A134">
        <v>45953</v>
      </c>
      <c r="B134" t="s">
        <v>39</v>
      </c>
      <c r="C134" t="s">
        <v>844</v>
      </c>
      <c r="D134">
        <v>-1018475.91</v>
      </c>
      <c r="E134" t="s">
        <v>845</v>
      </c>
      <c r="F134">
        <v>3</v>
      </c>
      <c r="G134">
        <v>67603.3</v>
      </c>
      <c r="H134" t="s">
        <v>238</v>
      </c>
      <c r="I134" t="s">
        <v>32</v>
      </c>
      <c r="J134" t="s">
        <v>148</v>
      </c>
      <c r="K134" t="s">
        <v>469</v>
      </c>
      <c r="L134" t="s">
        <v>181</v>
      </c>
      <c r="N134" t="s">
        <v>94</v>
      </c>
    </row>
    <row r="135" spans="1:14" x14ac:dyDescent="0.25">
      <c r="A135">
        <v>45946</v>
      </c>
      <c r="B135" t="s">
        <v>37</v>
      </c>
      <c r="C135" t="s">
        <v>846</v>
      </c>
      <c r="D135">
        <v>-83732</v>
      </c>
      <c r="E135" t="s">
        <v>847</v>
      </c>
      <c r="F135">
        <v>2</v>
      </c>
      <c r="G135">
        <v>25000</v>
      </c>
      <c r="H135" t="s">
        <v>238</v>
      </c>
      <c r="I135" t="s">
        <v>21</v>
      </c>
      <c r="J135" t="s">
        <v>148</v>
      </c>
      <c r="K135" t="s">
        <v>469</v>
      </c>
      <c r="L135" t="s">
        <v>181</v>
      </c>
      <c r="N135" t="s">
        <v>94</v>
      </c>
    </row>
    <row r="136" spans="1:14" x14ac:dyDescent="0.25">
      <c r="A136">
        <v>45931</v>
      </c>
      <c r="B136" t="s">
        <v>28</v>
      </c>
      <c r="C136" t="s">
        <v>848</v>
      </c>
      <c r="D136">
        <v>-605000</v>
      </c>
      <c r="E136" t="s">
        <v>849</v>
      </c>
      <c r="F136">
        <v>1</v>
      </c>
      <c r="G136">
        <v>500000</v>
      </c>
      <c r="H136" t="s">
        <v>238</v>
      </c>
      <c r="I136" t="s">
        <v>15</v>
      </c>
      <c r="J136" t="s">
        <v>148</v>
      </c>
      <c r="K136" t="s">
        <v>469</v>
      </c>
      <c r="L136" t="s">
        <v>181</v>
      </c>
      <c r="N136" t="s">
        <v>94</v>
      </c>
    </row>
    <row r="137" spans="1:14" x14ac:dyDescent="0.25">
      <c r="A137">
        <v>45947</v>
      </c>
      <c r="B137" t="s">
        <v>55</v>
      </c>
      <c r="C137" t="s">
        <v>850</v>
      </c>
      <c r="D137">
        <v>-73507.5</v>
      </c>
      <c r="E137" t="s">
        <v>851</v>
      </c>
      <c r="F137">
        <v>1</v>
      </c>
      <c r="G137">
        <v>60750</v>
      </c>
      <c r="H137" t="s">
        <v>238</v>
      </c>
      <c r="I137" t="s">
        <v>21</v>
      </c>
      <c r="J137" t="s">
        <v>148</v>
      </c>
      <c r="K137" t="s">
        <v>469</v>
      </c>
      <c r="L137" t="s">
        <v>181</v>
      </c>
      <c r="N137" t="s">
        <v>94</v>
      </c>
    </row>
    <row r="138" spans="1:14" x14ac:dyDescent="0.25">
      <c r="A138">
        <v>45954</v>
      </c>
      <c r="B138" t="s">
        <v>46</v>
      </c>
      <c r="C138" t="s">
        <v>852</v>
      </c>
      <c r="D138">
        <v>-156475.09</v>
      </c>
      <c r="E138" t="s">
        <v>853</v>
      </c>
      <c r="F138">
        <v>1</v>
      </c>
      <c r="G138">
        <v>156475.09</v>
      </c>
      <c r="H138" t="s">
        <v>238</v>
      </c>
      <c r="I138" t="s">
        <v>10</v>
      </c>
      <c r="J138" t="s">
        <v>148</v>
      </c>
      <c r="K138" t="s">
        <v>506</v>
      </c>
      <c r="L138" t="s">
        <v>181</v>
      </c>
      <c r="N138" t="s">
        <v>94</v>
      </c>
    </row>
    <row r="139" spans="1:14" x14ac:dyDescent="0.25">
      <c r="A139">
        <v>45951</v>
      </c>
      <c r="B139" t="s">
        <v>57</v>
      </c>
      <c r="C139" t="s">
        <v>854</v>
      </c>
      <c r="D139">
        <v>-340590.8</v>
      </c>
      <c r="E139" t="s">
        <v>855</v>
      </c>
      <c r="F139">
        <v>9.08</v>
      </c>
      <c r="G139">
        <v>31000</v>
      </c>
      <c r="H139" t="s">
        <v>238</v>
      </c>
      <c r="I139" t="s">
        <v>10</v>
      </c>
      <c r="J139" t="s">
        <v>148</v>
      </c>
      <c r="K139" t="s">
        <v>506</v>
      </c>
      <c r="L139" t="s">
        <v>149</v>
      </c>
      <c r="N139" t="s">
        <v>94</v>
      </c>
    </row>
    <row r="140" spans="1:14" x14ac:dyDescent="0.25">
      <c r="A140">
        <v>45939</v>
      </c>
      <c r="B140" t="s">
        <v>52</v>
      </c>
      <c r="C140" t="s">
        <v>856</v>
      </c>
      <c r="D140">
        <v>-16940</v>
      </c>
      <c r="E140" t="s">
        <v>857</v>
      </c>
      <c r="F140">
        <v>1</v>
      </c>
      <c r="G140">
        <v>14000</v>
      </c>
      <c r="H140" t="s">
        <v>238</v>
      </c>
      <c r="I140" t="s">
        <v>17</v>
      </c>
      <c r="J140" t="s">
        <v>148</v>
      </c>
      <c r="K140" t="s">
        <v>469</v>
      </c>
      <c r="L140" t="s">
        <v>181</v>
      </c>
      <c r="N140" t="s">
        <v>94</v>
      </c>
    </row>
    <row r="141" spans="1:14" x14ac:dyDescent="0.25">
      <c r="A141">
        <v>45936</v>
      </c>
      <c r="B141" t="s">
        <v>52</v>
      </c>
      <c r="C141" t="s">
        <v>858</v>
      </c>
      <c r="D141">
        <v>-16940</v>
      </c>
      <c r="E141" t="s">
        <v>859</v>
      </c>
      <c r="F141">
        <v>1</v>
      </c>
      <c r="G141">
        <v>14000</v>
      </c>
      <c r="H141" t="s">
        <v>238</v>
      </c>
      <c r="I141" t="s">
        <v>17</v>
      </c>
      <c r="J141" t="s">
        <v>148</v>
      </c>
      <c r="K141" t="s">
        <v>469</v>
      </c>
      <c r="L141" t="s">
        <v>181</v>
      </c>
      <c r="N141" t="s">
        <v>94</v>
      </c>
    </row>
    <row r="142" spans="1:14" x14ac:dyDescent="0.25">
      <c r="A142">
        <v>45952</v>
      </c>
      <c r="B142" t="s">
        <v>860</v>
      </c>
      <c r="C142" t="s">
        <v>861</v>
      </c>
      <c r="D142">
        <v>-159266.25</v>
      </c>
      <c r="E142" t="s">
        <v>862</v>
      </c>
      <c r="F142">
        <v>75</v>
      </c>
      <c r="G142">
        <v>1755</v>
      </c>
      <c r="H142" t="s">
        <v>238</v>
      </c>
      <c r="I142" t="s">
        <v>13</v>
      </c>
      <c r="J142" t="s">
        <v>148</v>
      </c>
      <c r="K142" t="s">
        <v>469</v>
      </c>
      <c r="L142" t="s">
        <v>181</v>
      </c>
      <c r="N142" t="s">
        <v>94</v>
      </c>
    </row>
    <row r="143" spans="1:14" x14ac:dyDescent="0.25">
      <c r="A143">
        <v>45938</v>
      </c>
      <c r="B143" t="s">
        <v>60</v>
      </c>
      <c r="C143" t="s">
        <v>863</v>
      </c>
      <c r="D143">
        <v>-235106.75</v>
      </c>
      <c r="E143" t="s">
        <v>864</v>
      </c>
      <c r="F143">
        <v>1</v>
      </c>
      <c r="G143">
        <v>194303.1</v>
      </c>
      <c r="H143" t="s">
        <v>238</v>
      </c>
      <c r="I143" t="s">
        <v>10</v>
      </c>
      <c r="J143" t="s">
        <v>148</v>
      </c>
      <c r="K143" t="s">
        <v>469</v>
      </c>
      <c r="L143" t="s">
        <v>181</v>
      </c>
      <c r="N143" t="s">
        <v>94</v>
      </c>
    </row>
    <row r="144" spans="1:14" x14ac:dyDescent="0.25">
      <c r="A144">
        <v>45937</v>
      </c>
      <c r="B144" t="s">
        <v>865</v>
      </c>
      <c r="C144" t="s">
        <v>866</v>
      </c>
      <c r="D144">
        <v>-1403600</v>
      </c>
      <c r="E144" t="s">
        <v>867</v>
      </c>
      <c r="F144">
        <v>1</v>
      </c>
      <c r="G144">
        <v>1160000</v>
      </c>
      <c r="H144" t="s">
        <v>238</v>
      </c>
      <c r="I144" t="s">
        <v>15</v>
      </c>
      <c r="J144" t="s">
        <v>148</v>
      </c>
      <c r="K144" t="s">
        <v>506</v>
      </c>
      <c r="L144" t="s">
        <v>181</v>
      </c>
      <c r="N144" t="s">
        <v>94</v>
      </c>
    </row>
    <row r="145" spans="1:14" x14ac:dyDescent="0.25">
      <c r="A145">
        <v>45940</v>
      </c>
      <c r="B145" t="s">
        <v>36</v>
      </c>
      <c r="C145" t="s">
        <v>868</v>
      </c>
      <c r="D145">
        <v>-1245043.95</v>
      </c>
      <c r="E145" t="s">
        <v>869</v>
      </c>
      <c r="F145">
        <v>1</v>
      </c>
      <c r="G145">
        <v>727147.5</v>
      </c>
      <c r="H145" t="s">
        <v>238</v>
      </c>
      <c r="I145" t="s">
        <v>10</v>
      </c>
      <c r="J145" t="s">
        <v>148</v>
      </c>
      <c r="K145" t="s">
        <v>506</v>
      </c>
      <c r="L145" t="s">
        <v>181</v>
      </c>
      <c r="N145" t="s">
        <v>94</v>
      </c>
    </row>
    <row r="146" spans="1:14" x14ac:dyDescent="0.25">
      <c r="A146">
        <v>45936</v>
      </c>
      <c r="B146" t="s">
        <v>70</v>
      </c>
      <c r="C146" t="s">
        <v>870</v>
      </c>
      <c r="D146">
        <v>-933526.07</v>
      </c>
      <c r="E146" t="s">
        <v>871</v>
      </c>
      <c r="F146">
        <v>1</v>
      </c>
      <c r="G146">
        <v>771509.15</v>
      </c>
      <c r="H146" t="s">
        <v>238</v>
      </c>
      <c r="I146" t="s">
        <v>10</v>
      </c>
      <c r="J146" t="s">
        <v>148</v>
      </c>
      <c r="K146" t="s">
        <v>506</v>
      </c>
      <c r="L146" t="s">
        <v>181</v>
      </c>
      <c r="N146" t="s">
        <v>94</v>
      </c>
    </row>
    <row r="147" spans="1:14" x14ac:dyDescent="0.25">
      <c r="A147">
        <v>45952</v>
      </c>
      <c r="B147" t="s">
        <v>61</v>
      </c>
      <c r="C147" t="s">
        <v>872</v>
      </c>
      <c r="D147">
        <v>-482918.84</v>
      </c>
      <c r="E147" t="s">
        <v>873</v>
      </c>
      <c r="F147">
        <v>1</v>
      </c>
      <c r="G147">
        <v>399106.48</v>
      </c>
      <c r="H147" t="s">
        <v>238</v>
      </c>
      <c r="I147" t="s">
        <v>24</v>
      </c>
      <c r="J147" t="s">
        <v>148</v>
      </c>
      <c r="K147" t="s">
        <v>469</v>
      </c>
      <c r="L147" t="s">
        <v>181</v>
      </c>
      <c r="N147" t="s">
        <v>94</v>
      </c>
    </row>
    <row r="148" spans="1:14" x14ac:dyDescent="0.25">
      <c r="A148">
        <v>45931</v>
      </c>
      <c r="B148" t="s">
        <v>79</v>
      </c>
      <c r="C148" t="s">
        <v>874</v>
      </c>
      <c r="D148">
        <v>-468967.64</v>
      </c>
      <c r="E148" t="s">
        <v>875</v>
      </c>
      <c r="F148">
        <v>1</v>
      </c>
      <c r="G148">
        <v>424405.1</v>
      </c>
      <c r="H148" t="s">
        <v>238</v>
      </c>
      <c r="I148" t="s">
        <v>10</v>
      </c>
      <c r="J148" t="s">
        <v>148</v>
      </c>
      <c r="K148" t="s">
        <v>469</v>
      </c>
      <c r="L148" t="s">
        <v>181</v>
      </c>
      <c r="N148" t="s">
        <v>94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75E0-D7A2-494D-A0A7-BD5D4611102F}">
  <sheetPr codeName="Sheet1"/>
  <dimension ref="A1:AC874"/>
  <sheetViews>
    <sheetView topLeftCell="I1" zoomScale="90" zoomScaleNormal="90" workbookViewId="0">
      <pane ySplit="1" topLeftCell="A2" activePane="bottomLeft" state="frozen"/>
      <selection pane="bottomLeft" activeCell="V1" sqref="V1"/>
    </sheetView>
  </sheetViews>
  <sheetFormatPr defaultColWidth="8.85546875" defaultRowHeight="15" x14ac:dyDescent="0.25"/>
  <cols>
    <col min="1" max="1" width="15.85546875" customWidth="1"/>
    <col min="2" max="2" width="26.42578125" customWidth="1"/>
    <col min="3" max="3" width="26.5703125" customWidth="1"/>
    <col min="4" max="4" width="17.85546875" style="9" customWidth="1"/>
    <col min="5" max="5" width="43.28515625" customWidth="1"/>
    <col min="6" max="6" width="24.5703125" customWidth="1"/>
    <col min="7" max="7" width="26.7109375" style="9" customWidth="1"/>
    <col min="8" max="8" width="22.42578125" customWidth="1"/>
    <col min="9" max="9" width="20.28515625" customWidth="1"/>
    <col min="11" max="11" width="14.140625" customWidth="1"/>
    <col min="13" max="13" width="2.7109375" hidden="1" customWidth="1"/>
    <col min="14" max="14" width="7.140625" customWidth="1"/>
    <col min="15" max="15" width="8.85546875" hidden="1" customWidth="1"/>
    <col min="16" max="16" width="6" hidden="1" customWidth="1"/>
    <col min="17" max="17" width="18.140625" customWidth="1"/>
    <col min="18" max="18" width="7" customWidth="1"/>
    <col min="19" max="19" width="18" style="2" customWidth="1"/>
    <col min="20" max="20" width="23.140625" customWidth="1"/>
    <col min="21" max="21" width="13.42578125" customWidth="1"/>
    <col min="22" max="22" width="25" customWidth="1"/>
    <col min="23" max="23" width="29.7109375" customWidth="1"/>
    <col min="25" max="25" width="16.28515625" style="9" customWidth="1"/>
    <col min="26" max="26" width="18.42578125" style="119" customWidth="1"/>
    <col min="28" max="28" width="20.28515625" style="117" customWidth="1"/>
    <col min="29" max="29" width="18.7109375" customWidth="1"/>
  </cols>
  <sheetData>
    <row r="1" spans="1:29" x14ac:dyDescent="0.25">
      <c r="A1" s="130" t="s">
        <v>0</v>
      </c>
      <c r="B1" s="131" t="s">
        <v>1</v>
      </c>
      <c r="C1" s="131" t="s">
        <v>2</v>
      </c>
      <c r="D1" s="131" t="s">
        <v>3</v>
      </c>
      <c r="E1" s="131" t="s">
        <v>4</v>
      </c>
      <c r="F1" s="131" t="s">
        <v>5</v>
      </c>
      <c r="G1" s="131" t="s">
        <v>6</v>
      </c>
      <c r="H1" s="131" t="s">
        <v>7</v>
      </c>
      <c r="I1" s="131" t="s">
        <v>977</v>
      </c>
      <c r="J1" s="131" t="s">
        <v>83</v>
      </c>
      <c r="K1" s="131" t="s">
        <v>84</v>
      </c>
      <c r="L1" s="131" t="s">
        <v>85</v>
      </c>
      <c r="M1" s="131" t="s">
        <v>921</v>
      </c>
      <c r="N1" s="131" t="s">
        <v>96</v>
      </c>
      <c r="O1" s="131" t="s">
        <v>551</v>
      </c>
      <c r="P1" s="131" t="s">
        <v>919</v>
      </c>
      <c r="Q1" s="131" t="s">
        <v>107</v>
      </c>
      <c r="R1" s="132" t="s">
        <v>922</v>
      </c>
      <c r="S1" s="132" t="s">
        <v>923</v>
      </c>
      <c r="T1" s="131" t="s">
        <v>924</v>
      </c>
      <c r="U1" s="131" t="s">
        <v>925</v>
      </c>
      <c r="V1" s="133" t="s">
        <v>926</v>
      </c>
      <c r="W1" s="133" t="s">
        <v>976</v>
      </c>
      <c r="X1" s="133" t="s">
        <v>927</v>
      </c>
      <c r="Y1" s="133" t="s">
        <v>928</v>
      </c>
      <c r="Z1" s="134" t="s">
        <v>929</v>
      </c>
      <c r="AA1" s="133" t="s">
        <v>930</v>
      </c>
      <c r="AB1" s="135" t="s">
        <v>1029</v>
      </c>
      <c r="AC1" s="133" t="s">
        <v>1038</v>
      </c>
    </row>
    <row r="2" spans="1:29" x14ac:dyDescent="0.25">
      <c r="A2" s="92" vm="27">
        <v>46112</v>
      </c>
      <c r="B2" s="89" t="s">
        <v>1225</v>
      </c>
      <c r="C2" s="89" t="s">
        <v>1228</v>
      </c>
      <c r="D2" s="90">
        <v>-21642.720000000001</v>
      </c>
      <c r="E2" s="89" t="s">
        <v>986</v>
      </c>
      <c r="F2" s="89">
        <v>1</v>
      </c>
      <c r="G2" s="90">
        <v>21642.720000000001</v>
      </c>
      <c r="H2" s="89" t="s">
        <v>931</v>
      </c>
      <c r="I2" s="89" t="s">
        <v>986</v>
      </c>
      <c r="J2" s="89" t="s">
        <v>148</v>
      </c>
      <c r="K2" s="89" t="s">
        <v>506</v>
      </c>
      <c r="L2" s="89" t="s">
        <v>149</v>
      </c>
      <c r="M2" s="89" t="s">
        <v>1229</v>
      </c>
      <c r="N2" s="89" t="s">
        <v>100</v>
      </c>
      <c r="O2" s="142" vm="2">
        <v>0</v>
      </c>
      <c r="P2" s="142" vm="2">
        <v>0</v>
      </c>
      <c r="Q2" s="89" t="s">
        <v>984</v>
      </c>
      <c r="R2" s="89" t="s">
        <v>1230</v>
      </c>
      <c r="S2" s="91" t="s">
        <v>1045</v>
      </c>
      <c r="T2" s="89" t="s">
        <v>987</v>
      </c>
      <c r="U2" s="89" t="s">
        <v>988</v>
      </c>
      <c r="V2" s="146">
        <v>3725</v>
      </c>
      <c r="W2" s="89" t="s">
        <v>987</v>
      </c>
      <c r="X2" s="89">
        <v>0.49166665999999998</v>
      </c>
      <c r="Y2" s="90">
        <v>0</v>
      </c>
      <c r="Z2" s="118">
        <v>0</v>
      </c>
      <c r="AA2" s="89">
        <v>0</v>
      </c>
      <c r="AB2" s="116">
        <f>_xlfn.XLOOKUP(I2,'rubros_id_opex '!A:A,'rubros_id_opex '!B:B)</f>
        <v>8</v>
      </c>
      <c r="AC2" s="89" t="str">
        <f>_xlfn.XLOOKUP(AB2,'rubros_unicos'!B:B,'rubros_unicos'!A:A)</f>
        <v>IMPUESTOS</v>
      </c>
    </row>
    <row r="3" spans="1:29" x14ac:dyDescent="0.25">
      <c r="A3" s="92" vm="27">
        <v>46112</v>
      </c>
      <c r="B3" s="89" t="s">
        <v>1225</v>
      </c>
      <c r="C3" s="89" t="s">
        <v>1228</v>
      </c>
      <c r="D3" s="90">
        <v>-21642.720000000001</v>
      </c>
      <c r="E3" s="89" t="s">
        <v>986</v>
      </c>
      <c r="F3" s="89">
        <v>1</v>
      </c>
      <c r="G3" s="90">
        <v>21642.720000000001</v>
      </c>
      <c r="H3" s="89" t="s">
        <v>931</v>
      </c>
      <c r="I3" s="89" t="s">
        <v>986</v>
      </c>
      <c r="J3" s="89" t="s">
        <v>148</v>
      </c>
      <c r="K3" s="89" t="s">
        <v>506</v>
      </c>
      <c r="L3" s="89" t="s">
        <v>149</v>
      </c>
      <c r="M3" s="89" t="s">
        <v>1229</v>
      </c>
      <c r="N3" s="89" t="s">
        <v>100</v>
      </c>
      <c r="O3" s="142" vm="2">
        <v>0</v>
      </c>
      <c r="P3" s="142" vm="2">
        <v>0</v>
      </c>
      <c r="Q3" s="89" t="s">
        <v>984</v>
      </c>
      <c r="R3" s="89" t="s">
        <v>1230</v>
      </c>
      <c r="S3" s="91" t="s">
        <v>1045</v>
      </c>
      <c r="T3" s="89" t="s">
        <v>987</v>
      </c>
      <c r="U3" s="89" t="s">
        <v>988</v>
      </c>
      <c r="V3" s="146">
        <v>3925</v>
      </c>
      <c r="W3" s="89" t="s">
        <v>987</v>
      </c>
      <c r="X3" s="89">
        <v>0.49166660000000001</v>
      </c>
      <c r="Y3" s="90">
        <v>0</v>
      </c>
      <c r="Z3" s="118">
        <v>0</v>
      </c>
      <c r="AA3" s="89">
        <v>0</v>
      </c>
      <c r="AB3" s="116">
        <f>_xlfn.XLOOKUP(I3,'rubros_id_opex '!A:A,'rubros_id_opex '!B:B)</f>
        <v>8</v>
      </c>
      <c r="AC3" s="89" t="str">
        <f>_xlfn.XLOOKUP(AB3,'rubros_unicos'!B:B,'rubros_unicos'!A:A)</f>
        <v>IMPUESTOS</v>
      </c>
    </row>
    <row r="4" spans="1:29" x14ac:dyDescent="0.25">
      <c r="A4" s="92" vm="27">
        <v>46112</v>
      </c>
      <c r="B4" s="89" t="s">
        <v>19</v>
      </c>
      <c r="C4" s="89" t="s">
        <v>1232</v>
      </c>
      <c r="D4" s="90">
        <v>-279565.71999999997</v>
      </c>
      <c r="E4" s="89" t="s">
        <v>985</v>
      </c>
      <c r="F4" s="89">
        <v>1</v>
      </c>
      <c r="G4" s="90">
        <v>279565.71999999997</v>
      </c>
      <c r="H4" s="89" t="s">
        <v>931</v>
      </c>
      <c r="I4" s="89" t="s">
        <v>985</v>
      </c>
      <c r="J4" s="89" t="s">
        <v>148</v>
      </c>
      <c r="K4" s="89" t="s">
        <v>469</v>
      </c>
      <c r="L4" s="89" t="s">
        <v>181</v>
      </c>
      <c r="M4" s="89" t="s">
        <v>1229</v>
      </c>
      <c r="N4" s="89" t="s">
        <v>94</v>
      </c>
      <c r="O4" s="142" vm="2">
        <v>0</v>
      </c>
      <c r="P4" s="142" vm="2">
        <v>0</v>
      </c>
      <c r="Q4" s="89" t="s">
        <v>984</v>
      </c>
      <c r="R4" s="89" t="s">
        <v>1230</v>
      </c>
      <c r="S4" s="91" t="s">
        <v>1045</v>
      </c>
      <c r="T4" s="89" t="s">
        <v>932</v>
      </c>
      <c r="U4" s="89" t="s">
        <v>933</v>
      </c>
      <c r="V4" s="146">
        <v>3725</v>
      </c>
      <c r="W4" s="89" t="s">
        <v>934</v>
      </c>
      <c r="X4" s="89">
        <v>0.49166665999999998</v>
      </c>
      <c r="Y4" s="90">
        <v>0.25</v>
      </c>
      <c r="Z4" s="118">
        <v>-34363.285950723795</v>
      </c>
      <c r="AA4" s="89">
        <v>0.12291666499999999</v>
      </c>
      <c r="AB4" s="116">
        <f>_xlfn.XLOOKUP(I4,'rubros_id_opex '!A:A,'rubros_id_opex '!B:B)</f>
        <v>9</v>
      </c>
      <c r="AC4" s="89" t="str">
        <f>_xlfn.XLOOKUP(AB4,'rubros_unicos'!B:B,'rubros_unicos'!A:A)</f>
        <v>HONORARIOS</v>
      </c>
    </row>
    <row r="5" spans="1:29" x14ac:dyDescent="0.25">
      <c r="A5" s="92" vm="27">
        <v>46112</v>
      </c>
      <c r="B5" s="89" t="s">
        <v>19</v>
      </c>
      <c r="C5" s="89" t="s">
        <v>1232</v>
      </c>
      <c r="D5" s="90">
        <v>-279565.71999999997</v>
      </c>
      <c r="E5" s="89" t="s">
        <v>985</v>
      </c>
      <c r="F5" s="89">
        <v>1</v>
      </c>
      <c r="G5" s="90">
        <v>279565.71999999997</v>
      </c>
      <c r="H5" s="89" t="s">
        <v>931</v>
      </c>
      <c r="I5" s="89" t="s">
        <v>985</v>
      </c>
      <c r="J5" s="89" t="s">
        <v>148</v>
      </c>
      <c r="K5" s="89" t="s">
        <v>469</v>
      </c>
      <c r="L5" s="89" t="s">
        <v>181</v>
      </c>
      <c r="M5" s="89" t="s">
        <v>1229</v>
      </c>
      <c r="N5" s="89" t="s">
        <v>94</v>
      </c>
      <c r="O5" s="142" vm="2">
        <v>0</v>
      </c>
      <c r="P5" s="142" vm="2">
        <v>0</v>
      </c>
      <c r="Q5" s="89" t="s">
        <v>984</v>
      </c>
      <c r="R5" s="89" t="s">
        <v>1230</v>
      </c>
      <c r="S5" s="91" t="s">
        <v>1045</v>
      </c>
      <c r="T5" s="89" t="s">
        <v>932</v>
      </c>
      <c r="U5" s="89" t="s">
        <v>933</v>
      </c>
      <c r="V5" s="146">
        <v>3725</v>
      </c>
      <c r="W5" s="89" t="s">
        <v>908</v>
      </c>
      <c r="X5" s="89">
        <v>0.49166665999999998</v>
      </c>
      <c r="Y5" s="90">
        <v>0.25</v>
      </c>
      <c r="Z5" s="118">
        <v>-34363.285950723795</v>
      </c>
      <c r="AA5" s="89">
        <v>0.12291666499999999</v>
      </c>
      <c r="AB5" s="116">
        <f>_xlfn.XLOOKUP(I5,'rubros_id_opex '!A:A,'rubros_id_opex '!B:B)</f>
        <v>9</v>
      </c>
      <c r="AC5" s="89" t="str">
        <f>_xlfn.XLOOKUP(AB5,'rubros_unicos'!B:B,'rubros_unicos'!A:A)</f>
        <v>HONORARIOS</v>
      </c>
    </row>
    <row r="6" spans="1:29" x14ac:dyDescent="0.25">
      <c r="A6" s="92" vm="27">
        <v>46112</v>
      </c>
      <c r="B6" s="89" t="s">
        <v>19</v>
      </c>
      <c r="C6" s="89" t="s">
        <v>1232</v>
      </c>
      <c r="D6" s="90">
        <v>-279565.71999999997</v>
      </c>
      <c r="E6" s="89" t="s">
        <v>985</v>
      </c>
      <c r="F6" s="89">
        <v>1</v>
      </c>
      <c r="G6" s="90">
        <v>279565.71999999997</v>
      </c>
      <c r="H6" s="89" t="s">
        <v>931</v>
      </c>
      <c r="I6" s="89" t="s">
        <v>985</v>
      </c>
      <c r="J6" s="89" t="s">
        <v>148</v>
      </c>
      <c r="K6" s="89" t="s">
        <v>469</v>
      </c>
      <c r="L6" s="89" t="s">
        <v>181</v>
      </c>
      <c r="M6" s="89" t="s">
        <v>1229</v>
      </c>
      <c r="N6" s="89" t="s">
        <v>94</v>
      </c>
      <c r="O6" s="142" vm="2">
        <v>0</v>
      </c>
      <c r="P6" s="142" vm="2">
        <v>0</v>
      </c>
      <c r="Q6" s="89" t="s">
        <v>984</v>
      </c>
      <c r="R6" s="89" t="s">
        <v>1230</v>
      </c>
      <c r="S6" s="91" t="s">
        <v>1045</v>
      </c>
      <c r="T6" s="89" t="s">
        <v>932</v>
      </c>
      <c r="U6" s="89" t="s">
        <v>933</v>
      </c>
      <c r="V6" s="146">
        <v>3725</v>
      </c>
      <c r="W6" s="89" t="s">
        <v>910</v>
      </c>
      <c r="X6" s="89">
        <v>0.49166665999999998</v>
      </c>
      <c r="Y6" s="90">
        <v>0.25</v>
      </c>
      <c r="Z6" s="118">
        <v>-34363.285950723795</v>
      </c>
      <c r="AA6" s="89">
        <v>0.12291666499999999</v>
      </c>
      <c r="AB6" s="116">
        <f>_xlfn.XLOOKUP(I6,'rubros_id_opex '!A:A,'rubros_id_opex '!B:B)</f>
        <v>9</v>
      </c>
      <c r="AC6" s="89" t="str">
        <f>_xlfn.XLOOKUP(AB6,'rubros_unicos'!B:B,'rubros_unicos'!A:A)</f>
        <v>HONORARIOS</v>
      </c>
    </row>
    <row r="7" spans="1:29" x14ac:dyDescent="0.25">
      <c r="A7" s="92" vm="27">
        <v>46112</v>
      </c>
      <c r="B7" s="89" t="s">
        <v>19</v>
      </c>
      <c r="C7" s="89" t="s">
        <v>1232</v>
      </c>
      <c r="D7" s="90">
        <v>-279565.71999999997</v>
      </c>
      <c r="E7" s="89" t="s">
        <v>985</v>
      </c>
      <c r="F7" s="89">
        <v>1</v>
      </c>
      <c r="G7" s="90">
        <v>279565.71999999997</v>
      </c>
      <c r="H7" s="89" t="s">
        <v>931</v>
      </c>
      <c r="I7" s="89" t="s">
        <v>985</v>
      </c>
      <c r="J7" s="89" t="s">
        <v>148</v>
      </c>
      <c r="K7" s="89" t="s">
        <v>469</v>
      </c>
      <c r="L7" s="89" t="s">
        <v>181</v>
      </c>
      <c r="M7" s="89" t="s">
        <v>1229</v>
      </c>
      <c r="N7" s="89" t="s">
        <v>94</v>
      </c>
      <c r="O7" s="142" vm="2">
        <v>0</v>
      </c>
      <c r="P7" s="142" vm="2">
        <v>0</v>
      </c>
      <c r="Q7" s="89" t="s">
        <v>984</v>
      </c>
      <c r="R7" s="89" t="s">
        <v>1230</v>
      </c>
      <c r="S7" s="91" t="s">
        <v>1045</v>
      </c>
      <c r="T7" s="89" t="s">
        <v>932</v>
      </c>
      <c r="U7" s="89" t="s">
        <v>933</v>
      </c>
      <c r="V7" s="146">
        <v>3725</v>
      </c>
      <c r="W7" s="89" t="s">
        <v>912</v>
      </c>
      <c r="X7" s="89">
        <v>0.49166665999999998</v>
      </c>
      <c r="Y7" s="90">
        <v>0.25</v>
      </c>
      <c r="Z7" s="118">
        <v>-34363.285950723795</v>
      </c>
      <c r="AA7" s="89">
        <v>0.12291666499999999</v>
      </c>
      <c r="AB7" s="116">
        <f>_xlfn.XLOOKUP(I7,'rubros_id_opex '!A:A,'rubros_id_opex '!B:B)</f>
        <v>9</v>
      </c>
      <c r="AC7" s="89" t="str">
        <f>_xlfn.XLOOKUP(AB7,'rubros_unicos'!B:B,'rubros_unicos'!A:A)</f>
        <v>HONORARIOS</v>
      </c>
    </row>
    <row r="8" spans="1:29" x14ac:dyDescent="0.25">
      <c r="A8" s="92" vm="27">
        <v>46112</v>
      </c>
      <c r="B8" s="89" t="s">
        <v>19</v>
      </c>
      <c r="C8" s="89" t="s">
        <v>1232</v>
      </c>
      <c r="D8" s="90">
        <v>-279565.71999999997</v>
      </c>
      <c r="E8" s="89" t="s">
        <v>985</v>
      </c>
      <c r="F8" s="89">
        <v>1</v>
      </c>
      <c r="G8" s="90">
        <v>279565.71999999997</v>
      </c>
      <c r="H8" s="89" t="s">
        <v>931</v>
      </c>
      <c r="I8" s="89" t="s">
        <v>985</v>
      </c>
      <c r="J8" s="89" t="s">
        <v>148</v>
      </c>
      <c r="K8" s="89" t="s">
        <v>469</v>
      </c>
      <c r="L8" s="89" t="s">
        <v>181</v>
      </c>
      <c r="M8" s="89" t="s">
        <v>1229</v>
      </c>
      <c r="N8" s="89" t="s">
        <v>94</v>
      </c>
      <c r="O8" s="142" vm="2">
        <v>0</v>
      </c>
      <c r="P8" s="142" vm="2">
        <v>0</v>
      </c>
      <c r="Q8" s="89" t="s">
        <v>984</v>
      </c>
      <c r="R8" s="89" t="s">
        <v>1230</v>
      </c>
      <c r="S8" s="91" t="s">
        <v>1045</v>
      </c>
      <c r="T8" s="89" t="s">
        <v>932</v>
      </c>
      <c r="U8" s="89" t="s">
        <v>933</v>
      </c>
      <c r="V8" s="146">
        <v>3925</v>
      </c>
      <c r="W8" s="89" t="s">
        <v>934</v>
      </c>
      <c r="X8" s="89">
        <v>0.49166660000000001</v>
      </c>
      <c r="Y8" s="90">
        <v>0.25</v>
      </c>
      <c r="Z8" s="118">
        <v>-34363.281757237994</v>
      </c>
      <c r="AA8" s="89">
        <v>0.12291665</v>
      </c>
      <c r="AB8" s="116">
        <f>_xlfn.XLOOKUP(I8,'rubros_id_opex '!A:A,'rubros_id_opex '!B:B)</f>
        <v>9</v>
      </c>
      <c r="AC8" s="89" t="str">
        <f>_xlfn.XLOOKUP(AB8,'rubros_unicos'!B:B,'rubros_unicos'!A:A)</f>
        <v>HONORARIOS</v>
      </c>
    </row>
    <row r="9" spans="1:29" x14ac:dyDescent="0.25">
      <c r="A9" s="92" vm="27">
        <v>46112</v>
      </c>
      <c r="B9" s="89" t="s">
        <v>19</v>
      </c>
      <c r="C9" s="89" t="s">
        <v>1232</v>
      </c>
      <c r="D9" s="90">
        <v>-279565.71999999997</v>
      </c>
      <c r="E9" s="89" t="s">
        <v>985</v>
      </c>
      <c r="F9" s="89">
        <v>1</v>
      </c>
      <c r="G9" s="90">
        <v>279565.71999999997</v>
      </c>
      <c r="H9" s="89" t="s">
        <v>931</v>
      </c>
      <c r="I9" s="89" t="s">
        <v>985</v>
      </c>
      <c r="J9" s="89" t="s">
        <v>148</v>
      </c>
      <c r="K9" s="89" t="s">
        <v>469</v>
      </c>
      <c r="L9" s="89" t="s">
        <v>181</v>
      </c>
      <c r="M9" s="89" t="s">
        <v>1229</v>
      </c>
      <c r="N9" s="89" t="s">
        <v>94</v>
      </c>
      <c r="O9" s="142" vm="2">
        <v>0</v>
      </c>
      <c r="P9" s="142" vm="2">
        <v>0</v>
      </c>
      <c r="Q9" s="89" t="s">
        <v>984</v>
      </c>
      <c r="R9" s="89" t="s">
        <v>1230</v>
      </c>
      <c r="S9" s="91" t="s">
        <v>1045</v>
      </c>
      <c r="T9" s="89" t="s">
        <v>932</v>
      </c>
      <c r="U9" s="89" t="s">
        <v>933</v>
      </c>
      <c r="V9" s="146">
        <v>3925</v>
      </c>
      <c r="W9" s="89" t="s">
        <v>908</v>
      </c>
      <c r="X9" s="89">
        <v>0.49166660000000001</v>
      </c>
      <c r="Y9" s="90">
        <v>0.25</v>
      </c>
      <c r="Z9" s="118">
        <v>-34363.281757237994</v>
      </c>
      <c r="AA9" s="89">
        <v>0.12291665</v>
      </c>
      <c r="AB9" s="116">
        <f>_xlfn.XLOOKUP(I9,'rubros_id_opex '!A:A,'rubros_id_opex '!B:B)</f>
        <v>9</v>
      </c>
      <c r="AC9" s="89" t="str">
        <f>_xlfn.XLOOKUP(AB9,'rubros_unicos'!B:B,'rubros_unicos'!A:A)</f>
        <v>HONORARIOS</v>
      </c>
    </row>
    <row r="10" spans="1:29" x14ac:dyDescent="0.25">
      <c r="A10" s="92" vm="27">
        <v>46112</v>
      </c>
      <c r="B10" s="89" t="s">
        <v>19</v>
      </c>
      <c r="C10" s="89" t="s">
        <v>1232</v>
      </c>
      <c r="D10" s="90">
        <v>-279565.71999999997</v>
      </c>
      <c r="E10" s="89" t="s">
        <v>985</v>
      </c>
      <c r="F10" s="89">
        <v>1</v>
      </c>
      <c r="G10" s="90">
        <v>279565.71999999997</v>
      </c>
      <c r="H10" s="89" t="s">
        <v>931</v>
      </c>
      <c r="I10" s="89" t="s">
        <v>985</v>
      </c>
      <c r="J10" s="89" t="s">
        <v>148</v>
      </c>
      <c r="K10" s="89" t="s">
        <v>469</v>
      </c>
      <c r="L10" s="89" t="s">
        <v>181</v>
      </c>
      <c r="M10" s="89" t="s">
        <v>1229</v>
      </c>
      <c r="N10" s="89" t="s">
        <v>94</v>
      </c>
      <c r="O10" s="142" vm="2">
        <v>0</v>
      </c>
      <c r="P10" s="142" vm="2">
        <v>0</v>
      </c>
      <c r="Q10" s="89" t="s">
        <v>984</v>
      </c>
      <c r="R10" s="89" t="s">
        <v>1230</v>
      </c>
      <c r="S10" s="91" t="s">
        <v>1045</v>
      </c>
      <c r="T10" s="89" t="s">
        <v>932</v>
      </c>
      <c r="U10" s="89" t="s">
        <v>933</v>
      </c>
      <c r="V10" s="146">
        <v>3925</v>
      </c>
      <c r="W10" s="89" t="s">
        <v>910</v>
      </c>
      <c r="X10" s="89">
        <v>0.49166660000000001</v>
      </c>
      <c r="Y10" s="90">
        <v>0.25</v>
      </c>
      <c r="Z10" s="118">
        <v>-34363.281757237994</v>
      </c>
      <c r="AA10" s="89">
        <v>0.12291665</v>
      </c>
      <c r="AB10" s="116">
        <f>_xlfn.XLOOKUP(I10,'rubros_id_opex '!A:A,'rubros_id_opex '!B:B)</f>
        <v>9</v>
      </c>
      <c r="AC10" s="89" t="str">
        <f>_xlfn.XLOOKUP(AB10,'rubros_unicos'!B:B,'rubros_unicos'!A:A)</f>
        <v>HONORARIOS</v>
      </c>
    </row>
    <row r="11" spans="1:29" x14ac:dyDescent="0.25">
      <c r="A11" s="92" vm="27">
        <v>46112</v>
      </c>
      <c r="B11" s="89" t="s">
        <v>19</v>
      </c>
      <c r="C11" s="89" t="s">
        <v>1232</v>
      </c>
      <c r="D11" s="90">
        <v>-279565.71999999997</v>
      </c>
      <c r="E11" s="89" t="s">
        <v>985</v>
      </c>
      <c r="F11" s="89">
        <v>1</v>
      </c>
      <c r="G11" s="90">
        <v>279565.71999999997</v>
      </c>
      <c r="H11" s="89" t="s">
        <v>931</v>
      </c>
      <c r="I11" s="89" t="s">
        <v>985</v>
      </c>
      <c r="J11" s="89" t="s">
        <v>148</v>
      </c>
      <c r="K11" s="89" t="s">
        <v>469</v>
      </c>
      <c r="L11" s="89" t="s">
        <v>181</v>
      </c>
      <c r="M11" s="89" t="s">
        <v>1229</v>
      </c>
      <c r="N11" s="89" t="s">
        <v>94</v>
      </c>
      <c r="O11" s="142" vm="2">
        <v>0</v>
      </c>
      <c r="P11" s="142" vm="2">
        <v>0</v>
      </c>
      <c r="Q11" s="89" t="s">
        <v>984</v>
      </c>
      <c r="R11" s="89" t="s">
        <v>1230</v>
      </c>
      <c r="S11" s="91" t="s">
        <v>1045</v>
      </c>
      <c r="T11" s="89" t="s">
        <v>932</v>
      </c>
      <c r="U11" s="89" t="s">
        <v>933</v>
      </c>
      <c r="V11" s="146">
        <v>3925</v>
      </c>
      <c r="W11" s="89" t="s">
        <v>912</v>
      </c>
      <c r="X11" s="89">
        <v>0.49166660000000001</v>
      </c>
      <c r="Y11" s="90">
        <v>0.25</v>
      </c>
      <c r="Z11" s="118">
        <v>-34363.281757237994</v>
      </c>
      <c r="AA11" s="89">
        <v>0.12291665</v>
      </c>
      <c r="AB11" s="116">
        <f>_xlfn.XLOOKUP(I11,'rubros_id_opex '!A:A,'rubros_id_opex '!B:B)</f>
        <v>9</v>
      </c>
      <c r="AC11" s="89" t="str">
        <f>_xlfn.XLOOKUP(AB11,'rubros_unicos'!B:B,'rubros_unicos'!A:A)</f>
        <v>HONORARIOS</v>
      </c>
    </row>
    <row r="12" spans="1:29" x14ac:dyDescent="0.25">
      <c r="A12" s="92" vm="27">
        <v>46112</v>
      </c>
      <c r="B12" s="89" t="s">
        <v>1233</v>
      </c>
      <c r="C12" s="89" t="s">
        <v>1234</v>
      </c>
      <c r="D12" s="90">
        <v>-51343.54</v>
      </c>
      <c r="E12" s="89" t="s">
        <v>985</v>
      </c>
      <c r="F12" s="89">
        <v>1</v>
      </c>
      <c r="G12" s="90">
        <v>51343.54</v>
      </c>
      <c r="H12" s="89" t="s">
        <v>931</v>
      </c>
      <c r="I12" s="89" t="s">
        <v>985</v>
      </c>
      <c r="J12" s="89" t="s">
        <v>148</v>
      </c>
      <c r="K12" s="89" t="s">
        <v>469</v>
      </c>
      <c r="L12" s="89" t="s">
        <v>181</v>
      </c>
      <c r="M12" s="89" t="s">
        <v>1229</v>
      </c>
      <c r="N12" s="89" t="s">
        <v>94</v>
      </c>
      <c r="O12" s="142" vm="2">
        <v>0</v>
      </c>
      <c r="P12" s="142" vm="2">
        <v>0</v>
      </c>
      <c r="Q12" s="89" t="s">
        <v>984</v>
      </c>
      <c r="R12" s="89" t="s">
        <v>1230</v>
      </c>
      <c r="S12" s="91" t="s">
        <v>1045</v>
      </c>
      <c r="T12" s="89" t="s">
        <v>932</v>
      </c>
      <c r="U12" s="89" t="s">
        <v>933</v>
      </c>
      <c r="V12" s="146">
        <v>3725</v>
      </c>
      <c r="W12" s="89" t="s">
        <v>934</v>
      </c>
      <c r="X12" s="89">
        <v>0.49166665999999998</v>
      </c>
      <c r="Y12" s="90">
        <v>0.25</v>
      </c>
      <c r="Z12" s="118">
        <v>-6310.9767060940994</v>
      </c>
      <c r="AA12" s="89">
        <v>0.12291666499999999</v>
      </c>
      <c r="AB12" s="116">
        <f>_xlfn.XLOOKUP(I12,'rubros_id_opex '!A:A,'rubros_id_opex '!B:B)</f>
        <v>9</v>
      </c>
      <c r="AC12" s="89" t="str">
        <f>_xlfn.XLOOKUP(AB12,'rubros_unicos'!B:B,'rubros_unicos'!A:A)</f>
        <v>HONORARIOS</v>
      </c>
    </row>
    <row r="13" spans="1:29" x14ac:dyDescent="0.25">
      <c r="A13" s="92" vm="27">
        <v>46112</v>
      </c>
      <c r="B13" s="89" t="s">
        <v>1233</v>
      </c>
      <c r="C13" s="89" t="s">
        <v>1234</v>
      </c>
      <c r="D13" s="90">
        <v>-51343.54</v>
      </c>
      <c r="E13" s="89" t="s">
        <v>985</v>
      </c>
      <c r="F13" s="89">
        <v>1</v>
      </c>
      <c r="G13" s="90">
        <v>51343.54</v>
      </c>
      <c r="H13" s="89" t="s">
        <v>931</v>
      </c>
      <c r="I13" s="89" t="s">
        <v>985</v>
      </c>
      <c r="J13" s="89" t="s">
        <v>148</v>
      </c>
      <c r="K13" s="89" t="s">
        <v>469</v>
      </c>
      <c r="L13" s="89" t="s">
        <v>181</v>
      </c>
      <c r="M13" s="89" t="s">
        <v>1229</v>
      </c>
      <c r="N13" s="89" t="s">
        <v>94</v>
      </c>
      <c r="O13" s="142" vm="2">
        <v>0</v>
      </c>
      <c r="P13" s="142" vm="2">
        <v>0</v>
      </c>
      <c r="Q13" s="89" t="s">
        <v>984</v>
      </c>
      <c r="R13" s="89" t="s">
        <v>1230</v>
      </c>
      <c r="S13" s="91" t="s">
        <v>1045</v>
      </c>
      <c r="T13" s="89" t="s">
        <v>932</v>
      </c>
      <c r="U13" s="89" t="s">
        <v>933</v>
      </c>
      <c r="V13" s="146">
        <v>3725</v>
      </c>
      <c r="W13" s="89" t="s">
        <v>908</v>
      </c>
      <c r="X13" s="89">
        <v>0.49166665999999998</v>
      </c>
      <c r="Y13" s="90">
        <v>0.25</v>
      </c>
      <c r="Z13" s="118">
        <v>-6310.9767060940994</v>
      </c>
      <c r="AA13" s="89">
        <v>0.12291666499999999</v>
      </c>
      <c r="AB13" s="116">
        <f>_xlfn.XLOOKUP(I13,'rubros_id_opex '!A:A,'rubros_id_opex '!B:B)</f>
        <v>9</v>
      </c>
      <c r="AC13" s="89" t="str">
        <f>_xlfn.XLOOKUP(AB13,'rubros_unicos'!B:B,'rubros_unicos'!A:A)</f>
        <v>HONORARIOS</v>
      </c>
    </row>
    <row r="14" spans="1:29" x14ac:dyDescent="0.25">
      <c r="A14" s="92" vm="27">
        <v>46112</v>
      </c>
      <c r="B14" s="89" t="s">
        <v>1233</v>
      </c>
      <c r="C14" s="89" t="s">
        <v>1234</v>
      </c>
      <c r="D14" s="90">
        <v>-51343.54</v>
      </c>
      <c r="E14" s="89" t="s">
        <v>985</v>
      </c>
      <c r="F14" s="89">
        <v>1</v>
      </c>
      <c r="G14" s="90">
        <v>51343.54</v>
      </c>
      <c r="H14" s="89" t="s">
        <v>931</v>
      </c>
      <c r="I14" s="89" t="s">
        <v>985</v>
      </c>
      <c r="J14" s="89" t="s">
        <v>148</v>
      </c>
      <c r="K14" s="89" t="s">
        <v>469</v>
      </c>
      <c r="L14" s="89" t="s">
        <v>181</v>
      </c>
      <c r="M14" s="89" t="s">
        <v>1229</v>
      </c>
      <c r="N14" s="89" t="s">
        <v>94</v>
      </c>
      <c r="O14" s="142" vm="2">
        <v>0</v>
      </c>
      <c r="P14" s="142" vm="2">
        <v>0</v>
      </c>
      <c r="Q14" s="89" t="s">
        <v>984</v>
      </c>
      <c r="R14" s="89" t="s">
        <v>1230</v>
      </c>
      <c r="S14" s="91" t="s">
        <v>1045</v>
      </c>
      <c r="T14" s="89" t="s">
        <v>932</v>
      </c>
      <c r="U14" s="89" t="s">
        <v>933</v>
      </c>
      <c r="V14" s="146">
        <v>3725</v>
      </c>
      <c r="W14" s="89" t="s">
        <v>910</v>
      </c>
      <c r="X14" s="89">
        <v>0.49166665999999998</v>
      </c>
      <c r="Y14" s="90">
        <v>0.25</v>
      </c>
      <c r="Z14" s="118">
        <v>-6310.9767060940994</v>
      </c>
      <c r="AA14" s="89">
        <v>0.12291666499999999</v>
      </c>
      <c r="AB14" s="116">
        <f>_xlfn.XLOOKUP(I14,'rubros_id_opex '!A:A,'rubros_id_opex '!B:B)</f>
        <v>9</v>
      </c>
      <c r="AC14" s="89" t="str">
        <f>_xlfn.XLOOKUP(AB14,'rubros_unicos'!B:B,'rubros_unicos'!A:A)</f>
        <v>HONORARIOS</v>
      </c>
    </row>
    <row r="15" spans="1:29" x14ac:dyDescent="0.25">
      <c r="A15" s="92" vm="27">
        <v>46112</v>
      </c>
      <c r="B15" s="89" t="s">
        <v>1233</v>
      </c>
      <c r="C15" s="89" t="s">
        <v>1234</v>
      </c>
      <c r="D15" s="90">
        <v>-51343.54</v>
      </c>
      <c r="E15" s="89" t="s">
        <v>985</v>
      </c>
      <c r="F15" s="89">
        <v>1</v>
      </c>
      <c r="G15" s="90">
        <v>51343.54</v>
      </c>
      <c r="H15" s="89" t="s">
        <v>931</v>
      </c>
      <c r="I15" s="89" t="s">
        <v>985</v>
      </c>
      <c r="J15" s="89" t="s">
        <v>148</v>
      </c>
      <c r="K15" s="89" t="s">
        <v>469</v>
      </c>
      <c r="L15" s="89" t="s">
        <v>181</v>
      </c>
      <c r="M15" s="89" t="s">
        <v>1229</v>
      </c>
      <c r="N15" s="89" t="s">
        <v>94</v>
      </c>
      <c r="O15" s="142" vm="2">
        <v>0</v>
      </c>
      <c r="P15" s="142" vm="2">
        <v>0</v>
      </c>
      <c r="Q15" s="89" t="s">
        <v>984</v>
      </c>
      <c r="R15" s="89" t="s">
        <v>1230</v>
      </c>
      <c r="S15" s="91" t="s">
        <v>1045</v>
      </c>
      <c r="T15" s="89" t="s">
        <v>932</v>
      </c>
      <c r="U15" s="89" t="s">
        <v>933</v>
      </c>
      <c r="V15" s="146">
        <v>3725</v>
      </c>
      <c r="W15" s="89" t="s">
        <v>912</v>
      </c>
      <c r="X15" s="89">
        <v>0.49166665999999998</v>
      </c>
      <c r="Y15" s="90">
        <v>0.25</v>
      </c>
      <c r="Z15" s="118">
        <v>-6310.9767060940994</v>
      </c>
      <c r="AA15" s="89">
        <v>0.12291666499999999</v>
      </c>
      <c r="AB15" s="116">
        <f>_xlfn.XLOOKUP(I15,'rubros_id_opex '!A:A,'rubros_id_opex '!B:B)</f>
        <v>9</v>
      </c>
      <c r="AC15" s="89" t="str">
        <f>_xlfn.XLOOKUP(AB15,'rubros_unicos'!B:B,'rubros_unicos'!A:A)</f>
        <v>HONORARIOS</v>
      </c>
    </row>
    <row r="16" spans="1:29" x14ac:dyDescent="0.25">
      <c r="A16" s="92" vm="27">
        <v>46112</v>
      </c>
      <c r="B16" s="89" t="s">
        <v>1233</v>
      </c>
      <c r="C16" s="89" t="s">
        <v>1234</v>
      </c>
      <c r="D16" s="90">
        <v>-51343.54</v>
      </c>
      <c r="E16" s="89" t="s">
        <v>985</v>
      </c>
      <c r="F16" s="89">
        <v>1</v>
      </c>
      <c r="G16" s="90">
        <v>51343.54</v>
      </c>
      <c r="H16" s="89" t="s">
        <v>931</v>
      </c>
      <c r="I16" s="89" t="s">
        <v>985</v>
      </c>
      <c r="J16" s="89" t="s">
        <v>148</v>
      </c>
      <c r="K16" s="89" t="s">
        <v>469</v>
      </c>
      <c r="L16" s="89" t="s">
        <v>181</v>
      </c>
      <c r="M16" s="89" t="s">
        <v>1229</v>
      </c>
      <c r="N16" s="89" t="s">
        <v>94</v>
      </c>
      <c r="O16" s="142" vm="2">
        <v>0</v>
      </c>
      <c r="P16" s="142" vm="2">
        <v>0</v>
      </c>
      <c r="Q16" s="89" t="s">
        <v>984</v>
      </c>
      <c r="R16" s="89" t="s">
        <v>1230</v>
      </c>
      <c r="S16" s="91" t="s">
        <v>1045</v>
      </c>
      <c r="T16" s="89" t="s">
        <v>932</v>
      </c>
      <c r="U16" s="89" t="s">
        <v>933</v>
      </c>
      <c r="V16" s="146">
        <v>3925</v>
      </c>
      <c r="W16" s="89" t="s">
        <v>934</v>
      </c>
      <c r="X16" s="89">
        <v>0.49166660000000001</v>
      </c>
      <c r="Y16" s="90">
        <v>0.25</v>
      </c>
      <c r="Z16" s="118">
        <v>-6310.975935941</v>
      </c>
      <c r="AA16" s="89">
        <v>0.12291665</v>
      </c>
      <c r="AB16" s="116">
        <v>3</v>
      </c>
      <c r="AC16" s="89" t="str">
        <f>_xlfn.XLOOKUP(AB16,'rubros_unicos'!B:B,'rubros_unicos'!A:A)</f>
        <v>SANIDAD</v>
      </c>
    </row>
    <row r="17" spans="1:29" x14ac:dyDescent="0.25">
      <c r="A17" s="92" vm="27">
        <v>46112</v>
      </c>
      <c r="B17" s="89" t="s">
        <v>1233</v>
      </c>
      <c r="C17" s="89" t="s">
        <v>1234</v>
      </c>
      <c r="D17" s="90">
        <v>-51343.54</v>
      </c>
      <c r="E17" s="89" t="s">
        <v>985</v>
      </c>
      <c r="F17" s="89">
        <v>1</v>
      </c>
      <c r="G17" s="90">
        <v>51343.54</v>
      </c>
      <c r="H17" s="89" t="s">
        <v>931</v>
      </c>
      <c r="I17" s="89" t="s">
        <v>985</v>
      </c>
      <c r="J17" s="89" t="s">
        <v>148</v>
      </c>
      <c r="K17" s="89" t="s">
        <v>469</v>
      </c>
      <c r="L17" s="89" t="s">
        <v>181</v>
      </c>
      <c r="M17" s="89" t="s">
        <v>1229</v>
      </c>
      <c r="N17" s="89" t="s">
        <v>94</v>
      </c>
      <c r="O17" s="142" vm="2">
        <v>0</v>
      </c>
      <c r="P17" s="142" vm="2">
        <v>0</v>
      </c>
      <c r="Q17" s="89" t="s">
        <v>984</v>
      </c>
      <c r="R17" s="89" t="s">
        <v>1230</v>
      </c>
      <c r="S17" s="91" t="s">
        <v>1045</v>
      </c>
      <c r="T17" s="89" t="s">
        <v>932</v>
      </c>
      <c r="U17" s="89" t="s">
        <v>933</v>
      </c>
      <c r="V17" s="146">
        <v>3925</v>
      </c>
      <c r="W17" s="89" t="s">
        <v>908</v>
      </c>
      <c r="X17" s="89">
        <v>0.49166660000000001</v>
      </c>
      <c r="Y17" s="90">
        <v>0.25</v>
      </c>
      <c r="Z17" s="118">
        <v>-6310.975935941</v>
      </c>
      <c r="AA17" s="89">
        <v>0.12291665</v>
      </c>
      <c r="AB17" s="116">
        <v>3</v>
      </c>
      <c r="AC17" s="89" t="str">
        <f>_xlfn.XLOOKUP(AB17,'rubros_unicos'!B:B,'rubros_unicos'!A:A)</f>
        <v>SANIDAD</v>
      </c>
    </row>
    <row r="18" spans="1:29" x14ac:dyDescent="0.25">
      <c r="A18" s="92" vm="27">
        <v>46112</v>
      </c>
      <c r="B18" s="89" t="s">
        <v>1233</v>
      </c>
      <c r="C18" s="89" t="s">
        <v>1234</v>
      </c>
      <c r="D18" s="90">
        <v>-51343.54</v>
      </c>
      <c r="E18" s="89" t="s">
        <v>985</v>
      </c>
      <c r="F18" s="89">
        <v>1</v>
      </c>
      <c r="G18" s="90">
        <v>51343.54</v>
      </c>
      <c r="H18" s="89" t="s">
        <v>931</v>
      </c>
      <c r="I18" s="89" t="s">
        <v>985</v>
      </c>
      <c r="J18" s="89" t="s">
        <v>148</v>
      </c>
      <c r="K18" s="89" t="s">
        <v>469</v>
      </c>
      <c r="L18" s="89" t="s">
        <v>181</v>
      </c>
      <c r="M18" s="89" t="s">
        <v>1229</v>
      </c>
      <c r="N18" s="89" t="s">
        <v>94</v>
      </c>
      <c r="O18" s="142" vm="2">
        <v>0</v>
      </c>
      <c r="P18" s="142" vm="2">
        <v>0</v>
      </c>
      <c r="Q18" s="89" t="s">
        <v>984</v>
      </c>
      <c r="R18" s="89" t="s">
        <v>1230</v>
      </c>
      <c r="S18" s="91" t="s">
        <v>1045</v>
      </c>
      <c r="T18" s="89" t="s">
        <v>932</v>
      </c>
      <c r="U18" s="89" t="s">
        <v>933</v>
      </c>
      <c r="V18" s="146">
        <v>3925</v>
      </c>
      <c r="W18" s="89" t="s">
        <v>910</v>
      </c>
      <c r="X18" s="89">
        <v>0.49166660000000001</v>
      </c>
      <c r="Y18" s="90">
        <v>0.25</v>
      </c>
      <c r="Z18" s="118">
        <v>-6310.975935941</v>
      </c>
      <c r="AA18" s="89">
        <v>0.12291665</v>
      </c>
      <c r="AB18" s="116">
        <f>_xlfn.XLOOKUP(I18,'rubros_id_opex '!A:A,'rubros_id_opex '!B:B)</f>
        <v>9</v>
      </c>
      <c r="AC18" s="89" t="str">
        <f>_xlfn.XLOOKUP(AB18,'rubros_unicos'!B:B,'rubros_unicos'!A:A)</f>
        <v>HONORARIOS</v>
      </c>
    </row>
    <row r="19" spans="1:29" x14ac:dyDescent="0.25">
      <c r="A19" s="92" vm="27">
        <v>46112</v>
      </c>
      <c r="B19" s="89" t="s">
        <v>1233</v>
      </c>
      <c r="C19" s="89" t="s">
        <v>1234</v>
      </c>
      <c r="D19" s="90">
        <v>-51343.54</v>
      </c>
      <c r="E19" s="89" t="s">
        <v>985</v>
      </c>
      <c r="F19" s="89">
        <v>1</v>
      </c>
      <c r="G19" s="90">
        <v>51343.54</v>
      </c>
      <c r="H19" s="89" t="s">
        <v>931</v>
      </c>
      <c r="I19" s="89" t="s">
        <v>985</v>
      </c>
      <c r="J19" s="89" t="s">
        <v>148</v>
      </c>
      <c r="K19" s="89" t="s">
        <v>469</v>
      </c>
      <c r="L19" s="89" t="s">
        <v>181</v>
      </c>
      <c r="M19" s="89" t="s">
        <v>1229</v>
      </c>
      <c r="N19" s="89" t="s">
        <v>94</v>
      </c>
      <c r="O19" s="142" vm="2">
        <v>0</v>
      </c>
      <c r="P19" s="142" vm="2">
        <v>0</v>
      </c>
      <c r="Q19" s="89" t="s">
        <v>984</v>
      </c>
      <c r="R19" s="89" t="s">
        <v>1230</v>
      </c>
      <c r="S19" s="91" t="s">
        <v>1045</v>
      </c>
      <c r="T19" s="89" t="s">
        <v>932</v>
      </c>
      <c r="U19" s="89" t="s">
        <v>933</v>
      </c>
      <c r="V19" s="146">
        <v>3925</v>
      </c>
      <c r="W19" s="89" t="s">
        <v>912</v>
      </c>
      <c r="X19" s="89">
        <v>0.49166660000000001</v>
      </c>
      <c r="Y19" s="90">
        <v>0.25</v>
      </c>
      <c r="Z19" s="118">
        <v>-6310.975935941</v>
      </c>
      <c r="AA19" s="89">
        <v>0.12291665</v>
      </c>
      <c r="AB19" s="116">
        <f>_xlfn.XLOOKUP(I19,'rubros_id_opex '!A:A,'rubros_id_opex '!B:B)</f>
        <v>9</v>
      </c>
      <c r="AC19" s="89" t="str">
        <f>_xlfn.XLOOKUP(AB19,'rubros_unicos'!B:B,'rubros_unicos'!A:A)</f>
        <v>HONORARIOS</v>
      </c>
    </row>
    <row r="20" spans="1:29" x14ac:dyDescent="0.25">
      <c r="A20" s="92" vm="27">
        <v>46112</v>
      </c>
      <c r="B20" s="89" t="s">
        <v>1235</v>
      </c>
      <c r="C20" s="89" t="s">
        <v>1236</v>
      </c>
      <c r="D20" s="90">
        <v>-225600</v>
      </c>
      <c r="E20" s="89" t="s">
        <v>983</v>
      </c>
      <c r="F20" s="89">
        <v>47</v>
      </c>
      <c r="G20" s="90">
        <v>4800</v>
      </c>
      <c r="H20" s="89" t="s">
        <v>931</v>
      </c>
      <c r="I20" s="89" t="s">
        <v>983</v>
      </c>
      <c r="J20" s="89" t="s">
        <v>148</v>
      </c>
      <c r="K20" s="89" t="s">
        <v>469</v>
      </c>
      <c r="L20" s="89" t="s">
        <v>181</v>
      </c>
      <c r="M20" s="89" t="s">
        <v>1229</v>
      </c>
      <c r="N20" s="89" t="s">
        <v>94</v>
      </c>
      <c r="O20" s="142" vm="2">
        <v>0</v>
      </c>
      <c r="P20" s="142" vm="2">
        <v>0</v>
      </c>
      <c r="Q20" s="89" t="s">
        <v>984</v>
      </c>
      <c r="R20" s="89" t="s">
        <v>1230</v>
      </c>
      <c r="S20" s="91" t="s">
        <v>1045</v>
      </c>
      <c r="T20" s="89" t="s">
        <v>932</v>
      </c>
      <c r="U20" s="89" t="s">
        <v>933</v>
      </c>
      <c r="V20" s="146">
        <v>3725</v>
      </c>
      <c r="W20" s="89" t="s">
        <v>934</v>
      </c>
      <c r="X20" s="89">
        <v>0.49166665999999998</v>
      </c>
      <c r="Y20" s="90">
        <v>0.25</v>
      </c>
      <c r="Z20" s="118">
        <v>-27729.999624</v>
      </c>
      <c r="AA20" s="89">
        <v>5.777083255</v>
      </c>
      <c r="AB20" s="116">
        <f>_xlfn.XLOOKUP(I20,'rubros_id_opex '!A:A,'rubros_id_opex '!B:B)</f>
        <v>7</v>
      </c>
      <c r="AC20" s="89" t="str">
        <f>_xlfn.XLOOKUP(AB20,'rubros_unicos'!B:B,'rubros_unicos'!A:A)</f>
        <v>GASTOS OPERATIVOS</v>
      </c>
    </row>
    <row r="21" spans="1:29" x14ac:dyDescent="0.25">
      <c r="A21" s="92" vm="27">
        <v>46112</v>
      </c>
      <c r="B21" s="89" t="s">
        <v>1235</v>
      </c>
      <c r="C21" s="89" t="s">
        <v>1236</v>
      </c>
      <c r="D21" s="90">
        <v>-225600</v>
      </c>
      <c r="E21" s="89" t="s">
        <v>983</v>
      </c>
      <c r="F21" s="89">
        <v>47</v>
      </c>
      <c r="G21" s="90">
        <v>4800</v>
      </c>
      <c r="H21" s="89" t="s">
        <v>931</v>
      </c>
      <c r="I21" s="89" t="s">
        <v>983</v>
      </c>
      <c r="J21" s="89" t="s">
        <v>148</v>
      </c>
      <c r="K21" s="89" t="s">
        <v>469</v>
      </c>
      <c r="L21" s="89" t="s">
        <v>181</v>
      </c>
      <c r="M21" s="89" t="s">
        <v>1229</v>
      </c>
      <c r="N21" s="89" t="s">
        <v>94</v>
      </c>
      <c r="O21" s="142" vm="2">
        <v>0</v>
      </c>
      <c r="P21" s="142" vm="2">
        <v>0</v>
      </c>
      <c r="Q21" s="89" t="s">
        <v>984</v>
      </c>
      <c r="R21" s="89" t="s">
        <v>1230</v>
      </c>
      <c r="S21" s="91" t="s">
        <v>1045</v>
      </c>
      <c r="T21" s="89" t="s">
        <v>932</v>
      </c>
      <c r="U21" s="89" t="s">
        <v>933</v>
      </c>
      <c r="V21" s="146">
        <v>3725</v>
      </c>
      <c r="W21" s="89" t="s">
        <v>908</v>
      </c>
      <c r="X21" s="89">
        <v>0.49166665999999998</v>
      </c>
      <c r="Y21" s="90">
        <v>0.25</v>
      </c>
      <c r="Z21" s="118">
        <v>-27729.999624</v>
      </c>
      <c r="AA21" s="89">
        <v>5.777083255</v>
      </c>
      <c r="AB21" s="116">
        <f>_xlfn.XLOOKUP(I21,'rubros_id_opex '!A:A,'rubros_id_opex '!B:B)</f>
        <v>7</v>
      </c>
      <c r="AC21" s="89" t="str">
        <f>_xlfn.XLOOKUP(AB21,'rubros_unicos'!B:B,'rubros_unicos'!A:A)</f>
        <v>GASTOS OPERATIVOS</v>
      </c>
    </row>
    <row r="22" spans="1:29" x14ac:dyDescent="0.25">
      <c r="A22" s="92" vm="27">
        <v>46112</v>
      </c>
      <c r="B22" s="89" t="s">
        <v>1235</v>
      </c>
      <c r="C22" s="89" t="s">
        <v>1236</v>
      </c>
      <c r="D22" s="90">
        <v>-225600</v>
      </c>
      <c r="E22" s="89" t="s">
        <v>983</v>
      </c>
      <c r="F22" s="89">
        <v>47</v>
      </c>
      <c r="G22" s="90">
        <v>4800</v>
      </c>
      <c r="H22" s="89" t="s">
        <v>931</v>
      </c>
      <c r="I22" s="89" t="s">
        <v>983</v>
      </c>
      <c r="J22" s="89" t="s">
        <v>148</v>
      </c>
      <c r="K22" s="89" t="s">
        <v>469</v>
      </c>
      <c r="L22" s="89" t="s">
        <v>181</v>
      </c>
      <c r="M22" s="89" t="s">
        <v>1229</v>
      </c>
      <c r="N22" s="89" t="s">
        <v>94</v>
      </c>
      <c r="O22" s="142" vm="2">
        <v>0</v>
      </c>
      <c r="P22" s="142" vm="2">
        <v>0</v>
      </c>
      <c r="Q22" s="89" t="s">
        <v>984</v>
      </c>
      <c r="R22" s="89" t="s">
        <v>1230</v>
      </c>
      <c r="S22" s="91" t="s">
        <v>1045</v>
      </c>
      <c r="T22" s="89" t="s">
        <v>932</v>
      </c>
      <c r="U22" s="89" t="s">
        <v>933</v>
      </c>
      <c r="V22" s="146">
        <v>3725</v>
      </c>
      <c r="W22" s="89" t="s">
        <v>910</v>
      </c>
      <c r="X22" s="89">
        <v>0.49166665999999998</v>
      </c>
      <c r="Y22" s="90">
        <v>0.25</v>
      </c>
      <c r="Z22" s="118">
        <v>-27729.999624</v>
      </c>
      <c r="AA22" s="89">
        <v>5.777083255</v>
      </c>
      <c r="AB22" s="116">
        <f>_xlfn.XLOOKUP(I22,'rubros_id_opex '!A:A,'rubros_id_opex '!B:B)</f>
        <v>7</v>
      </c>
      <c r="AC22" s="89" t="str">
        <f>_xlfn.XLOOKUP(AB22,'rubros_unicos'!B:B,'rubros_unicos'!A:A)</f>
        <v>GASTOS OPERATIVOS</v>
      </c>
    </row>
    <row r="23" spans="1:29" x14ac:dyDescent="0.25">
      <c r="A23" s="92" vm="27">
        <v>46112</v>
      </c>
      <c r="B23" s="89" t="s">
        <v>1235</v>
      </c>
      <c r="C23" s="89" t="s">
        <v>1236</v>
      </c>
      <c r="D23" s="90">
        <v>-225600</v>
      </c>
      <c r="E23" s="89" t="s">
        <v>983</v>
      </c>
      <c r="F23" s="89">
        <v>47</v>
      </c>
      <c r="G23" s="90">
        <v>4800</v>
      </c>
      <c r="H23" s="89" t="s">
        <v>931</v>
      </c>
      <c r="I23" s="89" t="s">
        <v>983</v>
      </c>
      <c r="J23" s="89" t="s">
        <v>148</v>
      </c>
      <c r="K23" s="89" t="s">
        <v>469</v>
      </c>
      <c r="L23" s="89" t="s">
        <v>181</v>
      </c>
      <c r="M23" s="89" t="s">
        <v>1229</v>
      </c>
      <c r="N23" s="89" t="s">
        <v>94</v>
      </c>
      <c r="O23" s="142" vm="2">
        <v>0</v>
      </c>
      <c r="P23" s="142" vm="2">
        <v>0</v>
      </c>
      <c r="Q23" s="89" t="s">
        <v>984</v>
      </c>
      <c r="R23" s="89" t="s">
        <v>1230</v>
      </c>
      <c r="S23" s="91" t="s">
        <v>1045</v>
      </c>
      <c r="T23" s="89" t="s">
        <v>932</v>
      </c>
      <c r="U23" s="89" t="s">
        <v>933</v>
      </c>
      <c r="V23" s="146">
        <v>3725</v>
      </c>
      <c r="W23" s="89" t="s">
        <v>912</v>
      </c>
      <c r="X23" s="89">
        <v>0.49166665999999998</v>
      </c>
      <c r="Y23" s="90">
        <v>0.25</v>
      </c>
      <c r="Z23" s="118">
        <v>-27729.999624</v>
      </c>
      <c r="AA23" s="89">
        <v>5.777083255</v>
      </c>
      <c r="AB23" s="116">
        <f>_xlfn.XLOOKUP(I23,'rubros_id_opex '!A:A,'rubros_id_opex '!B:B)</f>
        <v>7</v>
      </c>
      <c r="AC23" s="89" t="str">
        <f>_xlfn.XLOOKUP(AB23,'rubros_unicos'!B:B,'rubros_unicos'!A:A)</f>
        <v>GASTOS OPERATIVOS</v>
      </c>
    </row>
    <row r="24" spans="1:29" x14ac:dyDescent="0.25">
      <c r="A24" s="92" vm="27">
        <v>46112</v>
      </c>
      <c r="B24" s="89" t="s">
        <v>1235</v>
      </c>
      <c r="C24" s="89" t="s">
        <v>1236</v>
      </c>
      <c r="D24" s="90">
        <v>-225600</v>
      </c>
      <c r="E24" s="89" t="s">
        <v>983</v>
      </c>
      <c r="F24" s="89">
        <v>47</v>
      </c>
      <c r="G24" s="90">
        <v>4800</v>
      </c>
      <c r="H24" s="89" t="s">
        <v>931</v>
      </c>
      <c r="I24" s="89" t="s">
        <v>983</v>
      </c>
      <c r="J24" s="89" t="s">
        <v>148</v>
      </c>
      <c r="K24" s="89" t="s">
        <v>469</v>
      </c>
      <c r="L24" s="89" t="s">
        <v>181</v>
      </c>
      <c r="M24" s="89" t="s">
        <v>1229</v>
      </c>
      <c r="N24" s="89" t="s">
        <v>94</v>
      </c>
      <c r="O24" s="142" vm="2">
        <v>0</v>
      </c>
      <c r="P24" s="142" vm="2">
        <v>0</v>
      </c>
      <c r="Q24" s="89" t="s">
        <v>984</v>
      </c>
      <c r="R24" s="89" t="s">
        <v>1230</v>
      </c>
      <c r="S24" s="91" t="s">
        <v>1045</v>
      </c>
      <c r="T24" s="89" t="s">
        <v>932</v>
      </c>
      <c r="U24" s="89" t="s">
        <v>933</v>
      </c>
      <c r="V24" s="146">
        <v>3925</v>
      </c>
      <c r="W24" s="89" t="s">
        <v>934</v>
      </c>
      <c r="X24" s="89">
        <v>0.49166660000000001</v>
      </c>
      <c r="Y24" s="90">
        <v>0.25</v>
      </c>
      <c r="Z24" s="118">
        <v>-27729.99624</v>
      </c>
      <c r="AA24" s="89">
        <v>5.7770825500000003</v>
      </c>
      <c r="AB24" s="116">
        <f>_xlfn.XLOOKUP(I24,'rubros_id_opex '!A:A,'rubros_id_opex '!B:B)</f>
        <v>7</v>
      </c>
      <c r="AC24" s="89" t="str">
        <f>_xlfn.XLOOKUP(AB24,'rubros_unicos'!B:B,'rubros_unicos'!A:A)</f>
        <v>GASTOS OPERATIVOS</v>
      </c>
    </row>
    <row r="25" spans="1:29" x14ac:dyDescent="0.25">
      <c r="A25" s="92" vm="27">
        <v>46112</v>
      </c>
      <c r="B25" s="89" t="s">
        <v>1235</v>
      </c>
      <c r="C25" s="89" t="s">
        <v>1236</v>
      </c>
      <c r="D25" s="90">
        <v>-225600</v>
      </c>
      <c r="E25" s="89" t="s">
        <v>983</v>
      </c>
      <c r="F25" s="89">
        <v>47</v>
      </c>
      <c r="G25" s="90">
        <v>4800</v>
      </c>
      <c r="H25" s="89" t="s">
        <v>931</v>
      </c>
      <c r="I25" s="89" t="s">
        <v>983</v>
      </c>
      <c r="J25" s="89" t="s">
        <v>148</v>
      </c>
      <c r="K25" s="89" t="s">
        <v>469</v>
      </c>
      <c r="L25" s="89" t="s">
        <v>181</v>
      </c>
      <c r="M25" s="89" t="s">
        <v>1229</v>
      </c>
      <c r="N25" s="89" t="s">
        <v>94</v>
      </c>
      <c r="O25" s="142" vm="2">
        <v>0</v>
      </c>
      <c r="P25" s="142" vm="2">
        <v>0</v>
      </c>
      <c r="Q25" s="89" t="s">
        <v>984</v>
      </c>
      <c r="R25" s="89" t="s">
        <v>1230</v>
      </c>
      <c r="S25" s="91" t="s">
        <v>1045</v>
      </c>
      <c r="T25" s="89" t="s">
        <v>932</v>
      </c>
      <c r="U25" s="89" t="s">
        <v>933</v>
      </c>
      <c r="V25" s="146">
        <v>3925</v>
      </c>
      <c r="W25" s="89" t="s">
        <v>908</v>
      </c>
      <c r="X25" s="89">
        <v>0.49166660000000001</v>
      </c>
      <c r="Y25" s="90">
        <v>0.25</v>
      </c>
      <c r="Z25" s="118">
        <v>-27729.99624</v>
      </c>
      <c r="AA25" s="89">
        <v>5.7770825500000003</v>
      </c>
      <c r="AB25" s="116">
        <f>_xlfn.XLOOKUP(I25,'rubros_id_opex '!A:A,'rubros_id_opex '!B:B)</f>
        <v>7</v>
      </c>
      <c r="AC25" s="89" t="str">
        <f>_xlfn.XLOOKUP(AB25,'rubros_unicos'!B:B,'rubros_unicos'!A:A)</f>
        <v>GASTOS OPERATIVOS</v>
      </c>
    </row>
    <row r="26" spans="1:29" x14ac:dyDescent="0.25">
      <c r="A26" s="92" vm="27">
        <v>46112</v>
      </c>
      <c r="B26" s="89" t="s">
        <v>1235</v>
      </c>
      <c r="C26" s="89" t="s">
        <v>1236</v>
      </c>
      <c r="D26" s="90">
        <v>-225600</v>
      </c>
      <c r="E26" s="89" t="s">
        <v>983</v>
      </c>
      <c r="F26" s="89">
        <v>47</v>
      </c>
      <c r="G26" s="90">
        <v>4800</v>
      </c>
      <c r="H26" s="89" t="s">
        <v>931</v>
      </c>
      <c r="I26" s="89" t="s">
        <v>983</v>
      </c>
      <c r="J26" s="89" t="s">
        <v>148</v>
      </c>
      <c r="K26" s="89" t="s">
        <v>469</v>
      </c>
      <c r="L26" s="89" t="s">
        <v>181</v>
      </c>
      <c r="M26" s="89" t="s">
        <v>1229</v>
      </c>
      <c r="N26" s="89" t="s">
        <v>94</v>
      </c>
      <c r="O26" s="142" vm="2">
        <v>0</v>
      </c>
      <c r="P26" s="142" vm="2">
        <v>0</v>
      </c>
      <c r="Q26" s="89" t="s">
        <v>984</v>
      </c>
      <c r="R26" s="89" t="s">
        <v>1230</v>
      </c>
      <c r="S26" s="91" t="s">
        <v>1045</v>
      </c>
      <c r="T26" s="89" t="s">
        <v>932</v>
      </c>
      <c r="U26" s="89" t="s">
        <v>933</v>
      </c>
      <c r="V26" s="146">
        <v>3925</v>
      </c>
      <c r="W26" s="89" t="s">
        <v>910</v>
      </c>
      <c r="X26" s="89">
        <v>0.49166660000000001</v>
      </c>
      <c r="Y26" s="90">
        <v>0.25</v>
      </c>
      <c r="Z26" s="118">
        <v>-27729.99624</v>
      </c>
      <c r="AA26" s="89">
        <v>5.7770825500000003</v>
      </c>
      <c r="AB26" s="116">
        <f>_xlfn.XLOOKUP(I26,'rubros_id_opex '!A:A,'rubros_id_opex '!B:B)</f>
        <v>7</v>
      </c>
      <c r="AC26" s="89" t="str">
        <f>_xlfn.XLOOKUP(AB26,'rubros_unicos'!B:B,'rubros_unicos'!A:A)</f>
        <v>GASTOS OPERATIVOS</v>
      </c>
    </row>
    <row r="27" spans="1:29" x14ac:dyDescent="0.25">
      <c r="A27" s="92" vm="27">
        <v>46112</v>
      </c>
      <c r="B27" s="89" t="s">
        <v>1235</v>
      </c>
      <c r="C27" s="89" t="s">
        <v>1236</v>
      </c>
      <c r="D27" s="90">
        <v>-225600</v>
      </c>
      <c r="E27" s="89" t="s">
        <v>983</v>
      </c>
      <c r="F27" s="89">
        <v>47</v>
      </c>
      <c r="G27" s="90">
        <v>4800</v>
      </c>
      <c r="H27" s="89" t="s">
        <v>931</v>
      </c>
      <c r="I27" s="89" t="s">
        <v>983</v>
      </c>
      <c r="J27" s="89" t="s">
        <v>148</v>
      </c>
      <c r="K27" s="89" t="s">
        <v>469</v>
      </c>
      <c r="L27" s="89" t="s">
        <v>181</v>
      </c>
      <c r="M27" s="89" t="s">
        <v>1229</v>
      </c>
      <c r="N27" s="89" t="s">
        <v>94</v>
      </c>
      <c r="O27" s="142" vm="2">
        <v>0</v>
      </c>
      <c r="P27" s="142" vm="2">
        <v>0</v>
      </c>
      <c r="Q27" s="89" t="s">
        <v>984</v>
      </c>
      <c r="R27" s="89" t="s">
        <v>1230</v>
      </c>
      <c r="S27" s="91" t="s">
        <v>1045</v>
      </c>
      <c r="T27" s="89" t="s">
        <v>932</v>
      </c>
      <c r="U27" s="89" t="s">
        <v>933</v>
      </c>
      <c r="V27" s="146">
        <v>3925</v>
      </c>
      <c r="W27" s="89" t="s">
        <v>912</v>
      </c>
      <c r="X27" s="89">
        <v>0.49166660000000001</v>
      </c>
      <c r="Y27" s="90">
        <v>0.25</v>
      </c>
      <c r="Z27" s="118">
        <v>-27729.99624</v>
      </c>
      <c r="AA27" s="89">
        <v>5.7770825500000003</v>
      </c>
      <c r="AB27" s="116">
        <f>_xlfn.XLOOKUP(I27,'rubros_id_opex '!A:A,'rubros_id_opex '!B:B)</f>
        <v>7</v>
      </c>
      <c r="AC27" s="89" t="str">
        <f>_xlfn.XLOOKUP(AB27,'rubros_unicos'!B:B,'rubros_unicos'!A:A)</f>
        <v>GASTOS OPERATIVOS</v>
      </c>
    </row>
    <row r="28" spans="1:29" x14ac:dyDescent="0.25">
      <c r="A28" s="92" vm="27">
        <v>46112</v>
      </c>
      <c r="B28" s="89" t="s">
        <v>1219</v>
      </c>
      <c r="C28" s="89" t="s">
        <v>1237</v>
      </c>
      <c r="D28" s="90">
        <v>-127060.24</v>
      </c>
      <c r="E28" s="89" t="s">
        <v>1238</v>
      </c>
      <c r="F28" s="89">
        <v>1</v>
      </c>
      <c r="G28" s="90">
        <v>105008.46</v>
      </c>
      <c r="H28" s="89" t="s">
        <v>931</v>
      </c>
      <c r="I28" s="89" t="s">
        <v>994</v>
      </c>
      <c r="J28" s="89" t="s">
        <v>148</v>
      </c>
      <c r="K28" s="89" t="s">
        <v>469</v>
      </c>
      <c r="L28" s="89" t="s">
        <v>149</v>
      </c>
      <c r="M28" s="89" t="s">
        <v>1229</v>
      </c>
      <c r="N28" s="89" t="s">
        <v>100</v>
      </c>
      <c r="O28" s="142" vm="2">
        <v>0</v>
      </c>
      <c r="P28" s="142" vm="2">
        <v>0</v>
      </c>
      <c r="Q28" s="89" t="s">
        <v>984</v>
      </c>
      <c r="R28" s="89" t="s">
        <v>1230</v>
      </c>
      <c r="S28" s="91" t="s">
        <v>1045</v>
      </c>
      <c r="T28" s="89" t="s">
        <v>987</v>
      </c>
      <c r="U28" s="89" t="s">
        <v>988</v>
      </c>
      <c r="V28" s="146">
        <v>3725</v>
      </c>
      <c r="W28" s="89" t="s">
        <v>987</v>
      </c>
      <c r="X28" s="89">
        <v>0.49166665999999998</v>
      </c>
      <c r="Y28" s="90">
        <v>0</v>
      </c>
      <c r="Z28" s="118">
        <v>0</v>
      </c>
      <c r="AA28" s="89">
        <v>0</v>
      </c>
      <c r="AB28" s="116">
        <f>_xlfn.XLOOKUP(I28,'rubros_id_opex '!A:A,'rubros_id_opex '!B:B)</f>
        <v>3</v>
      </c>
      <c r="AC28" s="89" t="str">
        <f>_xlfn.XLOOKUP(AB28,'rubros_unicos'!B:B,'rubros_unicos'!A:A)</f>
        <v>SANIDAD</v>
      </c>
    </row>
    <row r="29" spans="1:29" x14ac:dyDescent="0.25">
      <c r="A29" s="92" vm="27">
        <v>46112</v>
      </c>
      <c r="B29" s="89" t="s">
        <v>1219</v>
      </c>
      <c r="C29" s="89" t="s">
        <v>1237</v>
      </c>
      <c r="D29" s="90">
        <v>-127060.24</v>
      </c>
      <c r="E29" s="89" t="s">
        <v>1238</v>
      </c>
      <c r="F29" s="89">
        <v>1</v>
      </c>
      <c r="G29" s="90">
        <v>105008.46</v>
      </c>
      <c r="H29" s="89" t="s">
        <v>931</v>
      </c>
      <c r="I29" s="89" t="s">
        <v>994</v>
      </c>
      <c r="J29" s="89" t="s">
        <v>148</v>
      </c>
      <c r="K29" s="89" t="s">
        <v>469</v>
      </c>
      <c r="L29" s="89" t="s">
        <v>149</v>
      </c>
      <c r="M29" s="89" t="s">
        <v>1229</v>
      </c>
      <c r="N29" s="89" t="s">
        <v>100</v>
      </c>
      <c r="O29" s="142" vm="2">
        <v>0</v>
      </c>
      <c r="P29" s="142" vm="2">
        <v>0</v>
      </c>
      <c r="Q29" s="89" t="s">
        <v>984</v>
      </c>
      <c r="R29" s="89" t="s">
        <v>1230</v>
      </c>
      <c r="S29" s="91" t="s">
        <v>1045</v>
      </c>
      <c r="T29" s="89" t="s">
        <v>987</v>
      </c>
      <c r="U29" s="89" t="s">
        <v>988</v>
      </c>
      <c r="V29" s="146">
        <v>3925</v>
      </c>
      <c r="W29" s="89" t="s">
        <v>987</v>
      </c>
      <c r="X29" s="89">
        <v>0.49166660000000001</v>
      </c>
      <c r="Y29" s="90">
        <v>0</v>
      </c>
      <c r="Z29" s="118">
        <v>0</v>
      </c>
      <c r="AA29" s="89">
        <v>0</v>
      </c>
      <c r="AB29" s="116">
        <f>_xlfn.XLOOKUP(I29,'rubros_id_opex '!A:A,'rubros_id_opex '!B:B)</f>
        <v>3</v>
      </c>
      <c r="AC29" s="89" t="str">
        <f>_xlfn.XLOOKUP(AB29,'rubros_unicos'!B:B,'rubros_unicos'!A:A)</f>
        <v>SANIDAD</v>
      </c>
    </row>
    <row r="30" spans="1:29" x14ac:dyDescent="0.25">
      <c r="A30" s="92" vm="27">
        <v>46112</v>
      </c>
      <c r="B30" s="89" t="s">
        <v>1210</v>
      </c>
      <c r="C30" s="89" t="s">
        <v>1239</v>
      </c>
      <c r="D30" s="90">
        <v>-913335.72</v>
      </c>
      <c r="E30" s="89" t="s">
        <v>1240</v>
      </c>
      <c r="F30" s="89">
        <v>62</v>
      </c>
      <c r="G30" s="90">
        <v>10264.94</v>
      </c>
      <c r="H30" s="89" t="s">
        <v>931</v>
      </c>
      <c r="I30" s="89" t="s">
        <v>989</v>
      </c>
      <c r="J30" s="89" t="s">
        <v>148</v>
      </c>
      <c r="K30" s="89" t="s">
        <v>469</v>
      </c>
      <c r="L30" s="89" t="s">
        <v>149</v>
      </c>
      <c r="M30" s="89" t="s">
        <v>1229</v>
      </c>
      <c r="N30" s="89" t="s">
        <v>100</v>
      </c>
      <c r="O30" s="142" vm="2">
        <v>0</v>
      </c>
      <c r="P30" s="142" vm="2">
        <v>0</v>
      </c>
      <c r="Q30" s="89" t="s">
        <v>984</v>
      </c>
      <c r="R30" s="89" t="s">
        <v>1230</v>
      </c>
      <c r="S30" s="91" t="s">
        <v>1045</v>
      </c>
      <c r="T30" s="89" t="s">
        <v>987</v>
      </c>
      <c r="U30" s="89" t="s">
        <v>988</v>
      </c>
      <c r="V30" s="146">
        <v>3725</v>
      </c>
      <c r="W30" s="89" t="s">
        <v>987</v>
      </c>
      <c r="X30" s="89">
        <v>0.49166665999999998</v>
      </c>
      <c r="Y30" s="90">
        <v>0</v>
      </c>
      <c r="Z30" s="118">
        <v>0</v>
      </c>
      <c r="AA30" s="89">
        <v>0</v>
      </c>
      <c r="AB30" s="116">
        <f>_xlfn.XLOOKUP(I30,'rubros_id_opex '!A:A,'rubros_id_opex '!B:B)</f>
        <v>4</v>
      </c>
      <c r="AC30" s="89" t="str">
        <f>_xlfn.XLOOKUP(AB30,'rubros_unicos'!B:B,'rubros_unicos'!A:A)</f>
        <v>GENÉTICA</v>
      </c>
    </row>
    <row r="31" spans="1:29" x14ac:dyDescent="0.25">
      <c r="A31" s="92" vm="27">
        <v>46112</v>
      </c>
      <c r="B31" s="89" t="s">
        <v>1210</v>
      </c>
      <c r="C31" s="89" t="s">
        <v>1239</v>
      </c>
      <c r="D31" s="90">
        <v>-913335.72</v>
      </c>
      <c r="E31" s="89" t="s">
        <v>1240</v>
      </c>
      <c r="F31" s="89">
        <v>62</v>
      </c>
      <c r="G31" s="90">
        <v>10264.94</v>
      </c>
      <c r="H31" s="89" t="s">
        <v>931</v>
      </c>
      <c r="I31" s="89" t="s">
        <v>989</v>
      </c>
      <c r="J31" s="89" t="s">
        <v>148</v>
      </c>
      <c r="K31" s="89" t="s">
        <v>469</v>
      </c>
      <c r="L31" s="89" t="s">
        <v>149</v>
      </c>
      <c r="M31" s="89" t="s">
        <v>1229</v>
      </c>
      <c r="N31" s="89" t="s">
        <v>100</v>
      </c>
      <c r="O31" s="142" vm="2">
        <v>0</v>
      </c>
      <c r="P31" s="142" vm="2">
        <v>0</v>
      </c>
      <c r="Q31" s="89" t="s">
        <v>984</v>
      </c>
      <c r="R31" s="89" t="s">
        <v>1230</v>
      </c>
      <c r="S31" s="91" t="s">
        <v>1045</v>
      </c>
      <c r="T31" s="89" t="s">
        <v>987</v>
      </c>
      <c r="U31" s="89" t="s">
        <v>988</v>
      </c>
      <c r="V31" s="146">
        <v>3925</v>
      </c>
      <c r="W31" s="89" t="s">
        <v>987</v>
      </c>
      <c r="X31" s="89">
        <v>0.49166660000000001</v>
      </c>
      <c r="Y31" s="90">
        <v>0</v>
      </c>
      <c r="Z31" s="118">
        <v>0</v>
      </c>
      <c r="AA31" s="89">
        <v>0</v>
      </c>
      <c r="AB31" s="116">
        <f>_xlfn.XLOOKUP(I31,'rubros_id_opex '!A:A,'rubros_id_opex '!B:B)</f>
        <v>4</v>
      </c>
      <c r="AC31" s="89" t="str">
        <f>_xlfn.XLOOKUP(AB31,'rubros_unicos'!B:B,'rubros_unicos'!A:A)</f>
        <v>GENÉTICA</v>
      </c>
    </row>
    <row r="32" spans="1:29" x14ac:dyDescent="0.25">
      <c r="A32" s="92" vm="27">
        <v>46112</v>
      </c>
      <c r="B32" s="89" t="s">
        <v>1210</v>
      </c>
      <c r="C32" s="89" t="s">
        <v>1241</v>
      </c>
      <c r="D32" s="90">
        <v>-279170.81</v>
      </c>
      <c r="E32" s="89" t="s">
        <v>1242</v>
      </c>
      <c r="F32" s="89">
        <v>3</v>
      </c>
      <c r="G32" s="90">
        <v>76906.559999999998</v>
      </c>
      <c r="H32" s="89" t="s">
        <v>931</v>
      </c>
      <c r="I32" s="89" t="s">
        <v>989</v>
      </c>
      <c r="J32" s="89" t="s">
        <v>148</v>
      </c>
      <c r="K32" s="89" t="s">
        <v>469</v>
      </c>
      <c r="L32" s="89" t="s">
        <v>149</v>
      </c>
      <c r="M32" s="89" t="s">
        <v>1229</v>
      </c>
      <c r="N32" s="89" t="s">
        <v>100</v>
      </c>
      <c r="O32" s="142" vm="2">
        <v>0</v>
      </c>
      <c r="P32" s="142" vm="2">
        <v>0</v>
      </c>
      <c r="Q32" s="89" t="s">
        <v>984</v>
      </c>
      <c r="R32" s="89" t="s">
        <v>1230</v>
      </c>
      <c r="S32" s="91" t="s">
        <v>1045</v>
      </c>
      <c r="T32" s="89" t="s">
        <v>987</v>
      </c>
      <c r="U32" s="89" t="s">
        <v>988</v>
      </c>
      <c r="V32" s="146">
        <v>3725</v>
      </c>
      <c r="W32" s="89" t="s">
        <v>987</v>
      </c>
      <c r="X32" s="89">
        <v>0.49166665999999998</v>
      </c>
      <c r="Y32" s="90">
        <v>0</v>
      </c>
      <c r="Z32" s="118">
        <v>0</v>
      </c>
      <c r="AA32" s="89">
        <v>0</v>
      </c>
      <c r="AB32" s="116">
        <f>_xlfn.XLOOKUP(I32,'rubros_id_opex '!A:A,'rubros_id_opex '!B:B)</f>
        <v>4</v>
      </c>
      <c r="AC32" s="89" t="str">
        <f>_xlfn.XLOOKUP(AB32,'rubros_unicos'!B:B,'rubros_unicos'!A:A)</f>
        <v>GENÉTICA</v>
      </c>
    </row>
    <row r="33" spans="1:29" x14ac:dyDescent="0.25">
      <c r="A33" s="92" vm="27">
        <v>46112</v>
      </c>
      <c r="B33" s="89" t="s">
        <v>1210</v>
      </c>
      <c r="C33" s="89" t="s">
        <v>1241</v>
      </c>
      <c r="D33" s="90">
        <v>-279170.81</v>
      </c>
      <c r="E33" s="89" t="s">
        <v>1242</v>
      </c>
      <c r="F33" s="89">
        <v>3</v>
      </c>
      <c r="G33" s="90">
        <v>76906.559999999998</v>
      </c>
      <c r="H33" s="89" t="s">
        <v>931</v>
      </c>
      <c r="I33" s="89" t="s">
        <v>989</v>
      </c>
      <c r="J33" s="89" t="s">
        <v>148</v>
      </c>
      <c r="K33" s="89" t="s">
        <v>469</v>
      </c>
      <c r="L33" s="89" t="s">
        <v>149</v>
      </c>
      <c r="M33" s="89" t="s">
        <v>1229</v>
      </c>
      <c r="N33" s="89" t="s">
        <v>100</v>
      </c>
      <c r="O33" s="142" vm="2">
        <v>0</v>
      </c>
      <c r="P33" s="142" vm="2">
        <v>0</v>
      </c>
      <c r="Q33" s="89" t="s">
        <v>984</v>
      </c>
      <c r="R33" s="89" t="s">
        <v>1230</v>
      </c>
      <c r="S33" s="91" t="s">
        <v>1045</v>
      </c>
      <c r="T33" s="89" t="s">
        <v>987</v>
      </c>
      <c r="U33" s="89" t="s">
        <v>988</v>
      </c>
      <c r="V33" s="146">
        <v>3925</v>
      </c>
      <c r="W33" s="89" t="s">
        <v>987</v>
      </c>
      <c r="X33" s="89">
        <v>0.49166660000000001</v>
      </c>
      <c r="Y33" s="90">
        <v>0</v>
      </c>
      <c r="Z33" s="118">
        <v>0</v>
      </c>
      <c r="AA33" s="89">
        <v>0</v>
      </c>
      <c r="AB33" s="116">
        <f>_xlfn.XLOOKUP(I33,'rubros_id_opex '!A:A,'rubros_id_opex '!B:B)</f>
        <v>4</v>
      </c>
      <c r="AC33" s="89" t="str">
        <f>_xlfn.XLOOKUP(AB33,'rubros_unicos'!B:B,'rubros_unicos'!A:A)</f>
        <v>GENÉTICA</v>
      </c>
    </row>
    <row r="34" spans="1:29" x14ac:dyDescent="0.25">
      <c r="A34" s="92" vm="27">
        <v>46112</v>
      </c>
      <c r="B34" s="89" t="s">
        <v>939</v>
      </c>
      <c r="C34" s="89" t="s">
        <v>1243</v>
      </c>
      <c r="D34" s="90">
        <v>-293208.43</v>
      </c>
      <c r="E34" s="89" t="s">
        <v>1244</v>
      </c>
      <c r="F34" s="89">
        <v>1</v>
      </c>
      <c r="G34" s="90">
        <v>242321.01999</v>
      </c>
      <c r="H34" s="89" t="s">
        <v>931</v>
      </c>
      <c r="I34" s="89" t="s">
        <v>990</v>
      </c>
      <c r="J34" s="89" t="s">
        <v>148</v>
      </c>
      <c r="K34" s="89" t="s">
        <v>469</v>
      </c>
      <c r="L34" s="89" t="s">
        <v>181</v>
      </c>
      <c r="M34" s="89" t="s">
        <v>1229</v>
      </c>
      <c r="N34" s="89" t="s">
        <v>94</v>
      </c>
      <c r="O34" s="142" vm="2">
        <v>0</v>
      </c>
      <c r="P34" s="142" vm="2">
        <v>0</v>
      </c>
      <c r="Q34" s="89" t="s">
        <v>984</v>
      </c>
      <c r="R34" s="89" t="s">
        <v>1230</v>
      </c>
      <c r="S34" s="91" t="s">
        <v>1045</v>
      </c>
      <c r="T34" s="89" t="s">
        <v>932</v>
      </c>
      <c r="U34" s="89" t="s">
        <v>933</v>
      </c>
      <c r="V34" s="146">
        <v>3725</v>
      </c>
      <c r="W34" s="89" t="s">
        <v>934</v>
      </c>
      <c r="X34" s="89">
        <v>0.49166665999999998</v>
      </c>
      <c r="Y34" s="90">
        <v>0.25</v>
      </c>
      <c r="Z34" s="118">
        <v>-36040.202365485944</v>
      </c>
      <c r="AA34" s="89">
        <v>0.12291666499999999</v>
      </c>
      <c r="AB34" s="116">
        <f>_xlfn.XLOOKUP(I34,'rubros_id_opex '!A:A,'rubros_id_opex '!B:B)</f>
        <v>6</v>
      </c>
      <c r="AC34" s="89" t="str">
        <f>_xlfn.XLOOKUP(AB34,'rubros_unicos'!B:B,'rubros_unicos'!A:A)</f>
        <v>MANTENIMIENTO</v>
      </c>
    </row>
    <row r="35" spans="1:29" x14ac:dyDescent="0.25">
      <c r="A35" s="92" vm="27">
        <v>46112</v>
      </c>
      <c r="B35" s="89" t="s">
        <v>939</v>
      </c>
      <c r="C35" s="89" t="s">
        <v>1243</v>
      </c>
      <c r="D35" s="90">
        <v>-293208.43</v>
      </c>
      <c r="E35" s="89" t="s">
        <v>1244</v>
      </c>
      <c r="F35" s="89">
        <v>1</v>
      </c>
      <c r="G35" s="90">
        <v>242321.01999</v>
      </c>
      <c r="H35" s="89" t="s">
        <v>931</v>
      </c>
      <c r="I35" s="89" t="s">
        <v>990</v>
      </c>
      <c r="J35" s="89" t="s">
        <v>148</v>
      </c>
      <c r="K35" s="89" t="s">
        <v>469</v>
      </c>
      <c r="L35" s="89" t="s">
        <v>181</v>
      </c>
      <c r="M35" s="89" t="s">
        <v>1229</v>
      </c>
      <c r="N35" s="89" t="s">
        <v>94</v>
      </c>
      <c r="O35" s="142" vm="2">
        <v>0</v>
      </c>
      <c r="P35" s="142" vm="2">
        <v>0</v>
      </c>
      <c r="Q35" s="89" t="s">
        <v>984</v>
      </c>
      <c r="R35" s="89" t="s">
        <v>1230</v>
      </c>
      <c r="S35" s="91" t="s">
        <v>1045</v>
      </c>
      <c r="T35" s="89" t="s">
        <v>932</v>
      </c>
      <c r="U35" s="89" t="s">
        <v>933</v>
      </c>
      <c r="V35" s="146">
        <v>3725</v>
      </c>
      <c r="W35" s="89" t="s">
        <v>908</v>
      </c>
      <c r="X35" s="89">
        <v>0.49166665999999998</v>
      </c>
      <c r="Y35" s="90">
        <v>0.25</v>
      </c>
      <c r="Z35" s="118">
        <v>-36040.202365485944</v>
      </c>
      <c r="AA35" s="89">
        <v>0.12291666499999999</v>
      </c>
      <c r="AB35" s="116">
        <f>_xlfn.XLOOKUP(I35,'rubros_id_opex '!A:A,'rubros_id_opex '!B:B)</f>
        <v>6</v>
      </c>
      <c r="AC35" s="89" t="str">
        <f>_xlfn.XLOOKUP(AB35,'rubros_unicos'!B:B,'rubros_unicos'!A:A)</f>
        <v>MANTENIMIENTO</v>
      </c>
    </row>
    <row r="36" spans="1:29" x14ac:dyDescent="0.25">
      <c r="A36" s="92" vm="27">
        <v>46112</v>
      </c>
      <c r="B36" s="89" t="s">
        <v>939</v>
      </c>
      <c r="C36" s="89" t="s">
        <v>1243</v>
      </c>
      <c r="D36" s="90">
        <v>-293208.43</v>
      </c>
      <c r="E36" s="89" t="s">
        <v>1244</v>
      </c>
      <c r="F36" s="89">
        <v>1</v>
      </c>
      <c r="G36" s="90">
        <v>242321.01999</v>
      </c>
      <c r="H36" s="89" t="s">
        <v>931</v>
      </c>
      <c r="I36" s="89" t="s">
        <v>990</v>
      </c>
      <c r="J36" s="89" t="s">
        <v>148</v>
      </c>
      <c r="K36" s="89" t="s">
        <v>469</v>
      </c>
      <c r="L36" s="89" t="s">
        <v>181</v>
      </c>
      <c r="M36" s="89" t="s">
        <v>1229</v>
      </c>
      <c r="N36" s="89" t="s">
        <v>94</v>
      </c>
      <c r="O36" s="142" vm="2">
        <v>0</v>
      </c>
      <c r="P36" s="142" vm="2">
        <v>0</v>
      </c>
      <c r="Q36" s="89" t="s">
        <v>984</v>
      </c>
      <c r="R36" s="89" t="s">
        <v>1230</v>
      </c>
      <c r="S36" s="91" t="s">
        <v>1045</v>
      </c>
      <c r="T36" s="89" t="s">
        <v>932</v>
      </c>
      <c r="U36" s="89" t="s">
        <v>933</v>
      </c>
      <c r="V36" s="146">
        <v>3725</v>
      </c>
      <c r="W36" s="89" t="s">
        <v>910</v>
      </c>
      <c r="X36" s="89">
        <v>0.49166665999999998</v>
      </c>
      <c r="Y36" s="90">
        <v>0.25</v>
      </c>
      <c r="Z36" s="118">
        <v>-36040.202365485944</v>
      </c>
      <c r="AA36" s="89">
        <v>0.12291666499999999</v>
      </c>
      <c r="AB36" s="116">
        <f>_xlfn.XLOOKUP(I36,'rubros_id_opex '!A:A,'rubros_id_opex '!B:B)</f>
        <v>6</v>
      </c>
      <c r="AC36" s="89" t="str">
        <f>_xlfn.XLOOKUP(AB36,'rubros_unicos'!B:B,'rubros_unicos'!A:A)</f>
        <v>MANTENIMIENTO</v>
      </c>
    </row>
    <row r="37" spans="1:29" x14ac:dyDescent="0.25">
      <c r="A37" s="92" vm="27">
        <v>46112</v>
      </c>
      <c r="B37" s="89" t="s">
        <v>939</v>
      </c>
      <c r="C37" s="89" t="s">
        <v>1243</v>
      </c>
      <c r="D37" s="90">
        <v>-293208.43</v>
      </c>
      <c r="E37" s="89" t="s">
        <v>1244</v>
      </c>
      <c r="F37" s="89">
        <v>1</v>
      </c>
      <c r="G37" s="90">
        <v>242321.01999</v>
      </c>
      <c r="H37" s="89" t="s">
        <v>931</v>
      </c>
      <c r="I37" s="89" t="s">
        <v>990</v>
      </c>
      <c r="J37" s="89" t="s">
        <v>148</v>
      </c>
      <c r="K37" s="89" t="s">
        <v>469</v>
      </c>
      <c r="L37" s="89" t="s">
        <v>181</v>
      </c>
      <c r="M37" s="89" t="s">
        <v>1229</v>
      </c>
      <c r="N37" s="89" t="s">
        <v>94</v>
      </c>
      <c r="O37" s="142" vm="2">
        <v>0</v>
      </c>
      <c r="P37" s="142" vm="2">
        <v>0</v>
      </c>
      <c r="Q37" s="89" t="s">
        <v>984</v>
      </c>
      <c r="R37" s="89" t="s">
        <v>1230</v>
      </c>
      <c r="S37" s="91" t="s">
        <v>1045</v>
      </c>
      <c r="T37" s="89" t="s">
        <v>932</v>
      </c>
      <c r="U37" s="89" t="s">
        <v>933</v>
      </c>
      <c r="V37" s="146">
        <v>3725</v>
      </c>
      <c r="W37" s="89" t="s">
        <v>912</v>
      </c>
      <c r="X37" s="89">
        <v>0.49166665999999998</v>
      </c>
      <c r="Y37" s="90">
        <v>0.25</v>
      </c>
      <c r="Z37" s="118">
        <v>-36040.202365485944</v>
      </c>
      <c r="AA37" s="89">
        <v>0.12291666499999999</v>
      </c>
      <c r="AB37" s="116">
        <f>_xlfn.XLOOKUP(I37,'rubros_id_opex '!A:A,'rubros_id_opex '!B:B)</f>
        <v>6</v>
      </c>
      <c r="AC37" s="89" t="str">
        <f>_xlfn.XLOOKUP(AB37,'rubros_unicos'!B:B,'rubros_unicos'!A:A)</f>
        <v>MANTENIMIENTO</v>
      </c>
    </row>
    <row r="38" spans="1:29" x14ac:dyDescent="0.25">
      <c r="A38" s="92" vm="27">
        <v>46112</v>
      </c>
      <c r="B38" s="89" t="s">
        <v>939</v>
      </c>
      <c r="C38" s="89" t="s">
        <v>1243</v>
      </c>
      <c r="D38" s="90">
        <v>-293208.43</v>
      </c>
      <c r="E38" s="89" t="s">
        <v>1244</v>
      </c>
      <c r="F38" s="89">
        <v>1</v>
      </c>
      <c r="G38" s="90">
        <v>242321.01999</v>
      </c>
      <c r="H38" s="89" t="s">
        <v>931</v>
      </c>
      <c r="I38" s="89" t="s">
        <v>990</v>
      </c>
      <c r="J38" s="89" t="s">
        <v>148</v>
      </c>
      <c r="K38" s="89" t="s">
        <v>469</v>
      </c>
      <c r="L38" s="89" t="s">
        <v>181</v>
      </c>
      <c r="M38" s="89" t="s">
        <v>1229</v>
      </c>
      <c r="N38" s="89" t="s">
        <v>94</v>
      </c>
      <c r="O38" s="142" vm="2">
        <v>0</v>
      </c>
      <c r="P38" s="142" vm="2">
        <v>0</v>
      </c>
      <c r="Q38" s="89" t="s">
        <v>984</v>
      </c>
      <c r="R38" s="89" t="s">
        <v>1230</v>
      </c>
      <c r="S38" s="91" t="s">
        <v>1045</v>
      </c>
      <c r="T38" s="89" t="s">
        <v>932</v>
      </c>
      <c r="U38" s="89" t="s">
        <v>933</v>
      </c>
      <c r="V38" s="146">
        <v>3925</v>
      </c>
      <c r="W38" s="89" t="s">
        <v>934</v>
      </c>
      <c r="X38" s="89">
        <v>0.49166660000000001</v>
      </c>
      <c r="Y38" s="90">
        <v>0.25</v>
      </c>
      <c r="Z38" s="118">
        <v>-36040.197967359498</v>
      </c>
      <c r="AA38" s="89">
        <v>0.12291665</v>
      </c>
      <c r="AB38" s="116">
        <f>_xlfn.XLOOKUP(I38,'rubros_id_opex '!A:A,'rubros_id_opex '!B:B)</f>
        <v>6</v>
      </c>
      <c r="AC38" s="89" t="str">
        <f>_xlfn.XLOOKUP(AB38,'rubros_unicos'!B:B,'rubros_unicos'!A:A)</f>
        <v>MANTENIMIENTO</v>
      </c>
    </row>
    <row r="39" spans="1:29" x14ac:dyDescent="0.25">
      <c r="A39" s="92" vm="27">
        <v>46112</v>
      </c>
      <c r="B39" s="89" t="s">
        <v>939</v>
      </c>
      <c r="C39" s="89" t="s">
        <v>1243</v>
      </c>
      <c r="D39" s="90">
        <v>-293208.43</v>
      </c>
      <c r="E39" s="89" t="s">
        <v>1244</v>
      </c>
      <c r="F39" s="89">
        <v>1</v>
      </c>
      <c r="G39" s="90">
        <v>242321.01999</v>
      </c>
      <c r="H39" s="89" t="s">
        <v>931</v>
      </c>
      <c r="I39" s="89" t="s">
        <v>990</v>
      </c>
      <c r="J39" s="89" t="s">
        <v>148</v>
      </c>
      <c r="K39" s="89" t="s">
        <v>469</v>
      </c>
      <c r="L39" s="89" t="s">
        <v>181</v>
      </c>
      <c r="M39" s="89" t="s">
        <v>1229</v>
      </c>
      <c r="N39" s="89" t="s">
        <v>94</v>
      </c>
      <c r="O39" s="142" vm="2">
        <v>0</v>
      </c>
      <c r="P39" s="142" vm="2">
        <v>0</v>
      </c>
      <c r="Q39" s="89" t="s">
        <v>984</v>
      </c>
      <c r="R39" s="89" t="s">
        <v>1230</v>
      </c>
      <c r="S39" s="91" t="s">
        <v>1045</v>
      </c>
      <c r="T39" s="89" t="s">
        <v>932</v>
      </c>
      <c r="U39" s="89" t="s">
        <v>933</v>
      </c>
      <c r="V39" s="146">
        <v>3925</v>
      </c>
      <c r="W39" s="89" t="s">
        <v>908</v>
      </c>
      <c r="X39" s="89">
        <v>0.49166660000000001</v>
      </c>
      <c r="Y39" s="90">
        <v>0.25</v>
      </c>
      <c r="Z39" s="118">
        <v>-36040.197967359498</v>
      </c>
      <c r="AA39" s="89">
        <v>0.12291665</v>
      </c>
      <c r="AB39" s="116">
        <f>_xlfn.XLOOKUP(I39,'rubros_id_opex '!A:A,'rubros_id_opex '!B:B)</f>
        <v>6</v>
      </c>
      <c r="AC39" s="89" t="str">
        <f>_xlfn.XLOOKUP(AB39,'rubros_unicos'!B:B,'rubros_unicos'!A:A)</f>
        <v>MANTENIMIENTO</v>
      </c>
    </row>
    <row r="40" spans="1:29" x14ac:dyDescent="0.25">
      <c r="A40" s="92" vm="27">
        <v>46112</v>
      </c>
      <c r="B40" s="89" t="s">
        <v>939</v>
      </c>
      <c r="C40" s="89" t="s">
        <v>1243</v>
      </c>
      <c r="D40" s="90">
        <v>-293208.43</v>
      </c>
      <c r="E40" s="89" t="s">
        <v>1244</v>
      </c>
      <c r="F40" s="89">
        <v>1</v>
      </c>
      <c r="G40" s="90">
        <v>242321.01999</v>
      </c>
      <c r="H40" s="89" t="s">
        <v>931</v>
      </c>
      <c r="I40" s="89" t="s">
        <v>990</v>
      </c>
      <c r="J40" s="89" t="s">
        <v>148</v>
      </c>
      <c r="K40" s="89" t="s">
        <v>469</v>
      </c>
      <c r="L40" s="89" t="s">
        <v>181</v>
      </c>
      <c r="M40" s="89" t="s">
        <v>1229</v>
      </c>
      <c r="N40" s="89" t="s">
        <v>94</v>
      </c>
      <c r="O40" s="142" vm="2">
        <v>0</v>
      </c>
      <c r="P40" s="142" vm="2">
        <v>0</v>
      </c>
      <c r="Q40" s="89" t="s">
        <v>984</v>
      </c>
      <c r="R40" s="89" t="s">
        <v>1230</v>
      </c>
      <c r="S40" s="91" t="s">
        <v>1045</v>
      </c>
      <c r="T40" s="89" t="s">
        <v>932</v>
      </c>
      <c r="U40" s="89" t="s">
        <v>933</v>
      </c>
      <c r="V40" s="146">
        <v>3925</v>
      </c>
      <c r="W40" s="89" t="s">
        <v>910</v>
      </c>
      <c r="X40" s="89">
        <v>0.49166660000000001</v>
      </c>
      <c r="Y40" s="90">
        <v>0.25</v>
      </c>
      <c r="Z40" s="118">
        <v>-36040.197967359498</v>
      </c>
      <c r="AA40" s="89">
        <v>0.12291665</v>
      </c>
      <c r="AB40" s="116">
        <f>_xlfn.XLOOKUP(I40,'rubros_id_opex '!A:A,'rubros_id_opex '!B:B)</f>
        <v>6</v>
      </c>
      <c r="AC40" s="89" t="str">
        <f>_xlfn.XLOOKUP(AB40,'rubros_unicos'!B:B,'rubros_unicos'!A:A)</f>
        <v>MANTENIMIENTO</v>
      </c>
    </row>
    <row r="41" spans="1:29" x14ac:dyDescent="0.25">
      <c r="A41" s="92" vm="27">
        <v>46112</v>
      </c>
      <c r="B41" s="89" t="s">
        <v>939</v>
      </c>
      <c r="C41" s="89" t="s">
        <v>1243</v>
      </c>
      <c r="D41" s="90">
        <v>-293208.43</v>
      </c>
      <c r="E41" s="89" t="s">
        <v>1244</v>
      </c>
      <c r="F41" s="89">
        <v>1</v>
      </c>
      <c r="G41" s="90">
        <v>242321.01999</v>
      </c>
      <c r="H41" s="89" t="s">
        <v>931</v>
      </c>
      <c r="I41" s="89" t="s">
        <v>990</v>
      </c>
      <c r="J41" s="89" t="s">
        <v>148</v>
      </c>
      <c r="K41" s="89" t="s">
        <v>469</v>
      </c>
      <c r="L41" s="89" t="s">
        <v>181</v>
      </c>
      <c r="M41" s="89" t="s">
        <v>1229</v>
      </c>
      <c r="N41" s="89" t="s">
        <v>94</v>
      </c>
      <c r="O41" s="142" vm="2">
        <v>0</v>
      </c>
      <c r="P41" s="142" vm="2">
        <v>0</v>
      </c>
      <c r="Q41" s="89" t="s">
        <v>984</v>
      </c>
      <c r="R41" s="89" t="s">
        <v>1230</v>
      </c>
      <c r="S41" s="91" t="s">
        <v>1045</v>
      </c>
      <c r="T41" s="89" t="s">
        <v>932</v>
      </c>
      <c r="U41" s="89" t="s">
        <v>933</v>
      </c>
      <c r="V41" s="146">
        <v>3925</v>
      </c>
      <c r="W41" s="89" t="s">
        <v>912</v>
      </c>
      <c r="X41" s="89">
        <v>0.49166660000000001</v>
      </c>
      <c r="Y41" s="90">
        <v>0.25</v>
      </c>
      <c r="Z41" s="118">
        <v>-36040.197967359498</v>
      </c>
      <c r="AA41" s="89">
        <v>0.12291665</v>
      </c>
      <c r="AB41" s="116">
        <f>_xlfn.XLOOKUP(I41,'rubros_id_opex '!A:A,'rubros_id_opex '!B:B)</f>
        <v>6</v>
      </c>
      <c r="AC41" s="89" t="str">
        <f>_xlfn.XLOOKUP(AB41,'rubros_unicos'!B:B,'rubros_unicos'!A:A)</f>
        <v>MANTENIMIENTO</v>
      </c>
    </row>
    <row r="42" spans="1:29" x14ac:dyDescent="0.25">
      <c r="A42" s="92" vm="28">
        <v>46111</v>
      </c>
      <c r="B42" s="89" t="s">
        <v>1226</v>
      </c>
      <c r="C42" s="89" t="s">
        <v>1245</v>
      </c>
      <c r="D42" s="90">
        <v>-265043.43</v>
      </c>
      <c r="E42" s="89" t="s">
        <v>1246</v>
      </c>
      <c r="F42" s="89">
        <v>96</v>
      </c>
      <c r="G42" s="90">
        <v>2281.71</v>
      </c>
      <c r="H42" s="89" t="s">
        <v>931</v>
      </c>
      <c r="I42" s="89" t="s">
        <v>989</v>
      </c>
      <c r="J42" s="89" t="s">
        <v>148</v>
      </c>
      <c r="K42" s="89" t="s">
        <v>469</v>
      </c>
      <c r="L42" s="89" t="s">
        <v>149</v>
      </c>
      <c r="M42" s="89" t="s">
        <v>1229</v>
      </c>
      <c r="N42" s="89" t="s">
        <v>100</v>
      </c>
      <c r="O42" s="142" vm="2">
        <v>0</v>
      </c>
      <c r="P42" s="142" vm="2">
        <v>0</v>
      </c>
      <c r="Q42" s="89" t="s">
        <v>984</v>
      </c>
      <c r="R42" s="89" t="s">
        <v>1230</v>
      </c>
      <c r="S42" s="91" t="s">
        <v>1045</v>
      </c>
      <c r="T42" s="89" t="s">
        <v>987</v>
      </c>
      <c r="U42" s="89" t="s">
        <v>988</v>
      </c>
      <c r="V42" s="146">
        <v>3725</v>
      </c>
      <c r="W42" s="89" t="s">
        <v>987</v>
      </c>
      <c r="X42" s="89">
        <v>0.49166665999999998</v>
      </c>
      <c r="Y42" s="90">
        <v>0</v>
      </c>
      <c r="Z42" s="118">
        <v>0</v>
      </c>
      <c r="AA42" s="89">
        <v>0</v>
      </c>
      <c r="AB42" s="116">
        <f>_xlfn.XLOOKUP(I42,'rubros_id_opex '!A:A,'rubros_id_opex '!B:B)</f>
        <v>4</v>
      </c>
      <c r="AC42" s="89" t="str">
        <f>_xlfn.XLOOKUP(AB42,'rubros_unicos'!B:B,'rubros_unicos'!A:A)</f>
        <v>GENÉTICA</v>
      </c>
    </row>
    <row r="43" spans="1:29" x14ac:dyDescent="0.25">
      <c r="A43" s="92" vm="28">
        <v>46111</v>
      </c>
      <c r="B43" s="89" t="s">
        <v>1226</v>
      </c>
      <c r="C43" s="89" t="s">
        <v>1245</v>
      </c>
      <c r="D43" s="90">
        <v>-265043.43</v>
      </c>
      <c r="E43" s="89" t="s">
        <v>1246</v>
      </c>
      <c r="F43" s="89">
        <v>96</v>
      </c>
      <c r="G43" s="90">
        <v>2281.71</v>
      </c>
      <c r="H43" s="89" t="s">
        <v>931</v>
      </c>
      <c r="I43" s="89" t="s">
        <v>989</v>
      </c>
      <c r="J43" s="89" t="s">
        <v>148</v>
      </c>
      <c r="K43" s="89" t="s">
        <v>469</v>
      </c>
      <c r="L43" s="89" t="s">
        <v>149</v>
      </c>
      <c r="M43" s="89" t="s">
        <v>1229</v>
      </c>
      <c r="N43" s="89" t="s">
        <v>100</v>
      </c>
      <c r="O43" s="142" vm="2">
        <v>0</v>
      </c>
      <c r="P43" s="142" vm="2">
        <v>0</v>
      </c>
      <c r="Q43" s="89" t="s">
        <v>984</v>
      </c>
      <c r="R43" s="89" t="s">
        <v>1230</v>
      </c>
      <c r="S43" s="91" t="s">
        <v>1045</v>
      </c>
      <c r="T43" s="89" t="s">
        <v>987</v>
      </c>
      <c r="U43" s="89" t="s">
        <v>988</v>
      </c>
      <c r="V43" s="146">
        <v>3925</v>
      </c>
      <c r="W43" s="89" t="s">
        <v>987</v>
      </c>
      <c r="X43" s="89">
        <v>0.49166660000000001</v>
      </c>
      <c r="Y43" s="90">
        <v>0</v>
      </c>
      <c r="Z43" s="118">
        <v>0</v>
      </c>
      <c r="AA43" s="89">
        <v>0</v>
      </c>
      <c r="AB43" s="116">
        <f>_xlfn.XLOOKUP(I43,'rubros_id_opex '!A:A,'rubros_id_opex '!B:B)</f>
        <v>4</v>
      </c>
      <c r="AC43" s="89" t="str">
        <f>_xlfn.XLOOKUP(AB43,'rubros_unicos'!B:B,'rubros_unicos'!A:A)</f>
        <v>GENÉTICA</v>
      </c>
    </row>
    <row r="44" spans="1:29" x14ac:dyDescent="0.25">
      <c r="A44" s="92" vm="28">
        <v>46111</v>
      </c>
      <c r="B44" s="89" t="s">
        <v>1210</v>
      </c>
      <c r="C44" s="89" t="s">
        <v>1247</v>
      </c>
      <c r="D44" s="90">
        <v>-513577.89</v>
      </c>
      <c r="E44" s="89" t="s">
        <v>1240</v>
      </c>
      <c r="F44" s="89">
        <v>30</v>
      </c>
      <c r="G44" s="90">
        <v>10264.94</v>
      </c>
      <c r="H44" s="89" t="s">
        <v>931</v>
      </c>
      <c r="I44" s="89" t="s">
        <v>989</v>
      </c>
      <c r="J44" s="89" t="s">
        <v>148</v>
      </c>
      <c r="K44" s="89" t="s">
        <v>469</v>
      </c>
      <c r="L44" s="89" t="s">
        <v>149</v>
      </c>
      <c r="M44" s="89" t="s">
        <v>1229</v>
      </c>
      <c r="N44" s="89" t="s">
        <v>100</v>
      </c>
      <c r="O44" s="142" vm="2">
        <v>0</v>
      </c>
      <c r="P44" s="142" vm="2">
        <v>0</v>
      </c>
      <c r="Q44" s="89" t="s">
        <v>984</v>
      </c>
      <c r="R44" s="89" t="s">
        <v>1230</v>
      </c>
      <c r="S44" s="91" t="s">
        <v>1045</v>
      </c>
      <c r="T44" s="89" t="s">
        <v>987</v>
      </c>
      <c r="U44" s="89" t="s">
        <v>988</v>
      </c>
      <c r="V44" s="146">
        <v>3725</v>
      </c>
      <c r="W44" s="89" t="s">
        <v>987</v>
      </c>
      <c r="X44" s="89">
        <v>0.49166665999999998</v>
      </c>
      <c r="Y44" s="90">
        <v>0</v>
      </c>
      <c r="Z44" s="118">
        <v>0</v>
      </c>
      <c r="AA44" s="89">
        <v>0</v>
      </c>
      <c r="AB44" s="116">
        <f>_xlfn.XLOOKUP(I44,'rubros_id_opex '!A:A,'rubros_id_opex '!B:B)</f>
        <v>4</v>
      </c>
      <c r="AC44" s="89" t="str">
        <f>_xlfn.XLOOKUP(AB44,'rubros_unicos'!B:B,'rubros_unicos'!A:A)</f>
        <v>GENÉTICA</v>
      </c>
    </row>
    <row r="45" spans="1:29" x14ac:dyDescent="0.25">
      <c r="A45" s="92" vm="28">
        <v>46111</v>
      </c>
      <c r="B45" s="89" t="s">
        <v>1210</v>
      </c>
      <c r="C45" s="89" t="s">
        <v>1247</v>
      </c>
      <c r="D45" s="90">
        <v>-513577.89</v>
      </c>
      <c r="E45" s="89" t="s">
        <v>1240</v>
      </c>
      <c r="F45" s="89">
        <v>30</v>
      </c>
      <c r="G45" s="90">
        <v>10264.94</v>
      </c>
      <c r="H45" s="89" t="s">
        <v>931</v>
      </c>
      <c r="I45" s="89" t="s">
        <v>989</v>
      </c>
      <c r="J45" s="89" t="s">
        <v>148</v>
      </c>
      <c r="K45" s="89" t="s">
        <v>469</v>
      </c>
      <c r="L45" s="89" t="s">
        <v>149</v>
      </c>
      <c r="M45" s="89" t="s">
        <v>1229</v>
      </c>
      <c r="N45" s="89" t="s">
        <v>100</v>
      </c>
      <c r="O45" s="142" vm="2">
        <v>0</v>
      </c>
      <c r="P45" s="142" vm="2">
        <v>0</v>
      </c>
      <c r="Q45" s="89" t="s">
        <v>984</v>
      </c>
      <c r="R45" s="89" t="s">
        <v>1230</v>
      </c>
      <c r="S45" s="91" t="s">
        <v>1045</v>
      </c>
      <c r="T45" s="89" t="s">
        <v>987</v>
      </c>
      <c r="U45" s="89" t="s">
        <v>988</v>
      </c>
      <c r="V45" s="146">
        <v>3925</v>
      </c>
      <c r="W45" s="89" t="s">
        <v>987</v>
      </c>
      <c r="X45" s="89">
        <v>0.49166660000000001</v>
      </c>
      <c r="Y45" s="90">
        <v>0</v>
      </c>
      <c r="Z45" s="118">
        <v>0</v>
      </c>
      <c r="AA45" s="89">
        <v>0</v>
      </c>
      <c r="AB45" s="116">
        <f>_xlfn.XLOOKUP(I45,'rubros_id_opex '!A:A,'rubros_id_opex '!B:B)</f>
        <v>4</v>
      </c>
      <c r="AC45" s="89" t="str">
        <f>_xlfn.XLOOKUP(AB45,'rubros_unicos'!B:B,'rubros_unicos'!A:A)</f>
        <v>GENÉTICA</v>
      </c>
    </row>
    <row r="46" spans="1:29" x14ac:dyDescent="0.25">
      <c r="A46" s="92" vm="28">
        <v>46111</v>
      </c>
      <c r="B46" s="89" t="s">
        <v>64</v>
      </c>
      <c r="C46" s="89" t="s">
        <v>1248</v>
      </c>
      <c r="D46" s="90">
        <v>-303732.45</v>
      </c>
      <c r="E46" s="89" t="s">
        <v>1249</v>
      </c>
      <c r="F46" s="89">
        <v>20</v>
      </c>
      <c r="G46" s="90">
        <v>1520.5178880000001</v>
      </c>
      <c r="H46" s="89" t="s">
        <v>931</v>
      </c>
      <c r="I46" s="89" t="s">
        <v>990</v>
      </c>
      <c r="J46" s="89" t="s">
        <v>148</v>
      </c>
      <c r="K46" s="89" t="s">
        <v>469</v>
      </c>
      <c r="L46" s="89" t="s">
        <v>181</v>
      </c>
      <c r="M46" s="89" t="s">
        <v>1229</v>
      </c>
      <c r="N46" s="89" t="s">
        <v>94</v>
      </c>
      <c r="O46" s="142" vm="2">
        <v>0</v>
      </c>
      <c r="P46" s="142" vm="2">
        <v>0</v>
      </c>
      <c r="Q46" s="89" t="s">
        <v>984</v>
      </c>
      <c r="R46" s="89" t="s">
        <v>1230</v>
      </c>
      <c r="S46" s="91" t="s">
        <v>1045</v>
      </c>
      <c r="T46" s="89" t="s">
        <v>932</v>
      </c>
      <c r="U46" s="89" t="s">
        <v>933</v>
      </c>
      <c r="V46" s="146">
        <v>3725</v>
      </c>
      <c r="W46" s="89" t="s">
        <v>934</v>
      </c>
      <c r="X46" s="89">
        <v>0.49166665999999998</v>
      </c>
      <c r="Y46" s="90">
        <v>0.25</v>
      </c>
      <c r="Z46" s="118">
        <v>-37333.77980627925</v>
      </c>
      <c r="AA46" s="89">
        <v>2.4583333000000001</v>
      </c>
      <c r="AB46" s="116">
        <f>_xlfn.XLOOKUP(I46,'rubros_id_opex '!A:A,'rubros_id_opex '!B:B)</f>
        <v>6</v>
      </c>
      <c r="AC46" s="89" t="str">
        <f>_xlfn.XLOOKUP(AB46,'rubros_unicos'!B:B,'rubros_unicos'!A:A)</f>
        <v>MANTENIMIENTO</v>
      </c>
    </row>
    <row r="47" spans="1:29" x14ac:dyDescent="0.25">
      <c r="A47" s="92" vm="28">
        <v>46111</v>
      </c>
      <c r="B47" s="89" t="s">
        <v>64</v>
      </c>
      <c r="C47" s="89" t="s">
        <v>1248</v>
      </c>
      <c r="D47" s="90">
        <v>-303732.45</v>
      </c>
      <c r="E47" s="89" t="s">
        <v>1249</v>
      </c>
      <c r="F47" s="89">
        <v>20</v>
      </c>
      <c r="G47" s="90">
        <v>1520.5178880000001</v>
      </c>
      <c r="H47" s="89" t="s">
        <v>931</v>
      </c>
      <c r="I47" s="89" t="s">
        <v>990</v>
      </c>
      <c r="J47" s="89" t="s">
        <v>148</v>
      </c>
      <c r="K47" s="89" t="s">
        <v>469</v>
      </c>
      <c r="L47" s="89" t="s">
        <v>181</v>
      </c>
      <c r="M47" s="89" t="s">
        <v>1229</v>
      </c>
      <c r="N47" s="89" t="s">
        <v>94</v>
      </c>
      <c r="O47" s="142" vm="2">
        <v>0</v>
      </c>
      <c r="P47" s="142" vm="2">
        <v>0</v>
      </c>
      <c r="Q47" s="89" t="s">
        <v>984</v>
      </c>
      <c r="R47" s="89" t="s">
        <v>1230</v>
      </c>
      <c r="S47" s="91" t="s">
        <v>1045</v>
      </c>
      <c r="T47" s="89" t="s">
        <v>932</v>
      </c>
      <c r="U47" s="89" t="s">
        <v>933</v>
      </c>
      <c r="V47" s="146">
        <v>3725</v>
      </c>
      <c r="W47" s="89" t="s">
        <v>908</v>
      </c>
      <c r="X47" s="89">
        <v>0.49166665999999998</v>
      </c>
      <c r="Y47" s="90">
        <v>0.25</v>
      </c>
      <c r="Z47" s="118">
        <v>-37333.77980627925</v>
      </c>
      <c r="AA47" s="89">
        <v>2.4583333000000001</v>
      </c>
      <c r="AB47" s="116">
        <f>_xlfn.XLOOKUP(I47,'rubros_id_opex '!A:A,'rubros_id_opex '!B:B)</f>
        <v>6</v>
      </c>
      <c r="AC47" s="89" t="str">
        <f>_xlfn.XLOOKUP(AB47,'rubros_unicos'!B:B,'rubros_unicos'!A:A)</f>
        <v>MANTENIMIENTO</v>
      </c>
    </row>
    <row r="48" spans="1:29" x14ac:dyDescent="0.25">
      <c r="A48" s="92" vm="28">
        <v>46111</v>
      </c>
      <c r="B48" s="89" t="s">
        <v>64</v>
      </c>
      <c r="C48" s="89" t="s">
        <v>1248</v>
      </c>
      <c r="D48" s="90">
        <v>-303732.45</v>
      </c>
      <c r="E48" s="89" t="s">
        <v>1249</v>
      </c>
      <c r="F48" s="89">
        <v>20</v>
      </c>
      <c r="G48" s="90">
        <v>1520.5178880000001</v>
      </c>
      <c r="H48" s="89" t="s">
        <v>931</v>
      </c>
      <c r="I48" s="89" t="s">
        <v>990</v>
      </c>
      <c r="J48" s="89" t="s">
        <v>148</v>
      </c>
      <c r="K48" s="89" t="s">
        <v>469</v>
      </c>
      <c r="L48" s="89" t="s">
        <v>181</v>
      </c>
      <c r="M48" s="89" t="s">
        <v>1229</v>
      </c>
      <c r="N48" s="89" t="s">
        <v>94</v>
      </c>
      <c r="O48" s="142" vm="2">
        <v>0</v>
      </c>
      <c r="P48" s="142" vm="2">
        <v>0</v>
      </c>
      <c r="Q48" s="89" t="s">
        <v>984</v>
      </c>
      <c r="R48" s="89" t="s">
        <v>1230</v>
      </c>
      <c r="S48" s="91" t="s">
        <v>1045</v>
      </c>
      <c r="T48" s="89" t="s">
        <v>932</v>
      </c>
      <c r="U48" s="89" t="s">
        <v>933</v>
      </c>
      <c r="V48" s="146">
        <v>3725</v>
      </c>
      <c r="W48" s="89" t="s">
        <v>910</v>
      </c>
      <c r="X48" s="89">
        <v>0.49166665999999998</v>
      </c>
      <c r="Y48" s="90">
        <v>0.25</v>
      </c>
      <c r="Z48" s="118">
        <v>-37333.77980627925</v>
      </c>
      <c r="AA48" s="89">
        <v>2.4583333000000001</v>
      </c>
      <c r="AB48" s="116">
        <f>_xlfn.XLOOKUP(I48,'rubros_id_opex '!A:A,'rubros_id_opex '!B:B)</f>
        <v>6</v>
      </c>
      <c r="AC48" s="89" t="str">
        <f>_xlfn.XLOOKUP(AB48,'rubros_unicos'!B:B,'rubros_unicos'!A:A)</f>
        <v>MANTENIMIENTO</v>
      </c>
    </row>
    <row r="49" spans="1:29" x14ac:dyDescent="0.25">
      <c r="A49" s="92" vm="28">
        <v>46111</v>
      </c>
      <c r="B49" s="89" t="s">
        <v>64</v>
      </c>
      <c r="C49" s="89" t="s">
        <v>1248</v>
      </c>
      <c r="D49" s="90">
        <v>-303732.45</v>
      </c>
      <c r="E49" s="89" t="s">
        <v>1249</v>
      </c>
      <c r="F49" s="89">
        <v>20</v>
      </c>
      <c r="G49" s="90">
        <v>1520.5178880000001</v>
      </c>
      <c r="H49" s="89" t="s">
        <v>931</v>
      </c>
      <c r="I49" s="89" t="s">
        <v>990</v>
      </c>
      <c r="J49" s="89" t="s">
        <v>148</v>
      </c>
      <c r="K49" s="89" t="s">
        <v>469</v>
      </c>
      <c r="L49" s="89" t="s">
        <v>181</v>
      </c>
      <c r="M49" s="89" t="s">
        <v>1229</v>
      </c>
      <c r="N49" s="89" t="s">
        <v>94</v>
      </c>
      <c r="O49" s="142" vm="2">
        <v>0</v>
      </c>
      <c r="P49" s="142" vm="2">
        <v>0</v>
      </c>
      <c r="Q49" s="89" t="s">
        <v>984</v>
      </c>
      <c r="R49" s="89" t="s">
        <v>1230</v>
      </c>
      <c r="S49" s="91" t="s">
        <v>1045</v>
      </c>
      <c r="T49" s="89" t="s">
        <v>932</v>
      </c>
      <c r="U49" s="89" t="s">
        <v>933</v>
      </c>
      <c r="V49" s="146">
        <v>3725</v>
      </c>
      <c r="W49" s="89" t="s">
        <v>912</v>
      </c>
      <c r="X49" s="89">
        <v>0.49166665999999998</v>
      </c>
      <c r="Y49" s="90">
        <v>0.25</v>
      </c>
      <c r="Z49" s="118">
        <v>-37333.77980627925</v>
      </c>
      <c r="AA49" s="89">
        <v>2.4583333000000001</v>
      </c>
      <c r="AB49" s="116">
        <f>_xlfn.XLOOKUP(I49,'rubros_id_opex '!A:A,'rubros_id_opex '!B:B)</f>
        <v>6</v>
      </c>
      <c r="AC49" s="89" t="str">
        <f>_xlfn.XLOOKUP(AB49,'rubros_unicos'!B:B,'rubros_unicos'!A:A)</f>
        <v>MANTENIMIENTO</v>
      </c>
    </row>
    <row r="50" spans="1:29" x14ac:dyDescent="0.25">
      <c r="A50" s="92" vm="28">
        <v>46111</v>
      </c>
      <c r="B50" s="89" t="s">
        <v>64</v>
      </c>
      <c r="C50" s="89" t="s">
        <v>1248</v>
      </c>
      <c r="D50" s="90">
        <v>-303732.45</v>
      </c>
      <c r="E50" s="89" t="s">
        <v>1249</v>
      </c>
      <c r="F50" s="89">
        <v>20</v>
      </c>
      <c r="G50" s="90">
        <v>1520.5178880000001</v>
      </c>
      <c r="H50" s="89" t="s">
        <v>931</v>
      </c>
      <c r="I50" s="89" t="s">
        <v>990</v>
      </c>
      <c r="J50" s="89" t="s">
        <v>148</v>
      </c>
      <c r="K50" s="89" t="s">
        <v>469</v>
      </c>
      <c r="L50" s="89" t="s">
        <v>181</v>
      </c>
      <c r="M50" s="89" t="s">
        <v>1229</v>
      </c>
      <c r="N50" s="89" t="s">
        <v>94</v>
      </c>
      <c r="O50" s="142" vm="2">
        <v>0</v>
      </c>
      <c r="P50" s="142" vm="2">
        <v>0</v>
      </c>
      <c r="Q50" s="89" t="s">
        <v>984</v>
      </c>
      <c r="R50" s="89" t="s">
        <v>1230</v>
      </c>
      <c r="S50" s="91" t="s">
        <v>1045</v>
      </c>
      <c r="T50" s="89" t="s">
        <v>932</v>
      </c>
      <c r="U50" s="89" t="s">
        <v>933</v>
      </c>
      <c r="V50" s="146">
        <v>3925</v>
      </c>
      <c r="W50" s="89" t="s">
        <v>934</v>
      </c>
      <c r="X50" s="89">
        <v>0.49166660000000001</v>
      </c>
      <c r="Y50" s="90">
        <v>0.25</v>
      </c>
      <c r="Z50" s="118">
        <v>-37333.7752502925</v>
      </c>
      <c r="AA50" s="89">
        <v>2.4583330000000001</v>
      </c>
      <c r="AB50" s="116">
        <f>_xlfn.XLOOKUP(I50,'rubros_id_opex '!A:A,'rubros_id_opex '!B:B)</f>
        <v>6</v>
      </c>
      <c r="AC50" s="89" t="str">
        <f>_xlfn.XLOOKUP(AB50,'rubros_unicos'!B:B,'rubros_unicos'!A:A)</f>
        <v>MANTENIMIENTO</v>
      </c>
    </row>
    <row r="51" spans="1:29" x14ac:dyDescent="0.25">
      <c r="A51" s="92" vm="28">
        <v>46111</v>
      </c>
      <c r="B51" s="89" t="s">
        <v>64</v>
      </c>
      <c r="C51" s="89" t="s">
        <v>1248</v>
      </c>
      <c r="D51" s="90">
        <v>-303732.45</v>
      </c>
      <c r="E51" s="89" t="s">
        <v>1249</v>
      </c>
      <c r="F51" s="89">
        <v>20</v>
      </c>
      <c r="G51" s="90">
        <v>1520.5178880000001</v>
      </c>
      <c r="H51" s="89" t="s">
        <v>931</v>
      </c>
      <c r="I51" s="89" t="s">
        <v>990</v>
      </c>
      <c r="J51" s="89" t="s">
        <v>148</v>
      </c>
      <c r="K51" s="89" t="s">
        <v>469</v>
      </c>
      <c r="L51" s="89" t="s">
        <v>181</v>
      </c>
      <c r="M51" s="89" t="s">
        <v>1229</v>
      </c>
      <c r="N51" s="89" t="s">
        <v>94</v>
      </c>
      <c r="O51" s="142" vm="2">
        <v>0</v>
      </c>
      <c r="P51" s="142" vm="2">
        <v>0</v>
      </c>
      <c r="Q51" s="89" t="s">
        <v>984</v>
      </c>
      <c r="R51" s="89" t="s">
        <v>1230</v>
      </c>
      <c r="S51" s="91" t="s">
        <v>1045</v>
      </c>
      <c r="T51" s="89" t="s">
        <v>932</v>
      </c>
      <c r="U51" s="89" t="s">
        <v>933</v>
      </c>
      <c r="V51" s="146">
        <v>3925</v>
      </c>
      <c r="W51" s="89" t="s">
        <v>908</v>
      </c>
      <c r="X51" s="89">
        <v>0.49166660000000001</v>
      </c>
      <c r="Y51" s="90">
        <v>0.25</v>
      </c>
      <c r="Z51" s="118">
        <v>-37333.7752502925</v>
      </c>
      <c r="AA51" s="89">
        <v>2.4583330000000001</v>
      </c>
      <c r="AB51" s="116">
        <f>_xlfn.XLOOKUP(I51,'rubros_id_opex '!A:A,'rubros_id_opex '!B:B)</f>
        <v>6</v>
      </c>
      <c r="AC51" s="89" t="str">
        <f>_xlfn.XLOOKUP(AB51,'rubros_unicos'!B:B,'rubros_unicos'!A:A)</f>
        <v>MANTENIMIENTO</v>
      </c>
    </row>
    <row r="52" spans="1:29" x14ac:dyDescent="0.25">
      <c r="A52" s="92" vm="28">
        <v>46111</v>
      </c>
      <c r="B52" s="89" t="s">
        <v>64</v>
      </c>
      <c r="C52" s="89" t="s">
        <v>1248</v>
      </c>
      <c r="D52" s="90">
        <v>-303732.45</v>
      </c>
      <c r="E52" s="89" t="s">
        <v>1249</v>
      </c>
      <c r="F52" s="89">
        <v>20</v>
      </c>
      <c r="G52" s="90">
        <v>1520.5178880000001</v>
      </c>
      <c r="H52" s="89" t="s">
        <v>931</v>
      </c>
      <c r="I52" s="89" t="s">
        <v>990</v>
      </c>
      <c r="J52" s="89" t="s">
        <v>148</v>
      </c>
      <c r="K52" s="89" t="s">
        <v>469</v>
      </c>
      <c r="L52" s="89" t="s">
        <v>181</v>
      </c>
      <c r="M52" s="89" t="s">
        <v>1229</v>
      </c>
      <c r="N52" s="89" t="s">
        <v>94</v>
      </c>
      <c r="O52" s="142" vm="2">
        <v>0</v>
      </c>
      <c r="P52" s="142" vm="2">
        <v>0</v>
      </c>
      <c r="Q52" s="89" t="s">
        <v>984</v>
      </c>
      <c r="R52" s="89" t="s">
        <v>1230</v>
      </c>
      <c r="S52" s="91" t="s">
        <v>1045</v>
      </c>
      <c r="T52" s="89" t="s">
        <v>932</v>
      </c>
      <c r="U52" s="89" t="s">
        <v>933</v>
      </c>
      <c r="V52" s="146">
        <v>3925</v>
      </c>
      <c r="W52" s="89" t="s">
        <v>910</v>
      </c>
      <c r="X52" s="89">
        <v>0.49166660000000001</v>
      </c>
      <c r="Y52" s="90">
        <v>0.25</v>
      </c>
      <c r="Z52" s="118">
        <v>-37333.7752502925</v>
      </c>
      <c r="AA52" s="89">
        <v>2.4583330000000001</v>
      </c>
      <c r="AB52" s="116">
        <f>_xlfn.XLOOKUP(I52,'rubros_id_opex '!A:A,'rubros_id_opex '!B:B)</f>
        <v>6</v>
      </c>
      <c r="AC52" s="89" t="str">
        <f>_xlfn.XLOOKUP(AB52,'rubros_unicos'!B:B,'rubros_unicos'!A:A)</f>
        <v>MANTENIMIENTO</v>
      </c>
    </row>
    <row r="53" spans="1:29" x14ac:dyDescent="0.25">
      <c r="A53" s="92" vm="28">
        <v>46111</v>
      </c>
      <c r="B53" s="89" t="s">
        <v>64</v>
      </c>
      <c r="C53" s="89" t="s">
        <v>1248</v>
      </c>
      <c r="D53" s="90">
        <v>-303732.45</v>
      </c>
      <c r="E53" s="89" t="s">
        <v>1249</v>
      </c>
      <c r="F53" s="89">
        <v>20</v>
      </c>
      <c r="G53" s="90">
        <v>1520.5178880000001</v>
      </c>
      <c r="H53" s="89" t="s">
        <v>931</v>
      </c>
      <c r="I53" s="89" t="s">
        <v>990</v>
      </c>
      <c r="J53" s="89" t="s">
        <v>148</v>
      </c>
      <c r="K53" s="89" t="s">
        <v>469</v>
      </c>
      <c r="L53" s="89" t="s">
        <v>181</v>
      </c>
      <c r="M53" s="89" t="s">
        <v>1229</v>
      </c>
      <c r="N53" s="89" t="s">
        <v>94</v>
      </c>
      <c r="O53" s="142" vm="2">
        <v>0</v>
      </c>
      <c r="P53" s="142" vm="2">
        <v>0</v>
      </c>
      <c r="Q53" s="89" t="s">
        <v>984</v>
      </c>
      <c r="R53" s="89" t="s">
        <v>1230</v>
      </c>
      <c r="S53" s="91" t="s">
        <v>1045</v>
      </c>
      <c r="T53" s="89" t="s">
        <v>932</v>
      </c>
      <c r="U53" s="89" t="s">
        <v>933</v>
      </c>
      <c r="V53" s="146">
        <v>3925</v>
      </c>
      <c r="W53" s="89" t="s">
        <v>912</v>
      </c>
      <c r="X53" s="89">
        <v>0.49166660000000001</v>
      </c>
      <c r="Y53" s="90">
        <v>0.25</v>
      </c>
      <c r="Z53" s="118">
        <v>-37333.7752502925</v>
      </c>
      <c r="AA53" s="89">
        <v>2.4583330000000001</v>
      </c>
      <c r="AB53" s="116">
        <f>_xlfn.XLOOKUP(I53,'rubros_id_opex '!A:A,'rubros_id_opex '!B:B)</f>
        <v>6</v>
      </c>
      <c r="AC53" s="89" t="str">
        <f>_xlfn.XLOOKUP(AB53,'rubros_unicos'!B:B,'rubros_unicos'!A:A)</f>
        <v>MANTENIMIENTO</v>
      </c>
    </row>
    <row r="54" spans="1:29" x14ac:dyDescent="0.25">
      <c r="A54" s="92" vm="29">
        <v>46109</v>
      </c>
      <c r="B54" s="89" t="s">
        <v>1227</v>
      </c>
      <c r="C54" s="89" t="s">
        <v>1250</v>
      </c>
      <c r="D54" s="90">
        <v>-839050</v>
      </c>
      <c r="E54" s="89" t="s">
        <v>1251</v>
      </c>
      <c r="F54" s="89">
        <v>1</v>
      </c>
      <c r="G54" s="90">
        <v>839050</v>
      </c>
      <c r="H54" s="89" t="s">
        <v>931</v>
      </c>
      <c r="I54" s="89" t="s">
        <v>994</v>
      </c>
      <c r="J54" s="89" t="s">
        <v>148</v>
      </c>
      <c r="K54" s="89" t="s">
        <v>469</v>
      </c>
      <c r="L54" s="89" t="s">
        <v>149</v>
      </c>
      <c r="M54" s="89" t="s">
        <v>1229</v>
      </c>
      <c r="N54" s="89" t="s">
        <v>100</v>
      </c>
      <c r="O54" s="142" vm="2">
        <v>0</v>
      </c>
      <c r="P54" s="142" vm="2">
        <v>0</v>
      </c>
      <c r="Q54" s="89" t="s">
        <v>984</v>
      </c>
      <c r="R54" s="89" t="s">
        <v>1230</v>
      </c>
      <c r="S54" s="91" t="s">
        <v>1045</v>
      </c>
      <c r="T54" s="89" t="s">
        <v>987</v>
      </c>
      <c r="U54" s="89" t="s">
        <v>988</v>
      </c>
      <c r="V54" s="146">
        <v>3725</v>
      </c>
      <c r="W54" s="89" t="s">
        <v>987</v>
      </c>
      <c r="X54" s="89">
        <v>0.49166665999999998</v>
      </c>
      <c r="Y54" s="90">
        <v>0</v>
      </c>
      <c r="Z54" s="118">
        <v>0</v>
      </c>
      <c r="AA54" s="89">
        <v>0</v>
      </c>
      <c r="AB54" s="116">
        <f>_xlfn.XLOOKUP(I54,'rubros_id_opex '!A:A,'rubros_id_opex '!B:B)</f>
        <v>3</v>
      </c>
      <c r="AC54" s="89" t="str">
        <f>_xlfn.XLOOKUP(AB54,'rubros_unicos'!B:B,'rubros_unicos'!A:A)</f>
        <v>SANIDAD</v>
      </c>
    </row>
    <row r="55" spans="1:29" x14ac:dyDescent="0.25">
      <c r="A55" s="92" vm="29">
        <v>46109</v>
      </c>
      <c r="B55" s="89" t="s">
        <v>1227</v>
      </c>
      <c r="C55" s="89" t="s">
        <v>1250</v>
      </c>
      <c r="D55" s="90">
        <v>-839050</v>
      </c>
      <c r="E55" s="89" t="s">
        <v>1251</v>
      </c>
      <c r="F55" s="89">
        <v>1</v>
      </c>
      <c r="G55" s="90">
        <v>839050</v>
      </c>
      <c r="H55" s="89" t="s">
        <v>931</v>
      </c>
      <c r="I55" s="89" t="s">
        <v>994</v>
      </c>
      <c r="J55" s="89" t="s">
        <v>148</v>
      </c>
      <c r="K55" s="89" t="s">
        <v>469</v>
      </c>
      <c r="L55" s="89" t="s">
        <v>149</v>
      </c>
      <c r="M55" s="89" t="s">
        <v>1229</v>
      </c>
      <c r="N55" s="89" t="s">
        <v>100</v>
      </c>
      <c r="O55" s="142" vm="2">
        <v>0</v>
      </c>
      <c r="P55" s="142" vm="2">
        <v>0</v>
      </c>
      <c r="Q55" s="89" t="s">
        <v>984</v>
      </c>
      <c r="R55" s="89" t="s">
        <v>1230</v>
      </c>
      <c r="S55" s="91" t="s">
        <v>1045</v>
      </c>
      <c r="T55" s="89" t="s">
        <v>987</v>
      </c>
      <c r="U55" s="89" t="s">
        <v>988</v>
      </c>
      <c r="V55" s="146">
        <v>3925</v>
      </c>
      <c r="W55" s="89" t="s">
        <v>987</v>
      </c>
      <c r="X55" s="89">
        <v>0.49166660000000001</v>
      </c>
      <c r="Y55" s="90">
        <v>0</v>
      </c>
      <c r="Z55" s="118">
        <v>0</v>
      </c>
      <c r="AA55" s="89">
        <v>0</v>
      </c>
      <c r="AB55" s="116">
        <f>_xlfn.XLOOKUP(I55,'rubros_id_opex '!A:A,'rubros_id_opex '!B:B)</f>
        <v>3</v>
      </c>
      <c r="AC55" s="89" t="str">
        <f>_xlfn.XLOOKUP(AB55,'rubros_unicos'!B:B,'rubros_unicos'!A:A)</f>
        <v>SANIDAD</v>
      </c>
    </row>
    <row r="56" spans="1:29" x14ac:dyDescent="0.25">
      <c r="A56" s="92" vm="30">
        <v>46108</v>
      </c>
      <c r="B56" s="89" t="s">
        <v>1225</v>
      </c>
      <c r="C56" s="89" t="s">
        <v>1252</v>
      </c>
      <c r="D56" s="90">
        <v>-22857.09</v>
      </c>
      <c r="E56" s="89" t="s">
        <v>986</v>
      </c>
      <c r="F56" s="89">
        <v>1</v>
      </c>
      <c r="G56" s="90">
        <v>22857.09</v>
      </c>
      <c r="H56" s="89" t="s">
        <v>931</v>
      </c>
      <c r="I56" s="89" t="s">
        <v>986</v>
      </c>
      <c r="J56" s="89" t="s">
        <v>148</v>
      </c>
      <c r="K56" s="89" t="s">
        <v>506</v>
      </c>
      <c r="L56" s="89" t="s">
        <v>149</v>
      </c>
      <c r="M56" s="89" t="s">
        <v>1229</v>
      </c>
      <c r="N56" s="89" t="s">
        <v>100</v>
      </c>
      <c r="O56" s="142" vm="2">
        <v>0</v>
      </c>
      <c r="P56" s="142" vm="2">
        <v>0</v>
      </c>
      <c r="Q56" s="89" t="s">
        <v>984</v>
      </c>
      <c r="R56" s="89" t="s">
        <v>1230</v>
      </c>
      <c r="S56" s="91" t="s">
        <v>1045</v>
      </c>
      <c r="T56" s="89" t="s">
        <v>987</v>
      </c>
      <c r="U56" s="89" t="s">
        <v>988</v>
      </c>
      <c r="V56" s="146">
        <v>3725</v>
      </c>
      <c r="W56" s="89" t="s">
        <v>987</v>
      </c>
      <c r="X56" s="89">
        <v>0.49166665999999998</v>
      </c>
      <c r="Y56" s="90">
        <v>0</v>
      </c>
      <c r="Z56" s="118">
        <v>0</v>
      </c>
      <c r="AA56" s="89">
        <v>0</v>
      </c>
      <c r="AB56" s="116">
        <f>_xlfn.XLOOKUP(I56,'rubros_id_opex '!A:A,'rubros_id_opex '!B:B)</f>
        <v>8</v>
      </c>
      <c r="AC56" s="89" t="str">
        <f>_xlfn.XLOOKUP(AB56,'rubros_unicos'!B:B,'rubros_unicos'!A:A)</f>
        <v>IMPUESTOS</v>
      </c>
    </row>
    <row r="57" spans="1:29" x14ac:dyDescent="0.25">
      <c r="A57" s="92" vm="30">
        <v>46108</v>
      </c>
      <c r="B57" s="89" t="s">
        <v>1225</v>
      </c>
      <c r="C57" s="89" t="s">
        <v>1252</v>
      </c>
      <c r="D57" s="90">
        <v>-22857.09</v>
      </c>
      <c r="E57" s="89" t="s">
        <v>986</v>
      </c>
      <c r="F57" s="89">
        <v>1</v>
      </c>
      <c r="G57" s="90">
        <v>22857.09</v>
      </c>
      <c r="H57" s="89" t="s">
        <v>931</v>
      </c>
      <c r="I57" s="89" t="s">
        <v>986</v>
      </c>
      <c r="J57" s="89" t="s">
        <v>148</v>
      </c>
      <c r="K57" s="89" t="s">
        <v>506</v>
      </c>
      <c r="L57" s="89" t="s">
        <v>149</v>
      </c>
      <c r="M57" s="89" t="s">
        <v>1229</v>
      </c>
      <c r="N57" s="89" t="s">
        <v>100</v>
      </c>
      <c r="O57" s="142" vm="2">
        <v>0</v>
      </c>
      <c r="P57" s="142" vm="2">
        <v>0</v>
      </c>
      <c r="Q57" s="89" t="s">
        <v>984</v>
      </c>
      <c r="R57" s="89" t="s">
        <v>1230</v>
      </c>
      <c r="S57" s="91" t="s">
        <v>1045</v>
      </c>
      <c r="T57" s="89" t="s">
        <v>987</v>
      </c>
      <c r="U57" s="89" t="s">
        <v>988</v>
      </c>
      <c r="V57" s="146">
        <v>3925</v>
      </c>
      <c r="W57" s="89" t="s">
        <v>987</v>
      </c>
      <c r="X57" s="89">
        <v>0.49166660000000001</v>
      </c>
      <c r="Y57" s="90">
        <v>0</v>
      </c>
      <c r="Z57" s="118">
        <v>0</v>
      </c>
      <c r="AA57" s="89">
        <v>0</v>
      </c>
      <c r="AB57" s="116">
        <f>_xlfn.XLOOKUP(I57,'rubros_id_opex '!A:A,'rubros_id_opex '!B:B)</f>
        <v>8</v>
      </c>
      <c r="AC57" s="89" t="str">
        <f>_xlfn.XLOOKUP(AB57,'rubros_unicos'!B:B,'rubros_unicos'!A:A)</f>
        <v>IMPUESTOS</v>
      </c>
    </row>
    <row r="58" spans="1:29" x14ac:dyDescent="0.25">
      <c r="A58" s="92" vm="30">
        <v>46108</v>
      </c>
      <c r="B58" s="89" t="s">
        <v>732</v>
      </c>
      <c r="C58" s="89" t="s">
        <v>1253</v>
      </c>
      <c r="D58" s="90">
        <v>-522382.82</v>
      </c>
      <c r="E58" s="89" t="s">
        <v>1254</v>
      </c>
      <c r="F58" s="89">
        <v>1</v>
      </c>
      <c r="G58" s="90">
        <v>522382.82</v>
      </c>
      <c r="H58" s="89" t="s">
        <v>931</v>
      </c>
      <c r="I58" s="89" t="s">
        <v>983</v>
      </c>
      <c r="J58" s="89" t="s">
        <v>148</v>
      </c>
      <c r="K58" s="89" t="s">
        <v>469</v>
      </c>
      <c r="L58" s="89" t="s">
        <v>181</v>
      </c>
      <c r="M58" s="89" t="s">
        <v>1229</v>
      </c>
      <c r="N58" s="89" t="s">
        <v>94</v>
      </c>
      <c r="O58" s="142" vm="2">
        <v>0</v>
      </c>
      <c r="P58" s="142" vm="2">
        <v>0</v>
      </c>
      <c r="Q58" s="89" t="s">
        <v>984</v>
      </c>
      <c r="R58" s="89" t="s">
        <v>1230</v>
      </c>
      <c r="S58" s="91" t="s">
        <v>1045</v>
      </c>
      <c r="T58" s="89" t="s">
        <v>932</v>
      </c>
      <c r="U58" s="89" t="s">
        <v>933</v>
      </c>
      <c r="V58" s="146">
        <v>3725</v>
      </c>
      <c r="W58" s="89" t="s">
        <v>934</v>
      </c>
      <c r="X58" s="89">
        <v>0.49166665999999998</v>
      </c>
      <c r="Y58" s="90">
        <v>0.25</v>
      </c>
      <c r="Z58" s="118">
        <v>-64209.554087695295</v>
      </c>
      <c r="AA58" s="89">
        <v>0.12291666499999999</v>
      </c>
      <c r="AB58" s="116">
        <f>_xlfn.XLOOKUP(I58,'rubros_id_opex '!A:A,'rubros_id_opex '!B:B)</f>
        <v>7</v>
      </c>
      <c r="AC58" s="89" t="str">
        <f>_xlfn.XLOOKUP(AB58,'rubros_unicos'!B:B,'rubros_unicos'!A:A)</f>
        <v>GASTOS OPERATIVOS</v>
      </c>
    </row>
    <row r="59" spans="1:29" x14ac:dyDescent="0.25">
      <c r="A59" s="92" vm="30">
        <v>46108</v>
      </c>
      <c r="B59" s="89" t="s">
        <v>732</v>
      </c>
      <c r="C59" s="89" t="s">
        <v>1253</v>
      </c>
      <c r="D59" s="90">
        <v>-522382.82</v>
      </c>
      <c r="E59" s="89" t="s">
        <v>1254</v>
      </c>
      <c r="F59" s="89">
        <v>1</v>
      </c>
      <c r="G59" s="90">
        <v>522382.82</v>
      </c>
      <c r="H59" s="89" t="s">
        <v>931</v>
      </c>
      <c r="I59" s="89" t="s">
        <v>983</v>
      </c>
      <c r="J59" s="89" t="s">
        <v>148</v>
      </c>
      <c r="K59" s="89" t="s">
        <v>469</v>
      </c>
      <c r="L59" s="89" t="s">
        <v>181</v>
      </c>
      <c r="M59" s="89" t="s">
        <v>1229</v>
      </c>
      <c r="N59" s="89" t="s">
        <v>94</v>
      </c>
      <c r="O59" s="142" vm="2">
        <v>0</v>
      </c>
      <c r="P59" s="142" vm="2">
        <v>0</v>
      </c>
      <c r="Q59" s="89" t="s">
        <v>984</v>
      </c>
      <c r="R59" s="89" t="s">
        <v>1230</v>
      </c>
      <c r="S59" s="91" t="s">
        <v>1045</v>
      </c>
      <c r="T59" s="89" t="s">
        <v>932</v>
      </c>
      <c r="U59" s="89" t="s">
        <v>933</v>
      </c>
      <c r="V59" s="146">
        <v>3725</v>
      </c>
      <c r="W59" s="89" t="s">
        <v>908</v>
      </c>
      <c r="X59" s="89">
        <v>0.49166665999999998</v>
      </c>
      <c r="Y59" s="90">
        <v>0.25</v>
      </c>
      <c r="Z59" s="118">
        <v>-64209.554087695295</v>
      </c>
      <c r="AA59" s="89">
        <v>0.12291666499999999</v>
      </c>
      <c r="AB59" s="116">
        <f>_xlfn.XLOOKUP(I59,'rubros_id_opex '!A:A,'rubros_id_opex '!B:B)</f>
        <v>7</v>
      </c>
      <c r="AC59" s="89" t="str">
        <f>_xlfn.XLOOKUP(AB59,'rubros_unicos'!B:B,'rubros_unicos'!A:A)</f>
        <v>GASTOS OPERATIVOS</v>
      </c>
    </row>
    <row r="60" spans="1:29" x14ac:dyDescent="0.25">
      <c r="A60" s="92" vm="30">
        <v>46108</v>
      </c>
      <c r="B60" s="89" t="s">
        <v>732</v>
      </c>
      <c r="C60" s="89" t="s">
        <v>1253</v>
      </c>
      <c r="D60" s="90">
        <v>-522382.82</v>
      </c>
      <c r="E60" s="89" t="s">
        <v>1254</v>
      </c>
      <c r="F60" s="89">
        <v>1</v>
      </c>
      <c r="G60" s="90">
        <v>522382.82</v>
      </c>
      <c r="H60" s="89" t="s">
        <v>931</v>
      </c>
      <c r="I60" s="89" t="s">
        <v>983</v>
      </c>
      <c r="J60" s="89" t="s">
        <v>148</v>
      </c>
      <c r="K60" s="89" t="s">
        <v>469</v>
      </c>
      <c r="L60" s="89" t="s">
        <v>181</v>
      </c>
      <c r="M60" s="89" t="s">
        <v>1229</v>
      </c>
      <c r="N60" s="89" t="s">
        <v>94</v>
      </c>
      <c r="O60" s="142" vm="2">
        <v>0</v>
      </c>
      <c r="P60" s="142" vm="2">
        <v>0</v>
      </c>
      <c r="Q60" s="89" t="s">
        <v>984</v>
      </c>
      <c r="R60" s="89" t="s">
        <v>1230</v>
      </c>
      <c r="S60" s="91" t="s">
        <v>1045</v>
      </c>
      <c r="T60" s="89" t="s">
        <v>932</v>
      </c>
      <c r="U60" s="89" t="s">
        <v>933</v>
      </c>
      <c r="V60" s="146">
        <v>3725</v>
      </c>
      <c r="W60" s="89" t="s">
        <v>910</v>
      </c>
      <c r="X60" s="89">
        <v>0.49166665999999998</v>
      </c>
      <c r="Y60" s="90">
        <v>0.25</v>
      </c>
      <c r="Z60" s="118">
        <v>-64209.554087695295</v>
      </c>
      <c r="AA60" s="89">
        <v>0.12291666499999999</v>
      </c>
      <c r="AB60" s="116">
        <f>_xlfn.XLOOKUP(I60,'rubros_id_opex '!A:A,'rubros_id_opex '!B:B)</f>
        <v>7</v>
      </c>
      <c r="AC60" s="89" t="str">
        <f>_xlfn.XLOOKUP(AB60,'rubros_unicos'!B:B,'rubros_unicos'!A:A)</f>
        <v>GASTOS OPERATIVOS</v>
      </c>
    </row>
    <row r="61" spans="1:29" x14ac:dyDescent="0.25">
      <c r="A61" s="92" vm="30">
        <v>46108</v>
      </c>
      <c r="B61" s="89" t="s">
        <v>732</v>
      </c>
      <c r="C61" s="89" t="s">
        <v>1253</v>
      </c>
      <c r="D61" s="90">
        <v>-522382.82</v>
      </c>
      <c r="E61" s="89" t="s">
        <v>1254</v>
      </c>
      <c r="F61" s="89">
        <v>1</v>
      </c>
      <c r="G61" s="90">
        <v>522382.82</v>
      </c>
      <c r="H61" s="89" t="s">
        <v>931</v>
      </c>
      <c r="I61" s="89" t="s">
        <v>983</v>
      </c>
      <c r="J61" s="89" t="s">
        <v>148</v>
      </c>
      <c r="K61" s="89" t="s">
        <v>469</v>
      </c>
      <c r="L61" s="89" t="s">
        <v>181</v>
      </c>
      <c r="M61" s="89" t="s">
        <v>1229</v>
      </c>
      <c r="N61" s="89" t="s">
        <v>94</v>
      </c>
      <c r="O61" s="142" vm="2">
        <v>0</v>
      </c>
      <c r="P61" s="142" vm="2">
        <v>0</v>
      </c>
      <c r="Q61" s="89" t="s">
        <v>984</v>
      </c>
      <c r="R61" s="89" t="s">
        <v>1230</v>
      </c>
      <c r="S61" s="91" t="s">
        <v>1045</v>
      </c>
      <c r="T61" s="89" t="s">
        <v>932</v>
      </c>
      <c r="U61" s="89" t="s">
        <v>933</v>
      </c>
      <c r="V61" s="146">
        <v>3725</v>
      </c>
      <c r="W61" s="89" t="s">
        <v>912</v>
      </c>
      <c r="X61" s="89">
        <v>0.49166665999999998</v>
      </c>
      <c r="Y61" s="90">
        <v>0.25</v>
      </c>
      <c r="Z61" s="118">
        <v>-64209.554087695295</v>
      </c>
      <c r="AA61" s="89">
        <v>0.12291666499999999</v>
      </c>
      <c r="AB61" s="116">
        <f>_xlfn.XLOOKUP(I61,'rubros_id_opex '!A:A,'rubros_id_opex '!B:B)</f>
        <v>7</v>
      </c>
      <c r="AC61" s="89" t="str">
        <f>_xlfn.XLOOKUP(AB61,'rubros_unicos'!B:B,'rubros_unicos'!A:A)</f>
        <v>GASTOS OPERATIVOS</v>
      </c>
    </row>
    <row r="62" spans="1:29" x14ac:dyDescent="0.25">
      <c r="A62" s="92" vm="30">
        <v>46108</v>
      </c>
      <c r="B62" s="89" t="s">
        <v>732</v>
      </c>
      <c r="C62" s="89" t="s">
        <v>1253</v>
      </c>
      <c r="D62" s="90">
        <v>-522382.82</v>
      </c>
      <c r="E62" s="89" t="s">
        <v>1254</v>
      </c>
      <c r="F62" s="89">
        <v>1</v>
      </c>
      <c r="G62" s="90">
        <v>522382.82</v>
      </c>
      <c r="H62" s="89" t="s">
        <v>931</v>
      </c>
      <c r="I62" s="89" t="s">
        <v>983</v>
      </c>
      <c r="J62" s="89" t="s">
        <v>148</v>
      </c>
      <c r="K62" s="89" t="s">
        <v>469</v>
      </c>
      <c r="L62" s="89" t="s">
        <v>181</v>
      </c>
      <c r="M62" s="89" t="s">
        <v>1229</v>
      </c>
      <c r="N62" s="89" t="s">
        <v>94</v>
      </c>
      <c r="O62" s="142" vm="2">
        <v>0</v>
      </c>
      <c r="P62" s="142" vm="2">
        <v>0</v>
      </c>
      <c r="Q62" s="89" t="s">
        <v>984</v>
      </c>
      <c r="R62" s="89" t="s">
        <v>1230</v>
      </c>
      <c r="S62" s="91" t="s">
        <v>1045</v>
      </c>
      <c r="T62" s="89" t="s">
        <v>932</v>
      </c>
      <c r="U62" s="89" t="s">
        <v>933</v>
      </c>
      <c r="V62" s="146">
        <v>3925</v>
      </c>
      <c r="W62" s="89" t="s">
        <v>934</v>
      </c>
      <c r="X62" s="89">
        <v>0.49166660000000001</v>
      </c>
      <c r="Y62" s="90">
        <v>0.25</v>
      </c>
      <c r="Z62" s="118">
        <v>-64209.546251953005</v>
      </c>
      <c r="AA62" s="89">
        <v>0.12291665</v>
      </c>
      <c r="AB62" s="116">
        <f>_xlfn.XLOOKUP(I62,'rubros_id_opex '!A:A,'rubros_id_opex '!B:B)</f>
        <v>7</v>
      </c>
      <c r="AC62" s="89" t="str">
        <f>_xlfn.XLOOKUP(AB62,'rubros_unicos'!B:B,'rubros_unicos'!A:A)</f>
        <v>GASTOS OPERATIVOS</v>
      </c>
    </row>
    <row r="63" spans="1:29" x14ac:dyDescent="0.25">
      <c r="A63" s="92" vm="30">
        <v>46108</v>
      </c>
      <c r="B63" s="89" t="s">
        <v>732</v>
      </c>
      <c r="C63" s="89" t="s">
        <v>1253</v>
      </c>
      <c r="D63" s="90">
        <v>-522382.82</v>
      </c>
      <c r="E63" s="89" t="s">
        <v>1254</v>
      </c>
      <c r="F63" s="89">
        <v>1</v>
      </c>
      <c r="G63" s="90">
        <v>522382.82</v>
      </c>
      <c r="H63" s="89" t="s">
        <v>931</v>
      </c>
      <c r="I63" s="89" t="s">
        <v>983</v>
      </c>
      <c r="J63" s="89" t="s">
        <v>148</v>
      </c>
      <c r="K63" s="89" t="s">
        <v>469</v>
      </c>
      <c r="L63" s="89" t="s">
        <v>181</v>
      </c>
      <c r="M63" s="89" t="s">
        <v>1229</v>
      </c>
      <c r="N63" s="89" t="s">
        <v>94</v>
      </c>
      <c r="O63" s="142" vm="2">
        <v>0</v>
      </c>
      <c r="P63" s="142" vm="2">
        <v>0</v>
      </c>
      <c r="Q63" s="89" t="s">
        <v>984</v>
      </c>
      <c r="R63" s="89" t="s">
        <v>1230</v>
      </c>
      <c r="S63" s="91" t="s">
        <v>1045</v>
      </c>
      <c r="T63" s="89" t="s">
        <v>932</v>
      </c>
      <c r="U63" s="89" t="s">
        <v>933</v>
      </c>
      <c r="V63" s="146">
        <v>3925</v>
      </c>
      <c r="W63" s="89" t="s">
        <v>908</v>
      </c>
      <c r="X63" s="89">
        <v>0.49166660000000001</v>
      </c>
      <c r="Y63" s="90">
        <v>0.25</v>
      </c>
      <c r="Z63" s="118">
        <v>-64209.546251953005</v>
      </c>
      <c r="AA63" s="89">
        <v>0.12291665</v>
      </c>
      <c r="AB63" s="116">
        <f>_xlfn.XLOOKUP(I63,'rubros_id_opex '!A:A,'rubros_id_opex '!B:B)</f>
        <v>7</v>
      </c>
      <c r="AC63" s="89" t="str">
        <f>_xlfn.XLOOKUP(AB63,'rubros_unicos'!B:B,'rubros_unicos'!A:A)</f>
        <v>GASTOS OPERATIVOS</v>
      </c>
    </row>
    <row r="64" spans="1:29" x14ac:dyDescent="0.25">
      <c r="A64" s="92" vm="30">
        <v>46108</v>
      </c>
      <c r="B64" s="89" t="s">
        <v>732</v>
      </c>
      <c r="C64" s="89" t="s">
        <v>1253</v>
      </c>
      <c r="D64" s="90">
        <v>-522382.82</v>
      </c>
      <c r="E64" s="89" t="s">
        <v>1254</v>
      </c>
      <c r="F64" s="89">
        <v>1</v>
      </c>
      <c r="G64" s="90">
        <v>522382.82</v>
      </c>
      <c r="H64" s="89" t="s">
        <v>931</v>
      </c>
      <c r="I64" s="89" t="s">
        <v>983</v>
      </c>
      <c r="J64" s="89" t="s">
        <v>148</v>
      </c>
      <c r="K64" s="89" t="s">
        <v>469</v>
      </c>
      <c r="L64" s="89" t="s">
        <v>181</v>
      </c>
      <c r="M64" s="89" t="s">
        <v>1229</v>
      </c>
      <c r="N64" s="89" t="s">
        <v>94</v>
      </c>
      <c r="O64" s="142" vm="2">
        <v>0</v>
      </c>
      <c r="P64" s="142" vm="2">
        <v>0</v>
      </c>
      <c r="Q64" s="89" t="s">
        <v>984</v>
      </c>
      <c r="R64" s="89" t="s">
        <v>1230</v>
      </c>
      <c r="S64" s="91" t="s">
        <v>1045</v>
      </c>
      <c r="T64" s="89" t="s">
        <v>932</v>
      </c>
      <c r="U64" s="89" t="s">
        <v>933</v>
      </c>
      <c r="V64" s="146">
        <v>3925</v>
      </c>
      <c r="W64" s="89" t="s">
        <v>910</v>
      </c>
      <c r="X64" s="89">
        <v>0.49166660000000001</v>
      </c>
      <c r="Y64" s="90">
        <v>0.25</v>
      </c>
      <c r="Z64" s="118">
        <v>-64209.546251953005</v>
      </c>
      <c r="AA64" s="89">
        <v>0.12291665</v>
      </c>
      <c r="AB64" s="116">
        <f>_xlfn.XLOOKUP(I64,'rubros_id_opex '!A:A,'rubros_id_opex '!B:B)</f>
        <v>7</v>
      </c>
      <c r="AC64" s="89" t="str">
        <f>_xlfn.XLOOKUP(AB64,'rubros_unicos'!B:B,'rubros_unicos'!A:A)</f>
        <v>GASTOS OPERATIVOS</v>
      </c>
    </row>
    <row r="65" spans="1:29" x14ac:dyDescent="0.25">
      <c r="A65" s="92" vm="30">
        <v>46108</v>
      </c>
      <c r="B65" s="89" t="s">
        <v>732</v>
      </c>
      <c r="C65" s="89" t="s">
        <v>1253</v>
      </c>
      <c r="D65" s="90">
        <v>-522382.82</v>
      </c>
      <c r="E65" s="89" t="s">
        <v>1254</v>
      </c>
      <c r="F65" s="89">
        <v>1</v>
      </c>
      <c r="G65" s="90">
        <v>522382.82</v>
      </c>
      <c r="H65" s="89" t="s">
        <v>931</v>
      </c>
      <c r="I65" s="89" t="s">
        <v>983</v>
      </c>
      <c r="J65" s="89" t="s">
        <v>148</v>
      </c>
      <c r="K65" s="89" t="s">
        <v>469</v>
      </c>
      <c r="L65" s="89" t="s">
        <v>181</v>
      </c>
      <c r="M65" s="89" t="s">
        <v>1229</v>
      </c>
      <c r="N65" s="89" t="s">
        <v>94</v>
      </c>
      <c r="O65" s="142" vm="2">
        <v>0</v>
      </c>
      <c r="P65" s="142" vm="2">
        <v>0</v>
      </c>
      <c r="Q65" s="89" t="s">
        <v>984</v>
      </c>
      <c r="R65" s="89" t="s">
        <v>1230</v>
      </c>
      <c r="S65" s="91" t="s">
        <v>1045</v>
      </c>
      <c r="T65" s="89" t="s">
        <v>932</v>
      </c>
      <c r="U65" s="89" t="s">
        <v>933</v>
      </c>
      <c r="V65" s="146">
        <v>3925</v>
      </c>
      <c r="W65" s="89" t="s">
        <v>912</v>
      </c>
      <c r="X65" s="89">
        <v>0.49166660000000001</v>
      </c>
      <c r="Y65" s="90">
        <v>0.25</v>
      </c>
      <c r="Z65" s="118">
        <v>-64209.546251953005</v>
      </c>
      <c r="AA65" s="89">
        <v>0.12291665</v>
      </c>
      <c r="AB65" s="116">
        <v>3</v>
      </c>
      <c r="AC65" s="89" t="str">
        <f>_xlfn.XLOOKUP(AB65,'rubros_unicos'!B:B,'rubros_unicos'!A:A)</f>
        <v>SANIDAD</v>
      </c>
    </row>
    <row r="66" spans="1:29" x14ac:dyDescent="0.25">
      <c r="A66" s="92" vm="30">
        <v>46108</v>
      </c>
      <c r="B66" s="89" t="s">
        <v>1212</v>
      </c>
      <c r="C66" s="89" t="s">
        <v>1255</v>
      </c>
      <c r="D66" s="90">
        <v>-4772839.34</v>
      </c>
      <c r="E66" s="89" t="s">
        <v>1256</v>
      </c>
      <c r="F66" s="89">
        <v>1</v>
      </c>
      <c r="G66" s="90">
        <v>4772839.34</v>
      </c>
      <c r="H66" s="89" t="s">
        <v>931</v>
      </c>
      <c r="I66" s="89" t="s">
        <v>986</v>
      </c>
      <c r="J66" s="89" t="s">
        <v>148</v>
      </c>
      <c r="K66" s="89" t="s">
        <v>469</v>
      </c>
      <c r="L66" s="89" t="s">
        <v>181</v>
      </c>
      <c r="M66" s="89" t="s">
        <v>1229</v>
      </c>
      <c r="N66" s="89" t="s">
        <v>100</v>
      </c>
      <c r="O66" s="142" vm="2">
        <v>0</v>
      </c>
      <c r="P66" s="142" vm="2">
        <v>0</v>
      </c>
      <c r="Q66" s="89" t="s">
        <v>984</v>
      </c>
      <c r="R66" s="89" t="s">
        <v>1230</v>
      </c>
      <c r="S66" s="91" t="s">
        <v>1045</v>
      </c>
      <c r="T66" s="89" t="s">
        <v>987</v>
      </c>
      <c r="U66" s="89" t="s">
        <v>988</v>
      </c>
      <c r="V66" s="146">
        <v>3725</v>
      </c>
      <c r="W66" s="89" t="s">
        <v>987</v>
      </c>
      <c r="X66" s="89">
        <v>0.49166665999999998</v>
      </c>
      <c r="Y66" s="90">
        <v>0</v>
      </c>
      <c r="Z66" s="118">
        <v>0</v>
      </c>
      <c r="AA66" s="89">
        <v>0</v>
      </c>
      <c r="AB66" s="116">
        <f>_xlfn.XLOOKUP(I66,'rubros_id_opex '!A:A,'rubros_id_opex '!B:B)</f>
        <v>8</v>
      </c>
      <c r="AC66" s="89" t="str">
        <f>_xlfn.XLOOKUP(AB66,'rubros_unicos'!B:B,'rubros_unicos'!A:A)</f>
        <v>IMPUESTOS</v>
      </c>
    </row>
    <row r="67" spans="1:29" x14ac:dyDescent="0.25">
      <c r="A67" s="92" vm="30">
        <v>46108</v>
      </c>
      <c r="B67" s="89" t="s">
        <v>1212</v>
      </c>
      <c r="C67" s="89" t="s">
        <v>1255</v>
      </c>
      <c r="D67" s="90">
        <v>-4772839.34</v>
      </c>
      <c r="E67" s="89" t="s">
        <v>1256</v>
      </c>
      <c r="F67" s="89">
        <v>1</v>
      </c>
      <c r="G67" s="90">
        <v>4772839.34</v>
      </c>
      <c r="H67" s="89" t="s">
        <v>931</v>
      </c>
      <c r="I67" s="89" t="s">
        <v>986</v>
      </c>
      <c r="J67" s="89" t="s">
        <v>148</v>
      </c>
      <c r="K67" s="89" t="s">
        <v>469</v>
      </c>
      <c r="L67" s="89" t="s">
        <v>181</v>
      </c>
      <c r="M67" s="89" t="s">
        <v>1229</v>
      </c>
      <c r="N67" s="89" t="s">
        <v>100</v>
      </c>
      <c r="O67" s="142" vm="2">
        <v>0</v>
      </c>
      <c r="P67" s="142" vm="2">
        <v>0</v>
      </c>
      <c r="Q67" s="89" t="s">
        <v>984</v>
      </c>
      <c r="R67" s="89" t="s">
        <v>1230</v>
      </c>
      <c r="S67" s="91" t="s">
        <v>1045</v>
      </c>
      <c r="T67" s="89" t="s">
        <v>987</v>
      </c>
      <c r="U67" s="89" t="s">
        <v>988</v>
      </c>
      <c r="V67" s="146">
        <v>3925</v>
      </c>
      <c r="W67" s="89" t="s">
        <v>987</v>
      </c>
      <c r="X67" s="89">
        <v>0.49166660000000001</v>
      </c>
      <c r="Y67" s="90">
        <v>0</v>
      </c>
      <c r="Z67" s="118">
        <v>0</v>
      </c>
      <c r="AA67" s="89">
        <v>0</v>
      </c>
      <c r="AB67" s="116">
        <f>_xlfn.XLOOKUP(I67,'rubros_id_opex '!A:A,'rubros_id_opex '!B:B)</f>
        <v>8</v>
      </c>
      <c r="AC67" s="89" t="str">
        <f>_xlfn.XLOOKUP(AB67,'rubros_unicos'!B:B,'rubros_unicos'!A:A)</f>
        <v>IMPUESTOS</v>
      </c>
    </row>
    <row r="68" spans="1:29" x14ac:dyDescent="0.25">
      <c r="A68" s="92" vm="30">
        <v>46108</v>
      </c>
      <c r="B68" s="89" t="s">
        <v>67</v>
      </c>
      <c r="C68" s="89" t="s">
        <v>1257</v>
      </c>
      <c r="D68" s="90">
        <v>-520000</v>
      </c>
      <c r="E68" s="89" t="s">
        <v>1258</v>
      </c>
      <c r="F68" s="89">
        <v>1</v>
      </c>
      <c r="G68" s="90">
        <v>520000</v>
      </c>
      <c r="H68" s="89" t="s">
        <v>931</v>
      </c>
      <c r="I68" s="89" t="s">
        <v>990</v>
      </c>
      <c r="J68" s="89" t="s">
        <v>148</v>
      </c>
      <c r="K68" s="89" t="s">
        <v>469</v>
      </c>
      <c r="L68" s="89" t="s">
        <v>149</v>
      </c>
      <c r="M68" s="89" t="s">
        <v>1229</v>
      </c>
      <c r="N68" s="89" t="s">
        <v>94</v>
      </c>
      <c r="O68" s="142" vm="2">
        <v>0</v>
      </c>
      <c r="P68" s="142" vm="2">
        <v>0</v>
      </c>
      <c r="Q68" s="89" t="s">
        <v>984</v>
      </c>
      <c r="R68" s="89" t="s">
        <v>1230</v>
      </c>
      <c r="S68" s="91" t="s">
        <v>1045</v>
      </c>
      <c r="T68" s="89" t="s">
        <v>932</v>
      </c>
      <c r="U68" s="89" t="s">
        <v>933</v>
      </c>
      <c r="V68" s="146">
        <v>3725</v>
      </c>
      <c r="W68" s="89" t="s">
        <v>934</v>
      </c>
      <c r="X68" s="89">
        <v>0.49166665999999998</v>
      </c>
      <c r="Y68" s="90">
        <v>0.25</v>
      </c>
      <c r="Z68" s="118">
        <v>-63916.665799999995</v>
      </c>
      <c r="AA68" s="89">
        <v>0.12291666499999999</v>
      </c>
      <c r="AB68" s="116">
        <f>_xlfn.XLOOKUP(I68,'rubros_id_opex '!A:A,'rubros_id_opex '!B:B)</f>
        <v>6</v>
      </c>
      <c r="AC68" s="89" t="str">
        <f>_xlfn.XLOOKUP(AB68,'rubros_unicos'!B:B,'rubros_unicos'!A:A)</f>
        <v>MANTENIMIENTO</v>
      </c>
    </row>
    <row r="69" spans="1:29" x14ac:dyDescent="0.25">
      <c r="A69" s="92" vm="30">
        <v>46108</v>
      </c>
      <c r="B69" s="89" t="s">
        <v>67</v>
      </c>
      <c r="C69" s="89" t="s">
        <v>1257</v>
      </c>
      <c r="D69" s="90">
        <v>-520000</v>
      </c>
      <c r="E69" s="89" t="s">
        <v>1258</v>
      </c>
      <c r="F69" s="89">
        <v>1</v>
      </c>
      <c r="G69" s="90">
        <v>520000</v>
      </c>
      <c r="H69" s="89" t="s">
        <v>931</v>
      </c>
      <c r="I69" s="89" t="s">
        <v>990</v>
      </c>
      <c r="J69" s="89" t="s">
        <v>148</v>
      </c>
      <c r="K69" s="89" t="s">
        <v>469</v>
      </c>
      <c r="L69" s="89" t="s">
        <v>149</v>
      </c>
      <c r="M69" s="89" t="s">
        <v>1229</v>
      </c>
      <c r="N69" s="89" t="s">
        <v>94</v>
      </c>
      <c r="O69" s="142" vm="2">
        <v>0</v>
      </c>
      <c r="P69" s="142" vm="2">
        <v>0</v>
      </c>
      <c r="Q69" s="89" t="s">
        <v>984</v>
      </c>
      <c r="R69" s="89" t="s">
        <v>1230</v>
      </c>
      <c r="S69" s="91" t="s">
        <v>1045</v>
      </c>
      <c r="T69" s="89" t="s">
        <v>932</v>
      </c>
      <c r="U69" s="89" t="s">
        <v>933</v>
      </c>
      <c r="V69" s="146">
        <v>3725</v>
      </c>
      <c r="W69" s="89" t="s">
        <v>908</v>
      </c>
      <c r="X69" s="89">
        <v>0.49166665999999998</v>
      </c>
      <c r="Y69" s="90">
        <v>0.25</v>
      </c>
      <c r="Z69" s="118">
        <v>-63916.665799999995</v>
      </c>
      <c r="AA69" s="89">
        <v>0.12291666499999999</v>
      </c>
      <c r="AB69" s="116">
        <f>_xlfn.XLOOKUP(I69,'rubros_id_opex '!A:A,'rubros_id_opex '!B:B)</f>
        <v>6</v>
      </c>
      <c r="AC69" s="89" t="str">
        <f>_xlfn.XLOOKUP(AB69,'rubros_unicos'!B:B,'rubros_unicos'!A:A)</f>
        <v>MANTENIMIENTO</v>
      </c>
    </row>
    <row r="70" spans="1:29" x14ac:dyDescent="0.25">
      <c r="A70" s="92" vm="30">
        <v>46108</v>
      </c>
      <c r="B70" s="89" t="s">
        <v>67</v>
      </c>
      <c r="C70" s="89" t="s">
        <v>1257</v>
      </c>
      <c r="D70" s="90">
        <v>-520000</v>
      </c>
      <c r="E70" s="89" t="s">
        <v>1258</v>
      </c>
      <c r="F70" s="89">
        <v>1</v>
      </c>
      <c r="G70" s="90">
        <v>520000</v>
      </c>
      <c r="H70" s="89" t="s">
        <v>931</v>
      </c>
      <c r="I70" s="89" t="s">
        <v>990</v>
      </c>
      <c r="J70" s="89" t="s">
        <v>148</v>
      </c>
      <c r="K70" s="89" t="s">
        <v>469</v>
      </c>
      <c r="L70" s="89" t="s">
        <v>149</v>
      </c>
      <c r="M70" s="89" t="s">
        <v>1229</v>
      </c>
      <c r="N70" s="89" t="s">
        <v>94</v>
      </c>
      <c r="O70" s="142" vm="2">
        <v>0</v>
      </c>
      <c r="P70" s="142" vm="2">
        <v>0</v>
      </c>
      <c r="Q70" s="89" t="s">
        <v>984</v>
      </c>
      <c r="R70" s="89" t="s">
        <v>1230</v>
      </c>
      <c r="S70" s="91" t="s">
        <v>1045</v>
      </c>
      <c r="T70" s="89" t="s">
        <v>932</v>
      </c>
      <c r="U70" s="89" t="s">
        <v>933</v>
      </c>
      <c r="V70" s="146">
        <v>3725</v>
      </c>
      <c r="W70" s="89" t="s">
        <v>910</v>
      </c>
      <c r="X70" s="89">
        <v>0.49166665999999998</v>
      </c>
      <c r="Y70" s="90">
        <v>0.25</v>
      </c>
      <c r="Z70" s="118">
        <v>-63916.665799999995</v>
      </c>
      <c r="AA70" s="89">
        <v>0.12291666499999999</v>
      </c>
      <c r="AB70" s="116">
        <f>_xlfn.XLOOKUP(I70,'rubros_id_opex '!A:A,'rubros_id_opex '!B:B)</f>
        <v>6</v>
      </c>
      <c r="AC70" s="89" t="str">
        <f>_xlfn.XLOOKUP(AB70,'rubros_unicos'!B:B,'rubros_unicos'!A:A)</f>
        <v>MANTENIMIENTO</v>
      </c>
    </row>
    <row r="71" spans="1:29" x14ac:dyDescent="0.25">
      <c r="A71" s="92" vm="30">
        <v>46108</v>
      </c>
      <c r="B71" s="89" t="s">
        <v>67</v>
      </c>
      <c r="C71" s="89" t="s">
        <v>1257</v>
      </c>
      <c r="D71" s="90">
        <v>-520000</v>
      </c>
      <c r="E71" s="89" t="s">
        <v>1258</v>
      </c>
      <c r="F71" s="89">
        <v>1</v>
      </c>
      <c r="G71" s="90">
        <v>520000</v>
      </c>
      <c r="H71" s="89" t="s">
        <v>931</v>
      </c>
      <c r="I71" s="89" t="s">
        <v>990</v>
      </c>
      <c r="J71" s="89" t="s">
        <v>148</v>
      </c>
      <c r="K71" s="89" t="s">
        <v>469</v>
      </c>
      <c r="L71" s="89" t="s">
        <v>149</v>
      </c>
      <c r="M71" s="89" t="s">
        <v>1229</v>
      </c>
      <c r="N71" s="89" t="s">
        <v>94</v>
      </c>
      <c r="O71" s="142" vm="2">
        <v>0</v>
      </c>
      <c r="P71" s="142" vm="2">
        <v>0</v>
      </c>
      <c r="Q71" s="89" t="s">
        <v>984</v>
      </c>
      <c r="R71" s="89" t="s">
        <v>1230</v>
      </c>
      <c r="S71" s="91" t="s">
        <v>1045</v>
      </c>
      <c r="T71" s="89" t="s">
        <v>932</v>
      </c>
      <c r="U71" s="89" t="s">
        <v>933</v>
      </c>
      <c r="V71" s="146">
        <v>3725</v>
      </c>
      <c r="W71" s="89" t="s">
        <v>912</v>
      </c>
      <c r="X71" s="89">
        <v>0.49166665999999998</v>
      </c>
      <c r="Y71" s="90">
        <v>0.25</v>
      </c>
      <c r="Z71" s="118">
        <v>-63916.665799999995</v>
      </c>
      <c r="AA71" s="89">
        <v>0.12291666499999999</v>
      </c>
      <c r="AB71" s="116">
        <f>_xlfn.XLOOKUP(I71,'rubros_id_opex '!A:A,'rubros_id_opex '!B:B)</f>
        <v>6</v>
      </c>
      <c r="AC71" s="89" t="str">
        <f>_xlfn.XLOOKUP(AB71,'rubros_unicos'!B:B,'rubros_unicos'!A:A)</f>
        <v>MANTENIMIENTO</v>
      </c>
    </row>
    <row r="72" spans="1:29" x14ac:dyDescent="0.25">
      <c r="A72" s="92" vm="30">
        <v>46108</v>
      </c>
      <c r="B72" s="89" t="s">
        <v>67</v>
      </c>
      <c r="C72" s="89" t="s">
        <v>1257</v>
      </c>
      <c r="D72" s="90">
        <v>-520000</v>
      </c>
      <c r="E72" s="89" t="s">
        <v>1258</v>
      </c>
      <c r="F72" s="89">
        <v>1</v>
      </c>
      <c r="G72" s="90">
        <v>520000</v>
      </c>
      <c r="H72" s="89" t="s">
        <v>931</v>
      </c>
      <c r="I72" s="89" t="s">
        <v>990</v>
      </c>
      <c r="J72" s="89" t="s">
        <v>148</v>
      </c>
      <c r="K72" s="89" t="s">
        <v>469</v>
      </c>
      <c r="L72" s="89" t="s">
        <v>149</v>
      </c>
      <c r="M72" s="89" t="s">
        <v>1229</v>
      </c>
      <c r="N72" s="89" t="s">
        <v>94</v>
      </c>
      <c r="O72" s="142" vm="2">
        <v>0</v>
      </c>
      <c r="P72" s="142" vm="2">
        <v>0</v>
      </c>
      <c r="Q72" s="89" t="s">
        <v>984</v>
      </c>
      <c r="R72" s="89" t="s">
        <v>1230</v>
      </c>
      <c r="S72" s="91" t="s">
        <v>1045</v>
      </c>
      <c r="T72" s="89" t="s">
        <v>932</v>
      </c>
      <c r="U72" s="89" t="s">
        <v>933</v>
      </c>
      <c r="V72" s="146">
        <v>3925</v>
      </c>
      <c r="W72" s="89" t="s">
        <v>934</v>
      </c>
      <c r="X72" s="89">
        <v>0.49166660000000001</v>
      </c>
      <c r="Y72" s="90">
        <v>0.25</v>
      </c>
      <c r="Z72" s="118">
        <v>-63916.658000000003</v>
      </c>
      <c r="AA72" s="89">
        <v>0.12291665</v>
      </c>
      <c r="AB72" s="116">
        <f>_xlfn.XLOOKUP(I72,'rubros_id_opex '!A:A,'rubros_id_opex '!B:B)</f>
        <v>6</v>
      </c>
      <c r="AC72" s="89" t="str">
        <f>_xlfn.XLOOKUP(AB72,'rubros_unicos'!B:B,'rubros_unicos'!A:A)</f>
        <v>MANTENIMIENTO</v>
      </c>
    </row>
    <row r="73" spans="1:29" x14ac:dyDescent="0.25">
      <c r="A73" s="92" vm="30">
        <v>46108</v>
      </c>
      <c r="B73" s="89" t="s">
        <v>67</v>
      </c>
      <c r="C73" s="89" t="s">
        <v>1257</v>
      </c>
      <c r="D73" s="90">
        <v>-520000</v>
      </c>
      <c r="E73" s="89" t="s">
        <v>1258</v>
      </c>
      <c r="F73" s="89">
        <v>1</v>
      </c>
      <c r="G73" s="90">
        <v>520000</v>
      </c>
      <c r="H73" s="89" t="s">
        <v>931</v>
      </c>
      <c r="I73" s="89" t="s">
        <v>990</v>
      </c>
      <c r="J73" s="89" t="s">
        <v>148</v>
      </c>
      <c r="K73" s="89" t="s">
        <v>469</v>
      </c>
      <c r="L73" s="89" t="s">
        <v>149</v>
      </c>
      <c r="M73" s="89" t="s">
        <v>1229</v>
      </c>
      <c r="N73" s="89" t="s">
        <v>94</v>
      </c>
      <c r="O73" s="142" vm="2">
        <v>0</v>
      </c>
      <c r="P73" s="142" vm="2">
        <v>0</v>
      </c>
      <c r="Q73" s="89" t="s">
        <v>984</v>
      </c>
      <c r="R73" s="89" t="s">
        <v>1230</v>
      </c>
      <c r="S73" s="91" t="s">
        <v>1045</v>
      </c>
      <c r="T73" s="89" t="s">
        <v>932</v>
      </c>
      <c r="U73" s="89" t="s">
        <v>933</v>
      </c>
      <c r="V73" s="146">
        <v>3925</v>
      </c>
      <c r="W73" s="89" t="s">
        <v>908</v>
      </c>
      <c r="X73" s="89">
        <v>0.49166660000000001</v>
      </c>
      <c r="Y73" s="90">
        <v>0.25</v>
      </c>
      <c r="Z73" s="118">
        <v>-63916.658000000003</v>
      </c>
      <c r="AA73" s="89">
        <v>0.12291665</v>
      </c>
      <c r="AB73" s="116">
        <f>_xlfn.XLOOKUP(I73,'rubros_id_opex '!A:A,'rubros_id_opex '!B:B)</f>
        <v>6</v>
      </c>
      <c r="AC73" s="89" t="str">
        <f>_xlfn.XLOOKUP(AB73,'rubros_unicos'!B:B,'rubros_unicos'!A:A)</f>
        <v>MANTENIMIENTO</v>
      </c>
    </row>
    <row r="74" spans="1:29" x14ac:dyDescent="0.25">
      <c r="A74" s="92" vm="30">
        <v>46108</v>
      </c>
      <c r="B74" s="89" t="s">
        <v>67</v>
      </c>
      <c r="C74" s="89" t="s">
        <v>1257</v>
      </c>
      <c r="D74" s="90">
        <v>-520000</v>
      </c>
      <c r="E74" s="89" t="s">
        <v>1258</v>
      </c>
      <c r="F74" s="89">
        <v>1</v>
      </c>
      <c r="G74" s="90">
        <v>520000</v>
      </c>
      <c r="H74" s="89" t="s">
        <v>931</v>
      </c>
      <c r="I74" s="89" t="s">
        <v>990</v>
      </c>
      <c r="J74" s="89" t="s">
        <v>148</v>
      </c>
      <c r="K74" s="89" t="s">
        <v>469</v>
      </c>
      <c r="L74" s="89" t="s">
        <v>149</v>
      </c>
      <c r="M74" s="89" t="s">
        <v>1229</v>
      </c>
      <c r="N74" s="89" t="s">
        <v>94</v>
      </c>
      <c r="O74" s="142" vm="2">
        <v>0</v>
      </c>
      <c r="P74" s="142" vm="2">
        <v>0</v>
      </c>
      <c r="Q74" s="89" t="s">
        <v>984</v>
      </c>
      <c r="R74" s="89" t="s">
        <v>1230</v>
      </c>
      <c r="S74" s="91" t="s">
        <v>1045</v>
      </c>
      <c r="T74" s="89" t="s">
        <v>932</v>
      </c>
      <c r="U74" s="89" t="s">
        <v>933</v>
      </c>
      <c r="V74" s="146">
        <v>3925</v>
      </c>
      <c r="W74" s="89" t="s">
        <v>910</v>
      </c>
      <c r="X74" s="89">
        <v>0.49166660000000001</v>
      </c>
      <c r="Y74" s="90">
        <v>0.25</v>
      </c>
      <c r="Z74" s="118">
        <v>-63916.658000000003</v>
      </c>
      <c r="AA74" s="89">
        <v>0.12291665</v>
      </c>
      <c r="AB74" s="116">
        <f>_xlfn.XLOOKUP(I74,'rubros_id_opex '!A:A,'rubros_id_opex '!B:B)</f>
        <v>6</v>
      </c>
      <c r="AC74" s="89" t="str">
        <f>_xlfn.XLOOKUP(AB74,'rubros_unicos'!B:B,'rubros_unicos'!A:A)</f>
        <v>MANTENIMIENTO</v>
      </c>
    </row>
    <row r="75" spans="1:29" x14ac:dyDescent="0.25">
      <c r="A75" s="92" vm="30">
        <v>46108</v>
      </c>
      <c r="B75" s="89" t="s">
        <v>67</v>
      </c>
      <c r="C75" s="89" t="s">
        <v>1257</v>
      </c>
      <c r="D75" s="90">
        <v>-520000</v>
      </c>
      <c r="E75" s="89" t="s">
        <v>1258</v>
      </c>
      <c r="F75" s="89">
        <v>1</v>
      </c>
      <c r="G75" s="90">
        <v>520000</v>
      </c>
      <c r="H75" s="89" t="s">
        <v>931</v>
      </c>
      <c r="I75" s="89" t="s">
        <v>990</v>
      </c>
      <c r="J75" s="89" t="s">
        <v>148</v>
      </c>
      <c r="K75" s="89" t="s">
        <v>469</v>
      </c>
      <c r="L75" s="89" t="s">
        <v>149</v>
      </c>
      <c r="M75" s="89" t="s">
        <v>1229</v>
      </c>
      <c r="N75" s="89" t="s">
        <v>94</v>
      </c>
      <c r="O75" s="142" vm="2">
        <v>0</v>
      </c>
      <c r="P75" s="142" vm="2">
        <v>0</v>
      </c>
      <c r="Q75" s="89" t="s">
        <v>984</v>
      </c>
      <c r="R75" s="89" t="s">
        <v>1230</v>
      </c>
      <c r="S75" s="91" t="s">
        <v>1045</v>
      </c>
      <c r="T75" s="89" t="s">
        <v>932</v>
      </c>
      <c r="U75" s="89" t="s">
        <v>933</v>
      </c>
      <c r="V75" s="146">
        <v>3925</v>
      </c>
      <c r="W75" s="89" t="s">
        <v>912</v>
      </c>
      <c r="X75" s="89">
        <v>0.49166660000000001</v>
      </c>
      <c r="Y75" s="90">
        <v>0.25</v>
      </c>
      <c r="Z75" s="118">
        <v>-63916.658000000003</v>
      </c>
      <c r="AA75" s="89">
        <v>0.12291665</v>
      </c>
      <c r="AB75" s="116">
        <f>_xlfn.XLOOKUP(I75,'rubros_id_opex '!A:A,'rubros_id_opex '!B:B)</f>
        <v>6</v>
      </c>
      <c r="AC75" s="89" t="str">
        <f>_xlfn.XLOOKUP(AB75,'rubros_unicos'!B:B,'rubros_unicos'!A:A)</f>
        <v>MANTENIMIENTO</v>
      </c>
    </row>
    <row r="76" spans="1:29" x14ac:dyDescent="0.25">
      <c r="A76" s="92" vm="30">
        <v>46108</v>
      </c>
      <c r="B76" s="89" t="s">
        <v>1224</v>
      </c>
      <c r="C76" s="89" t="s">
        <v>1259</v>
      </c>
      <c r="D76" s="90">
        <v>-104544</v>
      </c>
      <c r="E76" s="89" t="s">
        <v>983</v>
      </c>
      <c r="F76" s="89">
        <v>20</v>
      </c>
      <c r="G76" s="90">
        <v>4320</v>
      </c>
      <c r="H76" s="89" t="s">
        <v>931</v>
      </c>
      <c r="I76" s="89" t="s">
        <v>983</v>
      </c>
      <c r="J76" s="89" t="s">
        <v>148</v>
      </c>
      <c r="K76" s="89" t="s">
        <v>469</v>
      </c>
      <c r="L76" s="89" t="s">
        <v>149</v>
      </c>
      <c r="M76" s="89" t="s">
        <v>1229</v>
      </c>
      <c r="N76" s="89" t="s">
        <v>94</v>
      </c>
      <c r="O76" s="142" vm="2">
        <v>0</v>
      </c>
      <c r="P76" s="142" vm="2">
        <v>0</v>
      </c>
      <c r="Q76" s="89" t="s">
        <v>984</v>
      </c>
      <c r="R76" s="89" t="s">
        <v>1230</v>
      </c>
      <c r="S76" s="91" t="s">
        <v>1045</v>
      </c>
      <c r="T76" s="89" t="s">
        <v>932</v>
      </c>
      <c r="U76" s="89" t="s">
        <v>933</v>
      </c>
      <c r="V76" s="146">
        <v>3725</v>
      </c>
      <c r="W76" s="89" t="s">
        <v>934</v>
      </c>
      <c r="X76" s="89">
        <v>0.49166665999999998</v>
      </c>
      <c r="Y76" s="90">
        <v>0.25</v>
      </c>
      <c r="Z76" s="118">
        <v>-12850.199825759999</v>
      </c>
      <c r="AA76" s="89">
        <v>2.4583333000000001</v>
      </c>
      <c r="AB76" s="116">
        <f>_xlfn.XLOOKUP(I76,'rubros_id_opex '!A:A,'rubros_id_opex '!B:B)</f>
        <v>7</v>
      </c>
      <c r="AC76" s="89" t="str">
        <f>_xlfn.XLOOKUP(AB76,'rubros_unicos'!B:B,'rubros_unicos'!A:A)</f>
        <v>GASTOS OPERATIVOS</v>
      </c>
    </row>
    <row r="77" spans="1:29" x14ac:dyDescent="0.25">
      <c r="A77" s="92" vm="30">
        <v>46108</v>
      </c>
      <c r="B77" s="89" t="s">
        <v>1224</v>
      </c>
      <c r="C77" s="89" t="s">
        <v>1259</v>
      </c>
      <c r="D77" s="90">
        <v>-104544</v>
      </c>
      <c r="E77" s="89" t="s">
        <v>983</v>
      </c>
      <c r="F77" s="89">
        <v>20</v>
      </c>
      <c r="G77" s="90">
        <v>4320</v>
      </c>
      <c r="H77" s="89" t="s">
        <v>931</v>
      </c>
      <c r="I77" s="89" t="s">
        <v>983</v>
      </c>
      <c r="J77" s="89" t="s">
        <v>148</v>
      </c>
      <c r="K77" s="89" t="s">
        <v>469</v>
      </c>
      <c r="L77" s="89" t="s">
        <v>149</v>
      </c>
      <c r="M77" s="89" t="s">
        <v>1229</v>
      </c>
      <c r="N77" s="89" t="s">
        <v>94</v>
      </c>
      <c r="O77" s="142" vm="2">
        <v>0</v>
      </c>
      <c r="P77" s="142" vm="2">
        <v>0</v>
      </c>
      <c r="Q77" s="89" t="s">
        <v>984</v>
      </c>
      <c r="R77" s="89" t="s">
        <v>1230</v>
      </c>
      <c r="S77" s="91" t="s">
        <v>1045</v>
      </c>
      <c r="T77" s="89" t="s">
        <v>932</v>
      </c>
      <c r="U77" s="89" t="s">
        <v>933</v>
      </c>
      <c r="V77" s="146">
        <v>3725</v>
      </c>
      <c r="W77" s="89" t="s">
        <v>908</v>
      </c>
      <c r="X77" s="89">
        <v>0.49166665999999998</v>
      </c>
      <c r="Y77" s="90">
        <v>0.25</v>
      </c>
      <c r="Z77" s="118">
        <v>-12850.199825759999</v>
      </c>
      <c r="AA77" s="89">
        <v>2.4583333000000001</v>
      </c>
      <c r="AB77" s="116">
        <f>_xlfn.XLOOKUP(I77,'rubros_id_opex '!A:A,'rubros_id_opex '!B:B)</f>
        <v>7</v>
      </c>
      <c r="AC77" s="89" t="str">
        <f>_xlfn.XLOOKUP(AB77,'rubros_unicos'!B:B,'rubros_unicos'!A:A)</f>
        <v>GASTOS OPERATIVOS</v>
      </c>
    </row>
    <row r="78" spans="1:29" x14ac:dyDescent="0.25">
      <c r="A78" s="92" vm="30">
        <v>46108</v>
      </c>
      <c r="B78" s="89" t="s">
        <v>1224</v>
      </c>
      <c r="C78" s="89" t="s">
        <v>1259</v>
      </c>
      <c r="D78" s="90">
        <v>-104544</v>
      </c>
      <c r="E78" s="89" t="s">
        <v>983</v>
      </c>
      <c r="F78" s="89">
        <v>20</v>
      </c>
      <c r="G78" s="90">
        <v>4320</v>
      </c>
      <c r="H78" s="89" t="s">
        <v>931</v>
      </c>
      <c r="I78" s="89" t="s">
        <v>983</v>
      </c>
      <c r="J78" s="89" t="s">
        <v>148</v>
      </c>
      <c r="K78" s="89" t="s">
        <v>469</v>
      </c>
      <c r="L78" s="89" t="s">
        <v>149</v>
      </c>
      <c r="M78" s="89" t="s">
        <v>1229</v>
      </c>
      <c r="N78" s="89" t="s">
        <v>94</v>
      </c>
      <c r="O78" s="142" vm="2">
        <v>0</v>
      </c>
      <c r="P78" s="142" vm="2">
        <v>0</v>
      </c>
      <c r="Q78" s="89" t="s">
        <v>984</v>
      </c>
      <c r="R78" s="89" t="s">
        <v>1230</v>
      </c>
      <c r="S78" s="91" t="s">
        <v>1045</v>
      </c>
      <c r="T78" s="89" t="s">
        <v>932</v>
      </c>
      <c r="U78" s="89" t="s">
        <v>933</v>
      </c>
      <c r="V78" s="146">
        <v>3725</v>
      </c>
      <c r="W78" s="89" t="s">
        <v>910</v>
      </c>
      <c r="X78" s="89">
        <v>0.49166665999999998</v>
      </c>
      <c r="Y78" s="90">
        <v>0.25</v>
      </c>
      <c r="Z78" s="118">
        <v>-12850.199825759999</v>
      </c>
      <c r="AA78" s="89">
        <v>2.4583333000000001</v>
      </c>
      <c r="AB78" s="116">
        <v>3</v>
      </c>
      <c r="AC78" s="89" t="str">
        <f>_xlfn.XLOOKUP(AB78,'rubros_unicos'!B:B,'rubros_unicos'!A:A)</f>
        <v>SANIDAD</v>
      </c>
    </row>
    <row r="79" spans="1:29" x14ac:dyDescent="0.25">
      <c r="A79" s="92" vm="30">
        <v>46108</v>
      </c>
      <c r="B79" s="89" t="s">
        <v>1224</v>
      </c>
      <c r="C79" s="89" t="s">
        <v>1259</v>
      </c>
      <c r="D79" s="90">
        <v>-104544</v>
      </c>
      <c r="E79" s="89" t="s">
        <v>983</v>
      </c>
      <c r="F79" s="89">
        <v>20</v>
      </c>
      <c r="G79" s="90">
        <v>4320</v>
      </c>
      <c r="H79" s="89" t="s">
        <v>931</v>
      </c>
      <c r="I79" s="89" t="s">
        <v>983</v>
      </c>
      <c r="J79" s="89" t="s">
        <v>148</v>
      </c>
      <c r="K79" s="89" t="s">
        <v>469</v>
      </c>
      <c r="L79" s="89" t="s">
        <v>149</v>
      </c>
      <c r="M79" s="89" t="s">
        <v>1229</v>
      </c>
      <c r="N79" s="89" t="s">
        <v>94</v>
      </c>
      <c r="O79" s="142" vm="2">
        <v>0</v>
      </c>
      <c r="P79" s="142" vm="2">
        <v>0</v>
      </c>
      <c r="Q79" s="89" t="s">
        <v>984</v>
      </c>
      <c r="R79" s="89" t="s">
        <v>1230</v>
      </c>
      <c r="S79" s="91" t="s">
        <v>1045</v>
      </c>
      <c r="T79" s="89" t="s">
        <v>932</v>
      </c>
      <c r="U79" s="89" t="s">
        <v>933</v>
      </c>
      <c r="V79" s="146">
        <v>3725</v>
      </c>
      <c r="W79" s="89" t="s">
        <v>912</v>
      </c>
      <c r="X79" s="89">
        <v>0.49166665999999998</v>
      </c>
      <c r="Y79" s="90">
        <v>0.25</v>
      </c>
      <c r="Z79" s="118">
        <v>-12850.199825759999</v>
      </c>
      <c r="AA79" s="89">
        <v>2.4583333000000001</v>
      </c>
      <c r="AB79" s="116">
        <f>_xlfn.XLOOKUP(I79,'rubros_id_opex '!A:A,'rubros_id_opex '!B:B)</f>
        <v>7</v>
      </c>
      <c r="AC79" s="89" t="str">
        <f>_xlfn.XLOOKUP(AB79,'rubros_unicos'!B:B,'rubros_unicos'!A:A)</f>
        <v>GASTOS OPERATIVOS</v>
      </c>
    </row>
    <row r="80" spans="1:29" x14ac:dyDescent="0.25">
      <c r="A80" s="92" vm="30">
        <v>46108</v>
      </c>
      <c r="B80" s="89" t="s">
        <v>1224</v>
      </c>
      <c r="C80" s="89" t="s">
        <v>1259</v>
      </c>
      <c r="D80" s="90">
        <v>-104544</v>
      </c>
      <c r="E80" s="89" t="s">
        <v>983</v>
      </c>
      <c r="F80" s="89">
        <v>20</v>
      </c>
      <c r="G80" s="90">
        <v>4320</v>
      </c>
      <c r="H80" s="89" t="s">
        <v>931</v>
      </c>
      <c r="I80" s="89" t="s">
        <v>983</v>
      </c>
      <c r="J80" s="89" t="s">
        <v>148</v>
      </c>
      <c r="K80" s="89" t="s">
        <v>469</v>
      </c>
      <c r="L80" s="89" t="s">
        <v>149</v>
      </c>
      <c r="M80" s="89" t="s">
        <v>1229</v>
      </c>
      <c r="N80" s="89" t="s">
        <v>94</v>
      </c>
      <c r="O80" s="142" vm="2">
        <v>0</v>
      </c>
      <c r="P80" s="142" vm="2">
        <v>0</v>
      </c>
      <c r="Q80" s="89" t="s">
        <v>984</v>
      </c>
      <c r="R80" s="89" t="s">
        <v>1230</v>
      </c>
      <c r="S80" s="91" t="s">
        <v>1045</v>
      </c>
      <c r="T80" s="89" t="s">
        <v>932</v>
      </c>
      <c r="U80" s="89" t="s">
        <v>933</v>
      </c>
      <c r="V80" s="146">
        <v>3925</v>
      </c>
      <c r="W80" s="89" t="s">
        <v>934</v>
      </c>
      <c r="X80" s="89">
        <v>0.49166660000000001</v>
      </c>
      <c r="Y80" s="90">
        <v>0.25</v>
      </c>
      <c r="Z80" s="118">
        <v>-12850.198257600001</v>
      </c>
      <c r="AA80" s="89">
        <v>2.4583330000000001</v>
      </c>
      <c r="AB80" s="116">
        <f>_xlfn.XLOOKUP(I80,'rubros_id_opex '!A:A,'rubros_id_opex '!B:B)</f>
        <v>7</v>
      </c>
      <c r="AC80" s="89" t="str">
        <f>_xlfn.XLOOKUP(AB80,'rubros_unicos'!B:B,'rubros_unicos'!A:A)</f>
        <v>GASTOS OPERATIVOS</v>
      </c>
    </row>
    <row r="81" spans="1:29" x14ac:dyDescent="0.25">
      <c r="A81" s="92" vm="30">
        <v>46108</v>
      </c>
      <c r="B81" s="89" t="s">
        <v>1224</v>
      </c>
      <c r="C81" s="89" t="s">
        <v>1259</v>
      </c>
      <c r="D81" s="90">
        <v>-104544</v>
      </c>
      <c r="E81" s="89" t="s">
        <v>983</v>
      </c>
      <c r="F81" s="89">
        <v>20</v>
      </c>
      <c r="G81" s="90">
        <v>4320</v>
      </c>
      <c r="H81" s="89" t="s">
        <v>931</v>
      </c>
      <c r="I81" s="89" t="s">
        <v>983</v>
      </c>
      <c r="J81" s="89" t="s">
        <v>148</v>
      </c>
      <c r="K81" s="89" t="s">
        <v>469</v>
      </c>
      <c r="L81" s="89" t="s">
        <v>149</v>
      </c>
      <c r="M81" s="89" t="s">
        <v>1229</v>
      </c>
      <c r="N81" s="89" t="s">
        <v>94</v>
      </c>
      <c r="O81" s="142" vm="2">
        <v>0</v>
      </c>
      <c r="P81" s="142" vm="2">
        <v>0</v>
      </c>
      <c r="Q81" s="89" t="s">
        <v>984</v>
      </c>
      <c r="R81" s="89" t="s">
        <v>1230</v>
      </c>
      <c r="S81" s="91" t="s">
        <v>1045</v>
      </c>
      <c r="T81" s="89" t="s">
        <v>932</v>
      </c>
      <c r="U81" s="89" t="s">
        <v>933</v>
      </c>
      <c r="V81" s="146">
        <v>3925</v>
      </c>
      <c r="W81" s="89" t="s">
        <v>908</v>
      </c>
      <c r="X81" s="89">
        <v>0.49166660000000001</v>
      </c>
      <c r="Y81" s="90">
        <v>0.25</v>
      </c>
      <c r="Z81" s="118">
        <v>-12850.198257600001</v>
      </c>
      <c r="AA81" s="89">
        <v>2.4583330000000001</v>
      </c>
      <c r="AB81" s="116">
        <f>_xlfn.XLOOKUP(I81,'rubros_id_opex '!A:A,'rubros_id_opex '!B:B)</f>
        <v>7</v>
      </c>
      <c r="AC81" s="89" t="str">
        <f>_xlfn.XLOOKUP(AB81,'rubros_unicos'!B:B,'rubros_unicos'!A:A)</f>
        <v>GASTOS OPERATIVOS</v>
      </c>
    </row>
    <row r="82" spans="1:29" x14ac:dyDescent="0.25">
      <c r="A82" s="92" vm="30">
        <v>46108</v>
      </c>
      <c r="B82" s="89" t="s">
        <v>1224</v>
      </c>
      <c r="C82" s="89" t="s">
        <v>1259</v>
      </c>
      <c r="D82" s="90">
        <v>-104544</v>
      </c>
      <c r="E82" s="89" t="s">
        <v>983</v>
      </c>
      <c r="F82" s="89">
        <v>20</v>
      </c>
      <c r="G82" s="90">
        <v>4320</v>
      </c>
      <c r="H82" s="89" t="s">
        <v>931</v>
      </c>
      <c r="I82" s="89" t="s">
        <v>983</v>
      </c>
      <c r="J82" s="89" t="s">
        <v>148</v>
      </c>
      <c r="K82" s="89" t="s">
        <v>469</v>
      </c>
      <c r="L82" s="89" t="s">
        <v>149</v>
      </c>
      <c r="M82" s="89" t="s">
        <v>1229</v>
      </c>
      <c r="N82" s="89" t="s">
        <v>94</v>
      </c>
      <c r="O82" s="142" vm="2">
        <v>0</v>
      </c>
      <c r="P82" s="142" vm="2">
        <v>0</v>
      </c>
      <c r="Q82" s="89" t="s">
        <v>984</v>
      </c>
      <c r="R82" s="89" t="s">
        <v>1230</v>
      </c>
      <c r="S82" s="91" t="s">
        <v>1045</v>
      </c>
      <c r="T82" s="89" t="s">
        <v>932</v>
      </c>
      <c r="U82" s="89" t="s">
        <v>933</v>
      </c>
      <c r="V82" s="146">
        <v>3925</v>
      </c>
      <c r="W82" s="89" t="s">
        <v>910</v>
      </c>
      <c r="X82" s="89">
        <v>0.49166660000000001</v>
      </c>
      <c r="Y82" s="90">
        <v>0.25</v>
      </c>
      <c r="Z82" s="118">
        <v>-12850.198257600001</v>
      </c>
      <c r="AA82" s="89">
        <v>2.4583330000000001</v>
      </c>
      <c r="AB82" s="116">
        <f>_xlfn.XLOOKUP(I82,'rubros_id_opex '!A:A,'rubros_id_opex '!B:B)</f>
        <v>7</v>
      </c>
      <c r="AC82" s="89" t="str">
        <f>_xlfn.XLOOKUP(AB82,'rubros_unicos'!B:B,'rubros_unicos'!A:A)</f>
        <v>GASTOS OPERATIVOS</v>
      </c>
    </row>
    <row r="83" spans="1:29" x14ac:dyDescent="0.25">
      <c r="A83" s="92" vm="30">
        <v>46108</v>
      </c>
      <c r="B83" s="89" t="s">
        <v>1224</v>
      </c>
      <c r="C83" s="89" t="s">
        <v>1259</v>
      </c>
      <c r="D83" s="90">
        <v>-104544</v>
      </c>
      <c r="E83" s="89" t="s">
        <v>983</v>
      </c>
      <c r="F83" s="89">
        <v>20</v>
      </c>
      <c r="G83" s="90">
        <v>4320</v>
      </c>
      <c r="H83" s="89" t="s">
        <v>931</v>
      </c>
      <c r="I83" s="89" t="s">
        <v>983</v>
      </c>
      <c r="J83" s="89" t="s">
        <v>148</v>
      </c>
      <c r="K83" s="89" t="s">
        <v>469</v>
      </c>
      <c r="L83" s="89" t="s">
        <v>149</v>
      </c>
      <c r="M83" s="89" t="s">
        <v>1229</v>
      </c>
      <c r="N83" s="89" t="s">
        <v>94</v>
      </c>
      <c r="O83" s="142" vm="2">
        <v>0</v>
      </c>
      <c r="P83" s="142" vm="2">
        <v>0</v>
      </c>
      <c r="Q83" s="89" t="s">
        <v>984</v>
      </c>
      <c r="R83" s="89" t="s">
        <v>1230</v>
      </c>
      <c r="S83" s="91" t="s">
        <v>1045</v>
      </c>
      <c r="T83" s="89" t="s">
        <v>932</v>
      </c>
      <c r="U83" s="89" t="s">
        <v>933</v>
      </c>
      <c r="V83" s="146">
        <v>3925</v>
      </c>
      <c r="W83" s="89" t="s">
        <v>912</v>
      </c>
      <c r="X83" s="89">
        <v>0.49166660000000001</v>
      </c>
      <c r="Y83" s="90">
        <v>0.25</v>
      </c>
      <c r="Z83" s="118">
        <v>-12850.198257600001</v>
      </c>
      <c r="AA83" s="89">
        <v>2.4583330000000001</v>
      </c>
      <c r="AB83" s="116">
        <f>_xlfn.XLOOKUP(I83,'rubros_id_opex '!A:A,'rubros_id_opex '!B:B)</f>
        <v>7</v>
      </c>
      <c r="AC83" s="89" t="str">
        <f>_xlfn.XLOOKUP(AB83,'rubros_unicos'!B:B,'rubros_unicos'!A:A)</f>
        <v>GASTOS OPERATIVOS</v>
      </c>
    </row>
    <row r="84" spans="1:29" x14ac:dyDescent="0.25">
      <c r="A84" s="92" vm="31">
        <v>46107</v>
      </c>
      <c r="B84" s="89" t="s">
        <v>1225</v>
      </c>
      <c r="C84" s="89" t="s">
        <v>1260</v>
      </c>
      <c r="D84" s="90">
        <v>-10785.37</v>
      </c>
      <c r="E84" s="89" t="s">
        <v>986</v>
      </c>
      <c r="F84" s="89">
        <v>1</v>
      </c>
      <c r="G84" s="90">
        <v>10785.37</v>
      </c>
      <c r="H84" s="89" t="s">
        <v>931</v>
      </c>
      <c r="I84" s="89" t="s">
        <v>986</v>
      </c>
      <c r="J84" s="89" t="s">
        <v>148</v>
      </c>
      <c r="K84" s="89" t="s">
        <v>506</v>
      </c>
      <c r="L84" s="89" t="s">
        <v>149</v>
      </c>
      <c r="M84" s="89" t="s">
        <v>1229</v>
      </c>
      <c r="N84" s="89" t="s">
        <v>100</v>
      </c>
      <c r="O84" s="142" vm="2">
        <v>0</v>
      </c>
      <c r="P84" s="142" vm="2">
        <v>0</v>
      </c>
      <c r="Q84" s="89" t="s">
        <v>984</v>
      </c>
      <c r="R84" s="89" t="s">
        <v>1230</v>
      </c>
      <c r="S84" s="91" t="s">
        <v>1045</v>
      </c>
      <c r="T84" s="89" t="s">
        <v>987</v>
      </c>
      <c r="U84" s="89" t="s">
        <v>988</v>
      </c>
      <c r="V84" s="146">
        <v>3725</v>
      </c>
      <c r="W84" s="89" t="s">
        <v>987</v>
      </c>
      <c r="X84" s="89">
        <v>0.49166665999999998</v>
      </c>
      <c r="Y84" s="90">
        <v>0</v>
      </c>
      <c r="Z84" s="118">
        <v>0</v>
      </c>
      <c r="AA84" s="89">
        <v>0</v>
      </c>
      <c r="AB84" s="116">
        <f>_xlfn.XLOOKUP(I84,'rubros_id_opex '!A:A,'rubros_id_opex '!B:B)</f>
        <v>8</v>
      </c>
      <c r="AC84" s="89" t="str">
        <f>_xlfn.XLOOKUP(AB84,'rubros_unicos'!B:B,'rubros_unicos'!A:A)</f>
        <v>IMPUESTOS</v>
      </c>
    </row>
    <row r="85" spans="1:29" x14ac:dyDescent="0.25">
      <c r="A85" s="92" vm="31">
        <v>46107</v>
      </c>
      <c r="B85" s="89" t="s">
        <v>1225</v>
      </c>
      <c r="C85" s="89" t="s">
        <v>1260</v>
      </c>
      <c r="D85" s="90">
        <v>-10785.37</v>
      </c>
      <c r="E85" s="89" t="s">
        <v>986</v>
      </c>
      <c r="F85" s="89">
        <v>1</v>
      </c>
      <c r="G85" s="90">
        <v>10785.37</v>
      </c>
      <c r="H85" s="89" t="s">
        <v>931</v>
      </c>
      <c r="I85" s="89" t="s">
        <v>986</v>
      </c>
      <c r="J85" s="89" t="s">
        <v>148</v>
      </c>
      <c r="K85" s="89" t="s">
        <v>506</v>
      </c>
      <c r="L85" s="89" t="s">
        <v>149</v>
      </c>
      <c r="M85" s="89" t="s">
        <v>1229</v>
      </c>
      <c r="N85" s="89" t="s">
        <v>100</v>
      </c>
      <c r="O85" s="142" vm="2">
        <v>0</v>
      </c>
      <c r="P85" s="142" vm="2">
        <v>0</v>
      </c>
      <c r="Q85" s="89" t="s">
        <v>984</v>
      </c>
      <c r="R85" s="89" t="s">
        <v>1230</v>
      </c>
      <c r="S85" s="91" t="s">
        <v>1045</v>
      </c>
      <c r="T85" s="89" t="s">
        <v>987</v>
      </c>
      <c r="U85" s="89" t="s">
        <v>988</v>
      </c>
      <c r="V85" s="146">
        <v>3925</v>
      </c>
      <c r="W85" s="89" t="s">
        <v>987</v>
      </c>
      <c r="X85" s="89">
        <v>0.49166660000000001</v>
      </c>
      <c r="Y85" s="90">
        <v>0</v>
      </c>
      <c r="Z85" s="118">
        <v>0</v>
      </c>
      <c r="AA85" s="89">
        <v>0</v>
      </c>
      <c r="AB85" s="116">
        <f>_xlfn.XLOOKUP(I85,'rubros_id_opex '!A:A,'rubros_id_opex '!B:B)</f>
        <v>8</v>
      </c>
      <c r="AC85" s="89" t="str">
        <f>_xlfn.XLOOKUP(AB85,'rubros_unicos'!B:B,'rubros_unicos'!A:A)</f>
        <v>IMPUESTOS</v>
      </c>
    </row>
    <row r="86" spans="1:29" x14ac:dyDescent="0.25">
      <c r="A86" s="92" vm="31">
        <v>46107</v>
      </c>
      <c r="B86" s="89" t="s">
        <v>19</v>
      </c>
      <c r="C86" s="89" t="s">
        <v>1261</v>
      </c>
      <c r="D86" s="90">
        <v>-99904</v>
      </c>
      <c r="E86" s="89" t="s">
        <v>1262</v>
      </c>
      <c r="F86" s="89">
        <v>1</v>
      </c>
      <c r="G86" s="90">
        <v>53520</v>
      </c>
      <c r="H86" s="89" t="s">
        <v>931</v>
      </c>
      <c r="I86" s="89" t="s">
        <v>986</v>
      </c>
      <c r="J86" s="89" t="s">
        <v>148</v>
      </c>
      <c r="K86" s="89" t="s">
        <v>469</v>
      </c>
      <c r="L86" s="89" t="s">
        <v>181</v>
      </c>
      <c r="M86" s="89" t="s">
        <v>1229</v>
      </c>
      <c r="N86" s="89" t="s">
        <v>100</v>
      </c>
      <c r="O86" s="142" vm="2">
        <v>0</v>
      </c>
      <c r="P86" s="142" vm="2">
        <v>0</v>
      </c>
      <c r="Q86" s="89" t="s">
        <v>984</v>
      </c>
      <c r="R86" s="89" t="s">
        <v>1230</v>
      </c>
      <c r="S86" s="91" t="s">
        <v>1045</v>
      </c>
      <c r="T86" s="89" t="s">
        <v>987</v>
      </c>
      <c r="U86" s="89" t="s">
        <v>988</v>
      </c>
      <c r="V86" s="146">
        <v>3725</v>
      </c>
      <c r="W86" s="89" t="s">
        <v>987</v>
      </c>
      <c r="X86" s="89">
        <v>0.49166665999999998</v>
      </c>
      <c r="Y86" s="90">
        <v>0</v>
      </c>
      <c r="Z86" s="118">
        <v>0</v>
      </c>
      <c r="AA86" s="89">
        <v>0</v>
      </c>
      <c r="AB86" s="116">
        <f>_xlfn.XLOOKUP(I86,'rubros_id_opex '!A:A,'rubros_id_opex '!B:B)</f>
        <v>8</v>
      </c>
      <c r="AC86" s="89" t="str">
        <f>_xlfn.XLOOKUP(AB86,'rubros_unicos'!B:B,'rubros_unicos'!A:A)</f>
        <v>IMPUESTOS</v>
      </c>
    </row>
    <row r="87" spans="1:29" x14ac:dyDescent="0.25">
      <c r="A87" s="92" vm="31">
        <v>46107</v>
      </c>
      <c r="B87" s="89" t="s">
        <v>19</v>
      </c>
      <c r="C87" s="89" t="s">
        <v>1261</v>
      </c>
      <c r="D87" s="90">
        <v>-99904</v>
      </c>
      <c r="E87" s="89" t="s">
        <v>1262</v>
      </c>
      <c r="F87" s="89">
        <v>1</v>
      </c>
      <c r="G87" s="90">
        <v>53520</v>
      </c>
      <c r="H87" s="89" t="s">
        <v>931</v>
      </c>
      <c r="I87" s="89" t="s">
        <v>986</v>
      </c>
      <c r="J87" s="89" t="s">
        <v>148</v>
      </c>
      <c r="K87" s="89" t="s">
        <v>469</v>
      </c>
      <c r="L87" s="89" t="s">
        <v>181</v>
      </c>
      <c r="M87" s="89" t="s">
        <v>1229</v>
      </c>
      <c r="N87" s="89" t="s">
        <v>100</v>
      </c>
      <c r="O87" s="142" vm="2">
        <v>0</v>
      </c>
      <c r="P87" s="142" vm="2">
        <v>0</v>
      </c>
      <c r="Q87" s="89" t="s">
        <v>984</v>
      </c>
      <c r="R87" s="89" t="s">
        <v>1230</v>
      </c>
      <c r="S87" s="91" t="s">
        <v>1045</v>
      </c>
      <c r="T87" s="89" t="s">
        <v>987</v>
      </c>
      <c r="U87" s="89" t="s">
        <v>988</v>
      </c>
      <c r="V87" s="146">
        <v>3925</v>
      </c>
      <c r="W87" s="89" t="s">
        <v>987</v>
      </c>
      <c r="X87" s="89">
        <v>0.49166660000000001</v>
      </c>
      <c r="Y87" s="90">
        <v>0</v>
      </c>
      <c r="Z87" s="118">
        <v>0</v>
      </c>
      <c r="AA87" s="89">
        <v>0</v>
      </c>
      <c r="AB87" s="116">
        <f>_xlfn.XLOOKUP(I87,'rubros_id_opex '!A:A,'rubros_id_opex '!B:B)</f>
        <v>8</v>
      </c>
      <c r="AC87" s="89" t="str">
        <f>_xlfn.XLOOKUP(AB87,'rubros_unicos'!B:B,'rubros_unicos'!A:A)</f>
        <v>IMPUESTOS</v>
      </c>
    </row>
    <row r="88" spans="1:29" x14ac:dyDescent="0.25">
      <c r="A88" s="92" vm="31">
        <v>46107</v>
      </c>
      <c r="B88" s="89" t="s">
        <v>1227</v>
      </c>
      <c r="C88" s="89" t="s">
        <v>1263</v>
      </c>
      <c r="D88" s="90">
        <v>-31264.73</v>
      </c>
      <c r="E88" s="89" t="s">
        <v>1264</v>
      </c>
      <c r="F88" s="89">
        <v>7</v>
      </c>
      <c r="G88" s="90">
        <v>3670</v>
      </c>
      <c r="H88" s="89" t="s">
        <v>931</v>
      </c>
      <c r="I88" s="89" t="s">
        <v>994</v>
      </c>
      <c r="J88" s="89" t="s">
        <v>148</v>
      </c>
      <c r="K88" s="89" t="s">
        <v>469</v>
      </c>
      <c r="L88" s="89" t="s">
        <v>149</v>
      </c>
      <c r="M88" s="89" t="s">
        <v>1229</v>
      </c>
      <c r="N88" s="89" t="s">
        <v>100</v>
      </c>
      <c r="O88" s="142" vm="2">
        <v>0</v>
      </c>
      <c r="P88" s="142" vm="2">
        <v>0</v>
      </c>
      <c r="Q88" s="89" t="s">
        <v>984</v>
      </c>
      <c r="R88" s="89" t="s">
        <v>1230</v>
      </c>
      <c r="S88" s="91" t="s">
        <v>1045</v>
      </c>
      <c r="T88" s="89" t="s">
        <v>987</v>
      </c>
      <c r="U88" s="89" t="s">
        <v>988</v>
      </c>
      <c r="V88" s="146">
        <v>3725</v>
      </c>
      <c r="W88" s="89" t="s">
        <v>987</v>
      </c>
      <c r="X88" s="89">
        <v>0.49166665999999998</v>
      </c>
      <c r="Y88" s="90">
        <v>0</v>
      </c>
      <c r="Z88" s="118">
        <v>0</v>
      </c>
      <c r="AA88" s="89">
        <v>0</v>
      </c>
      <c r="AB88" s="116">
        <f>_xlfn.XLOOKUP(I88,'rubros_id_opex '!A:A,'rubros_id_opex '!B:B)</f>
        <v>3</v>
      </c>
      <c r="AC88" s="89" t="str">
        <f>_xlfn.XLOOKUP(AB88,'rubros_unicos'!B:B,'rubros_unicos'!A:A)</f>
        <v>SANIDAD</v>
      </c>
    </row>
    <row r="89" spans="1:29" x14ac:dyDescent="0.25">
      <c r="A89" s="92" vm="31">
        <v>46107</v>
      </c>
      <c r="B89" s="89" t="s">
        <v>1227</v>
      </c>
      <c r="C89" s="89" t="s">
        <v>1263</v>
      </c>
      <c r="D89" s="90">
        <v>-31264.73</v>
      </c>
      <c r="E89" s="89" t="s">
        <v>1264</v>
      </c>
      <c r="F89" s="89">
        <v>7</v>
      </c>
      <c r="G89" s="90">
        <v>3670</v>
      </c>
      <c r="H89" s="89" t="s">
        <v>931</v>
      </c>
      <c r="I89" s="89" t="s">
        <v>994</v>
      </c>
      <c r="J89" s="89" t="s">
        <v>148</v>
      </c>
      <c r="K89" s="89" t="s">
        <v>469</v>
      </c>
      <c r="L89" s="89" t="s">
        <v>149</v>
      </c>
      <c r="M89" s="89" t="s">
        <v>1229</v>
      </c>
      <c r="N89" s="89" t="s">
        <v>100</v>
      </c>
      <c r="O89" s="142" vm="2">
        <v>0</v>
      </c>
      <c r="P89" s="142" vm="2">
        <v>0</v>
      </c>
      <c r="Q89" s="89" t="s">
        <v>984</v>
      </c>
      <c r="R89" s="89" t="s">
        <v>1230</v>
      </c>
      <c r="S89" s="91" t="s">
        <v>1045</v>
      </c>
      <c r="T89" s="89" t="s">
        <v>987</v>
      </c>
      <c r="U89" s="89" t="s">
        <v>988</v>
      </c>
      <c r="V89" s="146">
        <v>3925</v>
      </c>
      <c r="W89" s="89" t="s">
        <v>987</v>
      </c>
      <c r="X89" s="89">
        <v>0.49166660000000001</v>
      </c>
      <c r="Y89" s="90">
        <v>0</v>
      </c>
      <c r="Z89" s="118">
        <v>0</v>
      </c>
      <c r="AA89" s="89">
        <v>0</v>
      </c>
      <c r="AB89" s="116">
        <f>_xlfn.XLOOKUP(I89,'rubros_id_opex '!A:A,'rubros_id_opex '!B:B)</f>
        <v>3</v>
      </c>
      <c r="AC89" s="89" t="str">
        <f>_xlfn.XLOOKUP(AB89,'rubros_unicos'!B:B,'rubros_unicos'!A:A)</f>
        <v>SANIDAD</v>
      </c>
    </row>
    <row r="90" spans="1:29" x14ac:dyDescent="0.25">
      <c r="A90" s="92" vm="31">
        <v>46107</v>
      </c>
      <c r="B90" s="89" t="s">
        <v>42</v>
      </c>
      <c r="C90" s="89" t="s">
        <v>1265</v>
      </c>
      <c r="D90" s="90">
        <v>-8005.19</v>
      </c>
      <c r="E90" s="89" t="s">
        <v>1266</v>
      </c>
      <c r="F90" s="89">
        <v>2.2400000000000002</v>
      </c>
      <c r="G90" s="90">
        <v>2953.51</v>
      </c>
      <c r="H90" s="89" t="s">
        <v>931</v>
      </c>
      <c r="I90" s="89" t="s">
        <v>990</v>
      </c>
      <c r="J90" s="89" t="s">
        <v>148</v>
      </c>
      <c r="K90" s="89" t="s">
        <v>469</v>
      </c>
      <c r="L90" s="89" t="s">
        <v>181</v>
      </c>
      <c r="M90" s="89" t="s">
        <v>1229</v>
      </c>
      <c r="N90" s="89" t="s">
        <v>100</v>
      </c>
      <c r="O90" s="142" vm="2">
        <v>0</v>
      </c>
      <c r="P90" s="142" vm="2">
        <v>0</v>
      </c>
      <c r="Q90" s="89" t="s">
        <v>984</v>
      </c>
      <c r="R90" s="89" t="s">
        <v>1230</v>
      </c>
      <c r="S90" s="91" t="s">
        <v>1045</v>
      </c>
      <c r="T90" s="89" t="s">
        <v>987</v>
      </c>
      <c r="U90" s="89" t="s">
        <v>988</v>
      </c>
      <c r="V90" s="146">
        <v>3725</v>
      </c>
      <c r="W90" s="89" t="s">
        <v>987</v>
      </c>
      <c r="X90" s="89">
        <v>0.49166665999999998</v>
      </c>
      <c r="Y90" s="90">
        <v>0</v>
      </c>
      <c r="Z90" s="118">
        <v>0</v>
      </c>
      <c r="AA90" s="89">
        <v>0</v>
      </c>
      <c r="AB90" s="116">
        <f>_xlfn.XLOOKUP(I90,'rubros_id_opex '!A:A,'rubros_id_opex '!B:B)</f>
        <v>6</v>
      </c>
      <c r="AC90" s="89" t="str">
        <f>_xlfn.XLOOKUP(AB90,'rubros_unicos'!B:B,'rubros_unicos'!A:A)</f>
        <v>MANTENIMIENTO</v>
      </c>
    </row>
    <row r="91" spans="1:29" x14ac:dyDescent="0.25">
      <c r="A91" s="92" vm="31">
        <v>46107</v>
      </c>
      <c r="B91" s="89" t="s">
        <v>42</v>
      </c>
      <c r="C91" s="89" t="s">
        <v>1265</v>
      </c>
      <c r="D91" s="90">
        <v>-8005.19</v>
      </c>
      <c r="E91" s="89" t="s">
        <v>1266</v>
      </c>
      <c r="F91" s="89">
        <v>2.2400000000000002</v>
      </c>
      <c r="G91" s="90">
        <v>2953.51</v>
      </c>
      <c r="H91" s="89" t="s">
        <v>931</v>
      </c>
      <c r="I91" s="89" t="s">
        <v>990</v>
      </c>
      <c r="J91" s="89" t="s">
        <v>148</v>
      </c>
      <c r="K91" s="89" t="s">
        <v>469</v>
      </c>
      <c r="L91" s="89" t="s">
        <v>181</v>
      </c>
      <c r="M91" s="89" t="s">
        <v>1229</v>
      </c>
      <c r="N91" s="89" t="s">
        <v>100</v>
      </c>
      <c r="O91" s="142" vm="2">
        <v>0</v>
      </c>
      <c r="P91" s="142" vm="2">
        <v>0</v>
      </c>
      <c r="Q91" s="89" t="s">
        <v>984</v>
      </c>
      <c r="R91" s="89" t="s">
        <v>1230</v>
      </c>
      <c r="S91" s="91" t="s">
        <v>1045</v>
      </c>
      <c r="T91" s="89" t="s">
        <v>987</v>
      </c>
      <c r="U91" s="89" t="s">
        <v>988</v>
      </c>
      <c r="V91" s="146">
        <v>3925</v>
      </c>
      <c r="W91" s="89" t="s">
        <v>987</v>
      </c>
      <c r="X91" s="89">
        <v>0.49166660000000001</v>
      </c>
      <c r="Y91" s="90">
        <v>0</v>
      </c>
      <c r="Z91" s="118">
        <v>0</v>
      </c>
      <c r="AA91" s="89">
        <v>0</v>
      </c>
      <c r="AB91" s="116">
        <f>_xlfn.XLOOKUP(I91,'rubros_id_opex '!A:A,'rubros_id_opex '!B:B)</f>
        <v>6</v>
      </c>
      <c r="AC91" s="89" t="str">
        <f>_xlfn.XLOOKUP(AB91,'rubros_unicos'!B:B,'rubros_unicos'!A:A)</f>
        <v>MANTENIMIENTO</v>
      </c>
    </row>
    <row r="92" spans="1:29" x14ac:dyDescent="0.25">
      <c r="A92" s="92" vm="31">
        <v>46107</v>
      </c>
      <c r="B92" s="89" t="s">
        <v>1267</v>
      </c>
      <c r="C92" s="89" t="s">
        <v>1268</v>
      </c>
      <c r="D92" s="90">
        <v>-42819088.439999998</v>
      </c>
      <c r="E92" s="89" t="s">
        <v>1269</v>
      </c>
      <c r="F92" s="89">
        <v>1700</v>
      </c>
      <c r="G92" s="90">
        <v>2515.9</v>
      </c>
      <c r="H92" s="89" t="s">
        <v>931</v>
      </c>
      <c r="I92" s="89" t="s">
        <v>1171</v>
      </c>
      <c r="J92" s="89" t="s">
        <v>148</v>
      </c>
      <c r="K92" s="89" t="s">
        <v>469</v>
      </c>
      <c r="L92" s="89" t="s">
        <v>149</v>
      </c>
      <c r="M92" s="89" t="s">
        <v>1229</v>
      </c>
      <c r="N92" s="89" t="s">
        <v>100</v>
      </c>
      <c r="O92" s="142" vm="2">
        <v>0</v>
      </c>
      <c r="P92" s="142" vm="2">
        <v>0</v>
      </c>
      <c r="Q92" s="89" t="s">
        <v>984</v>
      </c>
      <c r="R92" s="89" t="s">
        <v>1230</v>
      </c>
      <c r="S92" s="91" t="s">
        <v>1045</v>
      </c>
      <c r="T92" s="89" t="s">
        <v>987</v>
      </c>
      <c r="U92" s="89" t="s">
        <v>988</v>
      </c>
      <c r="V92" s="146">
        <v>3725</v>
      </c>
      <c r="W92" s="89" t="s">
        <v>987</v>
      </c>
      <c r="X92" s="89">
        <v>0.49166665999999998</v>
      </c>
      <c r="Y92" s="90">
        <v>0</v>
      </c>
      <c r="Z92" s="118">
        <v>0</v>
      </c>
      <c r="AA92" s="89">
        <v>0</v>
      </c>
      <c r="AB92" s="116">
        <f>_xlfn.XLOOKUP(I92,'rubros_id_opex '!A:A,'rubros_id_opex '!B:B)</f>
        <v>1</v>
      </c>
      <c r="AC92" s="89" t="str">
        <f>_xlfn.XLOOKUP(AB92,'rubros_unicos'!B:B,'rubros_unicos'!A:A)</f>
        <v>NUTRICIÓN</v>
      </c>
    </row>
    <row r="93" spans="1:29" x14ac:dyDescent="0.25">
      <c r="A93" s="92" vm="31">
        <v>46107</v>
      </c>
      <c r="B93" s="89" t="s">
        <v>1267</v>
      </c>
      <c r="C93" s="89" t="s">
        <v>1268</v>
      </c>
      <c r="D93" s="90">
        <v>-42819088.439999998</v>
      </c>
      <c r="E93" s="89" t="s">
        <v>1269</v>
      </c>
      <c r="F93" s="89">
        <v>1700</v>
      </c>
      <c r="G93" s="90">
        <v>2515.9</v>
      </c>
      <c r="H93" s="89" t="s">
        <v>931</v>
      </c>
      <c r="I93" s="89" t="s">
        <v>1171</v>
      </c>
      <c r="J93" s="89" t="s">
        <v>148</v>
      </c>
      <c r="K93" s="89" t="s">
        <v>469</v>
      </c>
      <c r="L93" s="89" t="s">
        <v>149</v>
      </c>
      <c r="M93" s="89" t="s">
        <v>1229</v>
      </c>
      <c r="N93" s="89" t="s">
        <v>100</v>
      </c>
      <c r="O93" s="142" vm="2">
        <v>0</v>
      </c>
      <c r="P93" s="142" vm="2">
        <v>0</v>
      </c>
      <c r="Q93" s="89" t="s">
        <v>984</v>
      </c>
      <c r="R93" s="89" t="s">
        <v>1230</v>
      </c>
      <c r="S93" s="91" t="s">
        <v>1045</v>
      </c>
      <c r="T93" s="89" t="s">
        <v>987</v>
      </c>
      <c r="U93" s="89" t="s">
        <v>988</v>
      </c>
      <c r="V93" s="146">
        <v>3925</v>
      </c>
      <c r="W93" s="89" t="s">
        <v>987</v>
      </c>
      <c r="X93" s="89">
        <v>0.49166660000000001</v>
      </c>
      <c r="Y93" s="90">
        <v>0</v>
      </c>
      <c r="Z93" s="118">
        <v>0</v>
      </c>
      <c r="AA93" s="89">
        <v>0</v>
      </c>
      <c r="AB93" s="116">
        <f>_xlfn.XLOOKUP(I93,'rubros_id_opex '!A:A,'rubros_id_opex '!B:B)</f>
        <v>1</v>
      </c>
      <c r="AC93" s="89" t="str">
        <f>_xlfn.XLOOKUP(AB93,'rubros_unicos'!B:B,'rubros_unicos'!A:A)</f>
        <v>NUTRICIÓN</v>
      </c>
    </row>
    <row r="94" spans="1:29" x14ac:dyDescent="0.25">
      <c r="A94" s="92" vm="31">
        <v>46107</v>
      </c>
      <c r="B94" s="89" t="s">
        <v>940</v>
      </c>
      <c r="C94" s="89" t="s">
        <v>1270</v>
      </c>
      <c r="D94" s="90">
        <v>-952000</v>
      </c>
      <c r="E94" s="89" t="s">
        <v>1271</v>
      </c>
      <c r="F94" s="89">
        <v>1</v>
      </c>
      <c r="G94" s="90">
        <v>786776.86</v>
      </c>
      <c r="H94" s="89" t="s">
        <v>931</v>
      </c>
      <c r="I94" s="89" t="s">
        <v>983</v>
      </c>
      <c r="J94" s="89" t="s">
        <v>148</v>
      </c>
      <c r="K94" s="89" t="s">
        <v>469</v>
      </c>
      <c r="L94" s="89" t="s">
        <v>149</v>
      </c>
      <c r="M94" s="89" t="s">
        <v>1229</v>
      </c>
      <c r="N94" s="89" t="s">
        <v>94</v>
      </c>
      <c r="O94" s="142" vm="2">
        <v>0</v>
      </c>
      <c r="P94" s="142" vm="2">
        <v>0</v>
      </c>
      <c r="Q94" s="89" t="s">
        <v>984</v>
      </c>
      <c r="R94" s="89" t="s">
        <v>1230</v>
      </c>
      <c r="S94" s="91" t="s">
        <v>1045</v>
      </c>
      <c r="T94" s="89" t="s">
        <v>932</v>
      </c>
      <c r="U94" s="89" t="s">
        <v>933</v>
      </c>
      <c r="V94" s="146">
        <v>3725</v>
      </c>
      <c r="W94" s="89" t="s">
        <v>934</v>
      </c>
      <c r="X94" s="89">
        <v>0.49166665999999998</v>
      </c>
      <c r="Y94" s="90">
        <v>0.25</v>
      </c>
      <c r="Z94" s="118">
        <v>-117016.66507999999</v>
      </c>
      <c r="AA94" s="89">
        <v>0.12291666499999999</v>
      </c>
      <c r="AB94" s="116">
        <f>_xlfn.XLOOKUP(I94,'rubros_id_opex '!A:A,'rubros_id_opex '!B:B)</f>
        <v>7</v>
      </c>
      <c r="AC94" s="89" t="str">
        <f>_xlfn.XLOOKUP(AB94,'rubros_unicos'!B:B,'rubros_unicos'!A:A)</f>
        <v>GASTOS OPERATIVOS</v>
      </c>
    </row>
    <row r="95" spans="1:29" x14ac:dyDescent="0.25">
      <c r="A95" s="92" vm="31">
        <v>46107</v>
      </c>
      <c r="B95" s="89" t="s">
        <v>940</v>
      </c>
      <c r="C95" s="89" t="s">
        <v>1270</v>
      </c>
      <c r="D95" s="90">
        <v>-952000</v>
      </c>
      <c r="E95" s="89" t="s">
        <v>1271</v>
      </c>
      <c r="F95" s="89">
        <v>1</v>
      </c>
      <c r="G95" s="90">
        <v>786776.86</v>
      </c>
      <c r="H95" s="89" t="s">
        <v>931</v>
      </c>
      <c r="I95" s="89" t="s">
        <v>983</v>
      </c>
      <c r="J95" s="89" t="s">
        <v>148</v>
      </c>
      <c r="K95" s="89" t="s">
        <v>469</v>
      </c>
      <c r="L95" s="89" t="s">
        <v>149</v>
      </c>
      <c r="M95" s="89" t="s">
        <v>1229</v>
      </c>
      <c r="N95" s="89" t="s">
        <v>94</v>
      </c>
      <c r="O95" s="142" vm="2">
        <v>0</v>
      </c>
      <c r="P95" s="142" vm="2">
        <v>0</v>
      </c>
      <c r="Q95" s="89" t="s">
        <v>984</v>
      </c>
      <c r="R95" s="89" t="s">
        <v>1230</v>
      </c>
      <c r="S95" s="91" t="s">
        <v>1045</v>
      </c>
      <c r="T95" s="89" t="s">
        <v>932</v>
      </c>
      <c r="U95" s="89" t="s">
        <v>933</v>
      </c>
      <c r="V95" s="146">
        <v>3725</v>
      </c>
      <c r="W95" s="89" t="s">
        <v>908</v>
      </c>
      <c r="X95" s="89">
        <v>0.49166665999999998</v>
      </c>
      <c r="Y95" s="90">
        <v>0.25</v>
      </c>
      <c r="Z95" s="118">
        <v>-117016.66507999999</v>
      </c>
      <c r="AA95" s="89">
        <v>0.12291666499999999</v>
      </c>
      <c r="AB95" s="116">
        <f>_xlfn.XLOOKUP(I95,'rubros_id_opex '!A:A,'rubros_id_opex '!B:B)</f>
        <v>7</v>
      </c>
      <c r="AC95" s="89" t="str">
        <f>_xlfn.XLOOKUP(AB95,'rubros_unicos'!B:B,'rubros_unicos'!A:A)</f>
        <v>GASTOS OPERATIVOS</v>
      </c>
    </row>
    <row r="96" spans="1:29" x14ac:dyDescent="0.25">
      <c r="A96" s="92" vm="31">
        <v>46107</v>
      </c>
      <c r="B96" s="89" t="s">
        <v>940</v>
      </c>
      <c r="C96" s="89" t="s">
        <v>1270</v>
      </c>
      <c r="D96" s="90">
        <v>-952000</v>
      </c>
      <c r="E96" s="89" t="s">
        <v>1271</v>
      </c>
      <c r="F96" s="89">
        <v>1</v>
      </c>
      <c r="G96" s="90">
        <v>786776.86</v>
      </c>
      <c r="H96" s="89" t="s">
        <v>931</v>
      </c>
      <c r="I96" s="89" t="s">
        <v>983</v>
      </c>
      <c r="J96" s="89" t="s">
        <v>148</v>
      </c>
      <c r="K96" s="89" t="s">
        <v>469</v>
      </c>
      <c r="L96" s="89" t="s">
        <v>149</v>
      </c>
      <c r="M96" s="89" t="s">
        <v>1229</v>
      </c>
      <c r="N96" s="89" t="s">
        <v>94</v>
      </c>
      <c r="O96" s="142" vm="2">
        <v>0</v>
      </c>
      <c r="P96" s="142" vm="2">
        <v>0</v>
      </c>
      <c r="Q96" s="89" t="s">
        <v>984</v>
      </c>
      <c r="R96" s="89" t="s">
        <v>1230</v>
      </c>
      <c r="S96" s="91" t="s">
        <v>1045</v>
      </c>
      <c r="T96" s="89" t="s">
        <v>932</v>
      </c>
      <c r="U96" s="89" t="s">
        <v>933</v>
      </c>
      <c r="V96" s="146">
        <v>3725</v>
      </c>
      <c r="W96" s="89" t="s">
        <v>910</v>
      </c>
      <c r="X96" s="89">
        <v>0.49166665999999998</v>
      </c>
      <c r="Y96" s="90">
        <v>0.25</v>
      </c>
      <c r="Z96" s="118">
        <v>-117016.66507999999</v>
      </c>
      <c r="AA96" s="89">
        <v>0.12291666499999999</v>
      </c>
      <c r="AB96" s="116">
        <f>_xlfn.XLOOKUP(I96,'rubros_id_opex '!A:A,'rubros_id_opex '!B:B)</f>
        <v>7</v>
      </c>
      <c r="AC96" s="89" t="str">
        <f>_xlfn.XLOOKUP(AB96,'rubros_unicos'!B:B,'rubros_unicos'!A:A)</f>
        <v>GASTOS OPERATIVOS</v>
      </c>
    </row>
    <row r="97" spans="1:29" x14ac:dyDescent="0.25">
      <c r="A97" s="92" vm="31">
        <v>46107</v>
      </c>
      <c r="B97" s="89" t="s">
        <v>940</v>
      </c>
      <c r="C97" s="89" t="s">
        <v>1270</v>
      </c>
      <c r="D97" s="90">
        <v>-952000</v>
      </c>
      <c r="E97" s="89" t="s">
        <v>1271</v>
      </c>
      <c r="F97" s="89">
        <v>1</v>
      </c>
      <c r="G97" s="90">
        <v>786776.86</v>
      </c>
      <c r="H97" s="89" t="s">
        <v>931</v>
      </c>
      <c r="I97" s="89" t="s">
        <v>983</v>
      </c>
      <c r="J97" s="89" t="s">
        <v>148</v>
      </c>
      <c r="K97" s="89" t="s">
        <v>469</v>
      </c>
      <c r="L97" s="89" t="s">
        <v>149</v>
      </c>
      <c r="M97" s="89" t="s">
        <v>1229</v>
      </c>
      <c r="N97" s="89" t="s">
        <v>94</v>
      </c>
      <c r="O97" s="142" vm="2">
        <v>0</v>
      </c>
      <c r="P97" s="142" vm="2">
        <v>0</v>
      </c>
      <c r="Q97" s="89" t="s">
        <v>984</v>
      </c>
      <c r="R97" s="89" t="s">
        <v>1230</v>
      </c>
      <c r="S97" s="91" t="s">
        <v>1045</v>
      </c>
      <c r="T97" s="89" t="s">
        <v>932</v>
      </c>
      <c r="U97" s="89" t="s">
        <v>933</v>
      </c>
      <c r="V97" s="146">
        <v>3725</v>
      </c>
      <c r="W97" s="89" t="s">
        <v>912</v>
      </c>
      <c r="X97" s="89">
        <v>0.49166665999999998</v>
      </c>
      <c r="Y97" s="90">
        <v>0.25</v>
      </c>
      <c r="Z97" s="118">
        <v>-117016.66507999999</v>
      </c>
      <c r="AA97" s="89">
        <v>0.12291666499999999</v>
      </c>
      <c r="AB97" s="116">
        <f>_xlfn.XLOOKUP(I97,'rubros_id_opex '!A:A,'rubros_id_opex '!B:B)</f>
        <v>7</v>
      </c>
      <c r="AC97" s="89" t="str">
        <f>_xlfn.XLOOKUP(AB97,'rubros_unicos'!B:B,'rubros_unicos'!A:A)</f>
        <v>GASTOS OPERATIVOS</v>
      </c>
    </row>
    <row r="98" spans="1:29" x14ac:dyDescent="0.25">
      <c r="A98" s="92" vm="31">
        <v>46107</v>
      </c>
      <c r="B98" s="89" t="s">
        <v>940</v>
      </c>
      <c r="C98" s="89" t="s">
        <v>1270</v>
      </c>
      <c r="D98" s="90">
        <v>-952000</v>
      </c>
      <c r="E98" s="89" t="s">
        <v>1271</v>
      </c>
      <c r="F98" s="89">
        <v>1</v>
      </c>
      <c r="G98" s="90">
        <v>786776.86</v>
      </c>
      <c r="H98" s="89" t="s">
        <v>931</v>
      </c>
      <c r="I98" s="89" t="s">
        <v>983</v>
      </c>
      <c r="J98" s="89" t="s">
        <v>148</v>
      </c>
      <c r="K98" s="89" t="s">
        <v>469</v>
      </c>
      <c r="L98" s="89" t="s">
        <v>149</v>
      </c>
      <c r="M98" s="89" t="s">
        <v>1229</v>
      </c>
      <c r="N98" s="89" t="s">
        <v>94</v>
      </c>
      <c r="O98" s="142" vm="2">
        <v>0</v>
      </c>
      <c r="P98" s="142" vm="2">
        <v>0</v>
      </c>
      <c r="Q98" s="89" t="s">
        <v>984</v>
      </c>
      <c r="R98" s="89" t="s">
        <v>1230</v>
      </c>
      <c r="S98" s="91" t="s">
        <v>1045</v>
      </c>
      <c r="T98" s="89" t="s">
        <v>932</v>
      </c>
      <c r="U98" s="89" t="s">
        <v>933</v>
      </c>
      <c r="V98" s="146">
        <v>3925</v>
      </c>
      <c r="W98" s="89" t="s">
        <v>934</v>
      </c>
      <c r="X98" s="89">
        <v>0.49166660000000001</v>
      </c>
      <c r="Y98" s="90">
        <v>0.25</v>
      </c>
      <c r="Z98" s="118">
        <v>-117016.6508</v>
      </c>
      <c r="AA98" s="89">
        <v>0.12291665</v>
      </c>
      <c r="AB98" s="116">
        <f>_xlfn.XLOOKUP(I98,'rubros_id_opex '!A:A,'rubros_id_opex '!B:B)</f>
        <v>7</v>
      </c>
      <c r="AC98" s="89" t="str">
        <f>_xlfn.XLOOKUP(AB98,'rubros_unicos'!B:B,'rubros_unicos'!A:A)</f>
        <v>GASTOS OPERATIVOS</v>
      </c>
    </row>
    <row r="99" spans="1:29" x14ac:dyDescent="0.25">
      <c r="A99" s="92" vm="31">
        <v>46107</v>
      </c>
      <c r="B99" s="89" t="s">
        <v>940</v>
      </c>
      <c r="C99" s="89" t="s">
        <v>1270</v>
      </c>
      <c r="D99" s="90">
        <v>-952000</v>
      </c>
      <c r="E99" s="89" t="s">
        <v>1271</v>
      </c>
      <c r="F99" s="89">
        <v>1</v>
      </c>
      <c r="G99" s="90">
        <v>786776.86</v>
      </c>
      <c r="H99" s="89" t="s">
        <v>931</v>
      </c>
      <c r="I99" s="89" t="s">
        <v>983</v>
      </c>
      <c r="J99" s="89" t="s">
        <v>148</v>
      </c>
      <c r="K99" s="89" t="s">
        <v>469</v>
      </c>
      <c r="L99" s="89" t="s">
        <v>149</v>
      </c>
      <c r="M99" s="89" t="s">
        <v>1229</v>
      </c>
      <c r="N99" s="89" t="s">
        <v>94</v>
      </c>
      <c r="O99" s="142" vm="2">
        <v>0</v>
      </c>
      <c r="P99" s="142" vm="2">
        <v>0</v>
      </c>
      <c r="Q99" s="89" t="s">
        <v>984</v>
      </c>
      <c r="R99" s="89" t="s">
        <v>1230</v>
      </c>
      <c r="S99" s="91" t="s">
        <v>1045</v>
      </c>
      <c r="T99" s="89" t="s">
        <v>932</v>
      </c>
      <c r="U99" s="89" t="s">
        <v>933</v>
      </c>
      <c r="V99" s="146">
        <v>3925</v>
      </c>
      <c r="W99" s="89" t="s">
        <v>908</v>
      </c>
      <c r="X99" s="89">
        <v>0.49166660000000001</v>
      </c>
      <c r="Y99" s="90">
        <v>0.25</v>
      </c>
      <c r="Z99" s="118">
        <v>-117016.6508</v>
      </c>
      <c r="AA99" s="89">
        <v>0.12291665</v>
      </c>
      <c r="AB99" s="116">
        <f>_xlfn.XLOOKUP(I99,'rubros_id_opex '!A:A,'rubros_id_opex '!B:B)</f>
        <v>7</v>
      </c>
      <c r="AC99" s="89" t="str">
        <f>_xlfn.XLOOKUP(AB99,'rubros_unicos'!B:B,'rubros_unicos'!A:A)</f>
        <v>GASTOS OPERATIVOS</v>
      </c>
    </row>
    <row r="100" spans="1:29" x14ac:dyDescent="0.25">
      <c r="A100" s="92" vm="31">
        <v>46107</v>
      </c>
      <c r="B100" s="89" t="s">
        <v>940</v>
      </c>
      <c r="C100" s="89" t="s">
        <v>1270</v>
      </c>
      <c r="D100" s="90">
        <v>-952000</v>
      </c>
      <c r="E100" s="89" t="s">
        <v>1271</v>
      </c>
      <c r="F100" s="89">
        <v>1</v>
      </c>
      <c r="G100" s="90">
        <v>786776.86</v>
      </c>
      <c r="H100" s="89" t="s">
        <v>931</v>
      </c>
      <c r="I100" s="89" t="s">
        <v>983</v>
      </c>
      <c r="J100" s="89" t="s">
        <v>148</v>
      </c>
      <c r="K100" s="89" t="s">
        <v>469</v>
      </c>
      <c r="L100" s="89" t="s">
        <v>149</v>
      </c>
      <c r="M100" s="89" t="s">
        <v>1229</v>
      </c>
      <c r="N100" s="89" t="s">
        <v>94</v>
      </c>
      <c r="O100" s="142" vm="2">
        <v>0</v>
      </c>
      <c r="P100" s="142" vm="2">
        <v>0</v>
      </c>
      <c r="Q100" s="89" t="s">
        <v>984</v>
      </c>
      <c r="R100" s="89" t="s">
        <v>1230</v>
      </c>
      <c r="S100" s="91" t="s">
        <v>1045</v>
      </c>
      <c r="T100" s="89" t="s">
        <v>932</v>
      </c>
      <c r="U100" s="89" t="s">
        <v>933</v>
      </c>
      <c r="V100" s="146">
        <v>3925</v>
      </c>
      <c r="W100" s="89" t="s">
        <v>910</v>
      </c>
      <c r="X100" s="89">
        <v>0.49166660000000001</v>
      </c>
      <c r="Y100" s="90">
        <v>0.25</v>
      </c>
      <c r="Z100" s="118">
        <v>-117016.6508</v>
      </c>
      <c r="AA100" s="89">
        <v>0.12291665</v>
      </c>
      <c r="AB100" s="116">
        <f>_xlfn.XLOOKUP(I100,'rubros_id_opex '!A:A,'rubros_id_opex '!B:B)</f>
        <v>7</v>
      </c>
      <c r="AC100" s="89" t="str">
        <f>_xlfn.XLOOKUP(AB100,'rubros_unicos'!B:B,'rubros_unicos'!A:A)</f>
        <v>GASTOS OPERATIVOS</v>
      </c>
    </row>
    <row r="101" spans="1:29" x14ac:dyDescent="0.25">
      <c r="A101" s="92" vm="31">
        <v>46107</v>
      </c>
      <c r="B101" s="89" t="s">
        <v>940</v>
      </c>
      <c r="C101" s="89" t="s">
        <v>1270</v>
      </c>
      <c r="D101" s="90">
        <v>-952000</v>
      </c>
      <c r="E101" s="89" t="s">
        <v>1271</v>
      </c>
      <c r="F101" s="89">
        <v>1</v>
      </c>
      <c r="G101" s="90">
        <v>786776.86</v>
      </c>
      <c r="H101" s="89" t="s">
        <v>931</v>
      </c>
      <c r="I101" s="89" t="s">
        <v>983</v>
      </c>
      <c r="J101" s="89" t="s">
        <v>148</v>
      </c>
      <c r="K101" s="89" t="s">
        <v>469</v>
      </c>
      <c r="L101" s="89" t="s">
        <v>149</v>
      </c>
      <c r="M101" s="89" t="s">
        <v>1229</v>
      </c>
      <c r="N101" s="89" t="s">
        <v>94</v>
      </c>
      <c r="O101" s="142" vm="2">
        <v>0</v>
      </c>
      <c r="P101" s="142" vm="2">
        <v>0</v>
      </c>
      <c r="Q101" s="89" t="s">
        <v>984</v>
      </c>
      <c r="R101" s="89" t="s">
        <v>1230</v>
      </c>
      <c r="S101" s="91" t="s">
        <v>1045</v>
      </c>
      <c r="T101" s="89" t="s">
        <v>932</v>
      </c>
      <c r="U101" s="89" t="s">
        <v>933</v>
      </c>
      <c r="V101" s="146">
        <v>3925</v>
      </c>
      <c r="W101" s="89" t="s">
        <v>912</v>
      </c>
      <c r="X101" s="89">
        <v>0.49166660000000001</v>
      </c>
      <c r="Y101" s="90">
        <v>0.25</v>
      </c>
      <c r="Z101" s="118">
        <v>-117016.6508</v>
      </c>
      <c r="AA101" s="89">
        <v>0.12291665</v>
      </c>
      <c r="AB101" s="116">
        <f>_xlfn.XLOOKUP(I101,'rubros_id_opex '!A:A,'rubros_id_opex '!B:B)</f>
        <v>7</v>
      </c>
      <c r="AC101" s="89" t="str">
        <f>_xlfn.XLOOKUP(AB101,'rubros_unicos'!B:B,'rubros_unicos'!A:A)</f>
        <v>GASTOS OPERATIVOS</v>
      </c>
    </row>
    <row r="102" spans="1:29" x14ac:dyDescent="0.25">
      <c r="A102" s="92" vm="32">
        <v>46106</v>
      </c>
      <c r="B102" s="89" t="s">
        <v>1225</v>
      </c>
      <c r="C102" s="89" t="s">
        <v>1272</v>
      </c>
      <c r="D102" s="90">
        <v>-20006.099999999999</v>
      </c>
      <c r="E102" s="89" t="s">
        <v>986</v>
      </c>
      <c r="F102" s="89">
        <v>1</v>
      </c>
      <c r="G102" s="90">
        <v>20006.099999999999</v>
      </c>
      <c r="H102" s="89" t="s">
        <v>931</v>
      </c>
      <c r="I102" s="89" t="s">
        <v>986</v>
      </c>
      <c r="J102" s="89" t="s">
        <v>148</v>
      </c>
      <c r="K102" s="89" t="s">
        <v>506</v>
      </c>
      <c r="L102" s="89" t="s">
        <v>149</v>
      </c>
      <c r="M102" s="89" t="s">
        <v>1229</v>
      </c>
      <c r="N102" s="89" t="s">
        <v>100</v>
      </c>
      <c r="O102" s="142" vm="2">
        <v>0</v>
      </c>
      <c r="P102" s="142" vm="2">
        <v>0</v>
      </c>
      <c r="Q102" s="89" t="s">
        <v>984</v>
      </c>
      <c r="R102" s="89" t="s">
        <v>1230</v>
      </c>
      <c r="S102" s="91" t="s">
        <v>1045</v>
      </c>
      <c r="T102" s="89" t="s">
        <v>987</v>
      </c>
      <c r="U102" s="89" t="s">
        <v>988</v>
      </c>
      <c r="V102" s="146">
        <v>3725</v>
      </c>
      <c r="W102" s="89" t="s">
        <v>987</v>
      </c>
      <c r="X102" s="89">
        <v>0.49166665999999998</v>
      </c>
      <c r="Y102" s="90">
        <v>0</v>
      </c>
      <c r="Z102" s="118">
        <v>0</v>
      </c>
      <c r="AA102" s="89">
        <v>0</v>
      </c>
      <c r="AB102" s="116">
        <f>_xlfn.XLOOKUP(I102,'rubros_id_opex '!A:A,'rubros_id_opex '!B:B)</f>
        <v>8</v>
      </c>
      <c r="AC102" s="89" t="str">
        <f>_xlfn.XLOOKUP(AB102,'rubros_unicos'!B:B,'rubros_unicos'!A:A)</f>
        <v>IMPUESTOS</v>
      </c>
    </row>
    <row r="103" spans="1:29" x14ac:dyDescent="0.25">
      <c r="A103" s="92" vm="32">
        <v>46106</v>
      </c>
      <c r="B103" s="89" t="s">
        <v>1225</v>
      </c>
      <c r="C103" s="89" t="s">
        <v>1272</v>
      </c>
      <c r="D103" s="90">
        <v>-20006.099999999999</v>
      </c>
      <c r="E103" s="89" t="s">
        <v>986</v>
      </c>
      <c r="F103" s="89">
        <v>1</v>
      </c>
      <c r="G103" s="90">
        <v>20006.099999999999</v>
      </c>
      <c r="H103" s="89" t="s">
        <v>931</v>
      </c>
      <c r="I103" s="89" t="s">
        <v>986</v>
      </c>
      <c r="J103" s="89" t="s">
        <v>148</v>
      </c>
      <c r="K103" s="89" t="s">
        <v>506</v>
      </c>
      <c r="L103" s="89" t="s">
        <v>149</v>
      </c>
      <c r="M103" s="89" t="s">
        <v>1229</v>
      </c>
      <c r="N103" s="89" t="s">
        <v>100</v>
      </c>
      <c r="O103" s="142" vm="2">
        <v>0</v>
      </c>
      <c r="P103" s="142" vm="2">
        <v>0</v>
      </c>
      <c r="Q103" s="89" t="s">
        <v>984</v>
      </c>
      <c r="R103" s="89" t="s">
        <v>1230</v>
      </c>
      <c r="S103" s="91" t="s">
        <v>1045</v>
      </c>
      <c r="T103" s="89" t="s">
        <v>987</v>
      </c>
      <c r="U103" s="89" t="s">
        <v>988</v>
      </c>
      <c r="V103" s="146">
        <v>3925</v>
      </c>
      <c r="W103" s="89" t="s">
        <v>987</v>
      </c>
      <c r="X103" s="89">
        <v>0.49166660000000001</v>
      </c>
      <c r="Y103" s="90">
        <v>0</v>
      </c>
      <c r="Z103" s="118">
        <v>0</v>
      </c>
      <c r="AA103" s="89">
        <v>0</v>
      </c>
      <c r="AB103" s="116">
        <f>_xlfn.XLOOKUP(I103,'rubros_id_opex '!A:A,'rubros_id_opex '!B:B)</f>
        <v>8</v>
      </c>
      <c r="AC103" s="89" t="str">
        <f>_xlfn.XLOOKUP(AB103,'rubros_unicos'!B:B,'rubros_unicos'!A:A)</f>
        <v>IMPUESTOS</v>
      </c>
    </row>
    <row r="104" spans="1:29" x14ac:dyDescent="0.25">
      <c r="A104" s="92" vm="32">
        <v>46106</v>
      </c>
      <c r="B104" s="89" t="s">
        <v>614</v>
      </c>
      <c r="C104" s="89" t="s">
        <v>1477</v>
      </c>
      <c r="D104" s="90">
        <v>-77157.17</v>
      </c>
      <c r="E104" s="89" t="s">
        <v>1478</v>
      </c>
      <c r="F104" s="89">
        <v>45</v>
      </c>
      <c r="G104" s="90">
        <v>1541.91</v>
      </c>
      <c r="H104" s="89" t="s">
        <v>931</v>
      </c>
      <c r="I104" s="89" t="s">
        <v>990</v>
      </c>
      <c r="J104" s="89" t="s">
        <v>148</v>
      </c>
      <c r="K104" s="89" t="s">
        <v>469</v>
      </c>
      <c r="L104" s="89" t="s">
        <v>181</v>
      </c>
      <c r="M104" s="89" t="s">
        <v>1229</v>
      </c>
      <c r="N104" s="89" t="s">
        <v>94</v>
      </c>
      <c r="O104" s="142" vm="2">
        <v>0</v>
      </c>
      <c r="P104" s="142" vm="2">
        <v>0</v>
      </c>
      <c r="Q104" s="89" t="s">
        <v>984</v>
      </c>
      <c r="R104" s="89" t="s">
        <v>1230</v>
      </c>
      <c r="S104" s="91" t="s">
        <v>1045</v>
      </c>
      <c r="T104" s="89" t="s">
        <v>932</v>
      </c>
      <c r="U104" s="89" t="s">
        <v>933</v>
      </c>
      <c r="V104" s="146">
        <v>3725</v>
      </c>
      <c r="W104" s="89" t="s">
        <v>934</v>
      </c>
      <c r="X104" s="89">
        <v>0.49166665999999998</v>
      </c>
      <c r="Y104" s="90">
        <v>0.25</v>
      </c>
      <c r="Z104" s="118">
        <v>-9483.9020172380497</v>
      </c>
      <c r="AA104" s="89">
        <v>5.531249925</v>
      </c>
      <c r="AB104" s="116">
        <f>_xlfn.XLOOKUP(I104,'rubros_id_opex '!A:A,'rubros_id_opex '!B:B)</f>
        <v>6</v>
      </c>
      <c r="AC104" s="89" t="str">
        <f>_xlfn.XLOOKUP(AB104,'rubros_unicos'!B:B,'rubros_unicos'!A:A)</f>
        <v>MANTENIMIENTO</v>
      </c>
    </row>
    <row r="105" spans="1:29" x14ac:dyDescent="0.25">
      <c r="A105" s="92" vm="32">
        <v>46106</v>
      </c>
      <c r="B105" s="89" t="s">
        <v>614</v>
      </c>
      <c r="C105" s="89" t="s">
        <v>1477</v>
      </c>
      <c r="D105" s="90">
        <v>-77157.17</v>
      </c>
      <c r="E105" s="89" t="s">
        <v>1478</v>
      </c>
      <c r="F105" s="89">
        <v>45</v>
      </c>
      <c r="G105" s="90">
        <v>1541.91</v>
      </c>
      <c r="H105" s="89" t="s">
        <v>931</v>
      </c>
      <c r="I105" s="89" t="s">
        <v>990</v>
      </c>
      <c r="J105" s="89" t="s">
        <v>148</v>
      </c>
      <c r="K105" s="89" t="s">
        <v>469</v>
      </c>
      <c r="L105" s="89" t="s">
        <v>181</v>
      </c>
      <c r="M105" s="89" t="s">
        <v>1229</v>
      </c>
      <c r="N105" s="89" t="s">
        <v>94</v>
      </c>
      <c r="O105" s="142" vm="2">
        <v>0</v>
      </c>
      <c r="P105" s="142" vm="2">
        <v>0</v>
      </c>
      <c r="Q105" s="89" t="s">
        <v>984</v>
      </c>
      <c r="R105" s="89" t="s">
        <v>1230</v>
      </c>
      <c r="S105" s="91" t="s">
        <v>1045</v>
      </c>
      <c r="T105" s="89" t="s">
        <v>932</v>
      </c>
      <c r="U105" s="89" t="s">
        <v>933</v>
      </c>
      <c r="V105" s="146">
        <v>3725</v>
      </c>
      <c r="W105" s="89" t="s">
        <v>908</v>
      </c>
      <c r="X105" s="89">
        <v>0.49166665999999998</v>
      </c>
      <c r="Y105" s="90">
        <v>0.25</v>
      </c>
      <c r="Z105" s="118">
        <v>-9483.9020172380497</v>
      </c>
      <c r="AA105" s="89">
        <v>5.531249925</v>
      </c>
      <c r="AB105" s="116">
        <f>_xlfn.XLOOKUP(I105,'rubros_id_opex '!A:A,'rubros_id_opex '!B:B)</f>
        <v>6</v>
      </c>
      <c r="AC105" s="89" t="str">
        <f>_xlfn.XLOOKUP(AB105,'rubros_unicos'!B:B,'rubros_unicos'!A:A)</f>
        <v>MANTENIMIENTO</v>
      </c>
    </row>
    <row r="106" spans="1:29" x14ac:dyDescent="0.25">
      <c r="A106" s="92" vm="32">
        <v>46106</v>
      </c>
      <c r="B106" s="89" t="s">
        <v>614</v>
      </c>
      <c r="C106" s="89" t="s">
        <v>1477</v>
      </c>
      <c r="D106" s="90">
        <v>-77157.17</v>
      </c>
      <c r="E106" s="89" t="s">
        <v>1478</v>
      </c>
      <c r="F106" s="89">
        <v>45</v>
      </c>
      <c r="G106" s="90">
        <v>1541.91</v>
      </c>
      <c r="H106" s="89" t="s">
        <v>931</v>
      </c>
      <c r="I106" s="89" t="s">
        <v>990</v>
      </c>
      <c r="J106" s="89" t="s">
        <v>148</v>
      </c>
      <c r="K106" s="89" t="s">
        <v>469</v>
      </c>
      <c r="L106" s="89" t="s">
        <v>181</v>
      </c>
      <c r="M106" s="89" t="s">
        <v>1229</v>
      </c>
      <c r="N106" s="89" t="s">
        <v>94</v>
      </c>
      <c r="O106" s="142" vm="2">
        <v>0</v>
      </c>
      <c r="P106" s="142" vm="2">
        <v>0</v>
      </c>
      <c r="Q106" s="89" t="s">
        <v>984</v>
      </c>
      <c r="R106" s="89" t="s">
        <v>1230</v>
      </c>
      <c r="S106" s="91" t="s">
        <v>1045</v>
      </c>
      <c r="T106" s="89" t="s">
        <v>932</v>
      </c>
      <c r="U106" s="89" t="s">
        <v>933</v>
      </c>
      <c r="V106" s="146">
        <v>3725</v>
      </c>
      <c r="W106" s="89" t="s">
        <v>910</v>
      </c>
      <c r="X106" s="89">
        <v>0.49166665999999998</v>
      </c>
      <c r="Y106" s="90">
        <v>0.25</v>
      </c>
      <c r="Z106" s="118">
        <v>-9483.9020172380497</v>
      </c>
      <c r="AA106" s="89">
        <v>5.531249925</v>
      </c>
      <c r="AB106" s="116">
        <f>_xlfn.XLOOKUP(I106,'rubros_id_opex '!A:A,'rubros_id_opex '!B:B)</f>
        <v>6</v>
      </c>
      <c r="AC106" s="89" t="str">
        <f>_xlfn.XLOOKUP(AB106,'rubros_unicos'!B:B,'rubros_unicos'!A:A)</f>
        <v>MANTENIMIENTO</v>
      </c>
    </row>
    <row r="107" spans="1:29" x14ac:dyDescent="0.25">
      <c r="A107" s="92" vm="32">
        <v>46106</v>
      </c>
      <c r="B107" s="89" t="s">
        <v>614</v>
      </c>
      <c r="C107" s="89" t="s">
        <v>1477</v>
      </c>
      <c r="D107" s="90">
        <v>-77157.17</v>
      </c>
      <c r="E107" s="89" t="s">
        <v>1478</v>
      </c>
      <c r="F107" s="89">
        <v>45</v>
      </c>
      <c r="G107" s="90">
        <v>1541.91</v>
      </c>
      <c r="H107" s="89" t="s">
        <v>931</v>
      </c>
      <c r="I107" s="89" t="s">
        <v>990</v>
      </c>
      <c r="J107" s="89" t="s">
        <v>148</v>
      </c>
      <c r="K107" s="89" t="s">
        <v>469</v>
      </c>
      <c r="L107" s="89" t="s">
        <v>181</v>
      </c>
      <c r="M107" s="89" t="s">
        <v>1229</v>
      </c>
      <c r="N107" s="89" t="s">
        <v>94</v>
      </c>
      <c r="O107" s="142" vm="2">
        <v>0</v>
      </c>
      <c r="P107" s="142" vm="2">
        <v>0</v>
      </c>
      <c r="Q107" s="89" t="s">
        <v>984</v>
      </c>
      <c r="R107" s="89" t="s">
        <v>1230</v>
      </c>
      <c r="S107" s="91" t="s">
        <v>1045</v>
      </c>
      <c r="T107" s="89" t="s">
        <v>932</v>
      </c>
      <c r="U107" s="89" t="s">
        <v>933</v>
      </c>
      <c r="V107" s="146">
        <v>3725</v>
      </c>
      <c r="W107" s="89" t="s">
        <v>912</v>
      </c>
      <c r="X107" s="89">
        <v>0.49166665999999998</v>
      </c>
      <c r="Y107" s="90">
        <v>0.25</v>
      </c>
      <c r="Z107" s="118">
        <v>-9483.9020172380497</v>
      </c>
      <c r="AA107" s="89">
        <v>5.531249925</v>
      </c>
      <c r="AB107" s="116">
        <f>_xlfn.XLOOKUP(I107,'rubros_id_opex '!A:A,'rubros_id_opex '!B:B)</f>
        <v>6</v>
      </c>
      <c r="AC107" s="89" t="str">
        <f>_xlfn.XLOOKUP(AB107,'rubros_unicos'!B:B,'rubros_unicos'!A:A)</f>
        <v>MANTENIMIENTO</v>
      </c>
    </row>
    <row r="108" spans="1:29" x14ac:dyDescent="0.25">
      <c r="A108" s="92" vm="32">
        <v>46106</v>
      </c>
      <c r="B108" s="89" t="s">
        <v>614</v>
      </c>
      <c r="C108" s="89" t="s">
        <v>1477</v>
      </c>
      <c r="D108" s="90">
        <v>-77157.17</v>
      </c>
      <c r="E108" s="89" t="s">
        <v>1478</v>
      </c>
      <c r="F108" s="89">
        <v>45</v>
      </c>
      <c r="G108" s="90">
        <v>1541.91</v>
      </c>
      <c r="H108" s="89" t="s">
        <v>931</v>
      </c>
      <c r="I108" s="89" t="s">
        <v>990</v>
      </c>
      <c r="J108" s="89" t="s">
        <v>148</v>
      </c>
      <c r="K108" s="89" t="s">
        <v>469</v>
      </c>
      <c r="L108" s="89" t="s">
        <v>181</v>
      </c>
      <c r="M108" s="89" t="s">
        <v>1229</v>
      </c>
      <c r="N108" s="89" t="s">
        <v>94</v>
      </c>
      <c r="O108" s="142" vm="2">
        <v>0</v>
      </c>
      <c r="P108" s="142" vm="2">
        <v>0</v>
      </c>
      <c r="Q108" s="89" t="s">
        <v>984</v>
      </c>
      <c r="R108" s="89" t="s">
        <v>1230</v>
      </c>
      <c r="S108" s="91" t="s">
        <v>1045</v>
      </c>
      <c r="T108" s="89" t="s">
        <v>932</v>
      </c>
      <c r="U108" s="89" t="s">
        <v>933</v>
      </c>
      <c r="V108" s="146">
        <v>3925</v>
      </c>
      <c r="W108" s="89" t="s">
        <v>934</v>
      </c>
      <c r="X108" s="89">
        <v>0.49166660000000001</v>
      </c>
      <c r="Y108" s="90">
        <v>0.25</v>
      </c>
      <c r="Z108" s="118">
        <v>-9483.9008598804994</v>
      </c>
      <c r="AA108" s="89">
        <v>5.5312492500000001</v>
      </c>
      <c r="AB108" s="116">
        <f>_xlfn.XLOOKUP(I108,'rubros_id_opex '!A:A,'rubros_id_opex '!B:B)</f>
        <v>6</v>
      </c>
      <c r="AC108" s="89" t="str">
        <f>_xlfn.XLOOKUP(AB108,'rubros_unicos'!B:B,'rubros_unicos'!A:A)</f>
        <v>MANTENIMIENTO</v>
      </c>
    </row>
    <row r="109" spans="1:29" x14ac:dyDescent="0.25">
      <c r="A109" s="92" vm="32">
        <v>46106</v>
      </c>
      <c r="B109" s="89" t="s">
        <v>614</v>
      </c>
      <c r="C109" s="89" t="s">
        <v>1477</v>
      </c>
      <c r="D109" s="90">
        <v>-77157.17</v>
      </c>
      <c r="E109" s="89" t="s">
        <v>1478</v>
      </c>
      <c r="F109" s="89">
        <v>45</v>
      </c>
      <c r="G109" s="90">
        <v>1541.91</v>
      </c>
      <c r="H109" s="89" t="s">
        <v>931</v>
      </c>
      <c r="I109" s="89" t="s">
        <v>990</v>
      </c>
      <c r="J109" s="89" t="s">
        <v>148</v>
      </c>
      <c r="K109" s="89" t="s">
        <v>469</v>
      </c>
      <c r="L109" s="89" t="s">
        <v>181</v>
      </c>
      <c r="M109" s="89" t="s">
        <v>1229</v>
      </c>
      <c r="N109" s="89" t="s">
        <v>94</v>
      </c>
      <c r="O109" s="142" vm="2">
        <v>0</v>
      </c>
      <c r="P109" s="142" vm="2">
        <v>0</v>
      </c>
      <c r="Q109" s="89" t="s">
        <v>984</v>
      </c>
      <c r="R109" s="89" t="s">
        <v>1230</v>
      </c>
      <c r="S109" s="91" t="s">
        <v>1045</v>
      </c>
      <c r="T109" s="89" t="s">
        <v>932</v>
      </c>
      <c r="U109" s="89" t="s">
        <v>933</v>
      </c>
      <c r="V109" s="146">
        <v>3925</v>
      </c>
      <c r="W109" s="89" t="s">
        <v>908</v>
      </c>
      <c r="X109" s="89">
        <v>0.49166660000000001</v>
      </c>
      <c r="Y109" s="90">
        <v>0.25</v>
      </c>
      <c r="Z109" s="118">
        <v>-9483.9008598804994</v>
      </c>
      <c r="AA109" s="89">
        <v>5.5312492500000001</v>
      </c>
      <c r="AB109" s="116">
        <f>_xlfn.XLOOKUP(I109,'rubros_id_opex '!A:A,'rubros_id_opex '!B:B)</f>
        <v>6</v>
      </c>
      <c r="AC109" s="89" t="str">
        <f>_xlfn.XLOOKUP(AB109,'rubros_unicos'!B:B,'rubros_unicos'!A:A)</f>
        <v>MANTENIMIENTO</v>
      </c>
    </row>
    <row r="110" spans="1:29" x14ac:dyDescent="0.25">
      <c r="A110" s="92" vm="32">
        <v>46106</v>
      </c>
      <c r="B110" s="89" t="s">
        <v>614</v>
      </c>
      <c r="C110" s="89" t="s">
        <v>1477</v>
      </c>
      <c r="D110" s="90">
        <v>-77157.17</v>
      </c>
      <c r="E110" s="89" t="s">
        <v>1478</v>
      </c>
      <c r="F110" s="89">
        <v>45</v>
      </c>
      <c r="G110" s="90">
        <v>1541.91</v>
      </c>
      <c r="H110" s="89" t="s">
        <v>931</v>
      </c>
      <c r="I110" s="89" t="s">
        <v>990</v>
      </c>
      <c r="J110" s="89" t="s">
        <v>148</v>
      </c>
      <c r="K110" s="89" t="s">
        <v>469</v>
      </c>
      <c r="L110" s="89" t="s">
        <v>181</v>
      </c>
      <c r="M110" s="89" t="s">
        <v>1229</v>
      </c>
      <c r="N110" s="89" t="s">
        <v>94</v>
      </c>
      <c r="O110" s="142" vm="2">
        <v>0</v>
      </c>
      <c r="P110" s="142" vm="2">
        <v>0</v>
      </c>
      <c r="Q110" s="89" t="s">
        <v>984</v>
      </c>
      <c r="R110" s="89" t="s">
        <v>1230</v>
      </c>
      <c r="S110" s="91" t="s">
        <v>1045</v>
      </c>
      <c r="T110" s="89" t="s">
        <v>932</v>
      </c>
      <c r="U110" s="89" t="s">
        <v>933</v>
      </c>
      <c r="V110" s="146">
        <v>3925</v>
      </c>
      <c r="W110" s="89" t="s">
        <v>910</v>
      </c>
      <c r="X110" s="89">
        <v>0.49166660000000001</v>
      </c>
      <c r="Y110" s="90">
        <v>0.25</v>
      </c>
      <c r="Z110" s="118">
        <v>-9483.9008598804994</v>
      </c>
      <c r="AA110" s="89">
        <v>5.5312492500000001</v>
      </c>
      <c r="AB110" s="116">
        <f>_xlfn.XLOOKUP(I110,'rubros_id_opex '!A:A,'rubros_id_opex '!B:B)</f>
        <v>6</v>
      </c>
      <c r="AC110" s="89" t="str">
        <f>_xlfn.XLOOKUP(AB110,'rubros_unicos'!B:B,'rubros_unicos'!A:A)</f>
        <v>MANTENIMIENTO</v>
      </c>
    </row>
    <row r="111" spans="1:29" x14ac:dyDescent="0.25">
      <c r="A111" s="92" vm="32">
        <v>46106</v>
      </c>
      <c r="B111" s="89" t="s">
        <v>614</v>
      </c>
      <c r="C111" s="89" t="s">
        <v>1477</v>
      </c>
      <c r="D111" s="90">
        <v>-77157.17</v>
      </c>
      <c r="E111" s="89" t="s">
        <v>1478</v>
      </c>
      <c r="F111" s="89">
        <v>45</v>
      </c>
      <c r="G111" s="90">
        <v>1541.91</v>
      </c>
      <c r="H111" s="89" t="s">
        <v>931</v>
      </c>
      <c r="I111" s="89" t="s">
        <v>990</v>
      </c>
      <c r="J111" s="89" t="s">
        <v>148</v>
      </c>
      <c r="K111" s="89" t="s">
        <v>469</v>
      </c>
      <c r="L111" s="89" t="s">
        <v>181</v>
      </c>
      <c r="M111" s="89" t="s">
        <v>1229</v>
      </c>
      <c r="N111" s="89" t="s">
        <v>94</v>
      </c>
      <c r="O111" s="142" vm="2">
        <v>0</v>
      </c>
      <c r="P111" s="142" vm="2">
        <v>0</v>
      </c>
      <c r="Q111" s="89" t="s">
        <v>984</v>
      </c>
      <c r="R111" s="89" t="s">
        <v>1230</v>
      </c>
      <c r="S111" s="91" t="s">
        <v>1045</v>
      </c>
      <c r="T111" s="89" t="s">
        <v>932</v>
      </c>
      <c r="U111" s="89" t="s">
        <v>933</v>
      </c>
      <c r="V111" s="146">
        <v>3925</v>
      </c>
      <c r="W111" s="89" t="s">
        <v>912</v>
      </c>
      <c r="X111" s="89">
        <v>0.49166660000000001</v>
      </c>
      <c r="Y111" s="90">
        <v>0.25</v>
      </c>
      <c r="Z111" s="118">
        <v>-9483.9008598804994</v>
      </c>
      <c r="AA111" s="89">
        <v>5.5312492500000001</v>
      </c>
      <c r="AB111" s="116">
        <f>_xlfn.XLOOKUP(I111,'rubros_id_opex '!A:A,'rubros_id_opex '!B:B)</f>
        <v>6</v>
      </c>
      <c r="AC111" s="89" t="str">
        <f>_xlfn.XLOOKUP(AB111,'rubros_unicos'!B:B,'rubros_unicos'!A:A)</f>
        <v>MANTENIMIENTO</v>
      </c>
    </row>
    <row r="112" spans="1:29" x14ac:dyDescent="0.25">
      <c r="A112" s="92" vm="32">
        <v>46106</v>
      </c>
      <c r="B112" s="89" t="s">
        <v>614</v>
      </c>
      <c r="C112" s="89" t="s">
        <v>1479</v>
      </c>
      <c r="D112" s="90">
        <v>-795949.4</v>
      </c>
      <c r="E112" s="89" t="s">
        <v>1480</v>
      </c>
      <c r="F112" s="89">
        <v>10</v>
      </c>
      <c r="G112" s="90">
        <v>1175.44</v>
      </c>
      <c r="H112" s="89" t="s">
        <v>931</v>
      </c>
      <c r="I112" s="89" t="s">
        <v>990</v>
      </c>
      <c r="J112" s="89" t="s">
        <v>148</v>
      </c>
      <c r="K112" s="89" t="s">
        <v>469</v>
      </c>
      <c r="L112" s="89" t="s">
        <v>181</v>
      </c>
      <c r="M112" s="89" t="s">
        <v>1229</v>
      </c>
      <c r="N112" s="89" t="s">
        <v>94</v>
      </c>
      <c r="O112" s="142" vm="2">
        <v>0</v>
      </c>
      <c r="P112" s="142" vm="2">
        <v>0</v>
      </c>
      <c r="Q112" s="89" t="s">
        <v>984</v>
      </c>
      <c r="R112" s="89" t="s">
        <v>1230</v>
      </c>
      <c r="S112" s="91" t="s">
        <v>1045</v>
      </c>
      <c r="T112" s="89" t="s">
        <v>932</v>
      </c>
      <c r="U112" s="89" t="s">
        <v>933</v>
      </c>
      <c r="V112" s="146">
        <v>3725</v>
      </c>
      <c r="W112" s="89" t="s">
        <v>934</v>
      </c>
      <c r="X112" s="89">
        <v>0.49166665999999998</v>
      </c>
      <c r="Y112" s="90">
        <v>0.25</v>
      </c>
      <c r="Z112" s="118">
        <v>-97835.445756750996</v>
      </c>
      <c r="AA112" s="89">
        <v>1.22916665</v>
      </c>
      <c r="AB112" s="116">
        <f>_xlfn.XLOOKUP(I112,'rubros_id_opex '!A:A,'rubros_id_opex '!B:B)</f>
        <v>6</v>
      </c>
      <c r="AC112" s="89" t="str">
        <f>_xlfn.XLOOKUP(AB112,'rubros_unicos'!B:B,'rubros_unicos'!A:A)</f>
        <v>MANTENIMIENTO</v>
      </c>
    </row>
    <row r="113" spans="1:29" x14ac:dyDescent="0.25">
      <c r="A113" s="92" vm="32">
        <v>46106</v>
      </c>
      <c r="B113" s="89" t="s">
        <v>614</v>
      </c>
      <c r="C113" s="89" t="s">
        <v>1479</v>
      </c>
      <c r="D113" s="90">
        <v>-795949.4</v>
      </c>
      <c r="E113" s="89" t="s">
        <v>1480</v>
      </c>
      <c r="F113" s="89">
        <v>10</v>
      </c>
      <c r="G113" s="90">
        <v>1175.44</v>
      </c>
      <c r="H113" s="89" t="s">
        <v>931</v>
      </c>
      <c r="I113" s="89" t="s">
        <v>990</v>
      </c>
      <c r="J113" s="89" t="s">
        <v>148</v>
      </c>
      <c r="K113" s="89" t="s">
        <v>469</v>
      </c>
      <c r="L113" s="89" t="s">
        <v>181</v>
      </c>
      <c r="M113" s="89" t="s">
        <v>1229</v>
      </c>
      <c r="N113" s="89" t="s">
        <v>94</v>
      </c>
      <c r="O113" s="142" vm="2">
        <v>0</v>
      </c>
      <c r="P113" s="142" vm="2">
        <v>0</v>
      </c>
      <c r="Q113" s="89" t="s">
        <v>984</v>
      </c>
      <c r="R113" s="89" t="s">
        <v>1230</v>
      </c>
      <c r="S113" s="91" t="s">
        <v>1045</v>
      </c>
      <c r="T113" s="89" t="s">
        <v>932</v>
      </c>
      <c r="U113" s="89" t="s">
        <v>933</v>
      </c>
      <c r="V113" s="146">
        <v>3725</v>
      </c>
      <c r="W113" s="89" t="s">
        <v>908</v>
      </c>
      <c r="X113" s="89">
        <v>0.49166665999999998</v>
      </c>
      <c r="Y113" s="90">
        <v>0.25</v>
      </c>
      <c r="Z113" s="118">
        <v>-97835.445756750996</v>
      </c>
      <c r="AA113" s="89">
        <v>1.22916665</v>
      </c>
      <c r="AB113" s="116">
        <f>_xlfn.XLOOKUP(I113,'rubros_id_opex '!A:A,'rubros_id_opex '!B:B)</f>
        <v>6</v>
      </c>
      <c r="AC113" s="89" t="str">
        <f>_xlfn.XLOOKUP(AB113,'rubros_unicos'!B:B,'rubros_unicos'!A:A)</f>
        <v>MANTENIMIENTO</v>
      </c>
    </row>
    <row r="114" spans="1:29" x14ac:dyDescent="0.25">
      <c r="A114" s="92" vm="32">
        <v>46106</v>
      </c>
      <c r="B114" s="89" t="s">
        <v>614</v>
      </c>
      <c r="C114" s="89" t="s">
        <v>1479</v>
      </c>
      <c r="D114" s="90">
        <v>-795949.4</v>
      </c>
      <c r="E114" s="89" t="s">
        <v>1480</v>
      </c>
      <c r="F114" s="89">
        <v>10</v>
      </c>
      <c r="G114" s="90">
        <v>1175.44</v>
      </c>
      <c r="H114" s="89" t="s">
        <v>931</v>
      </c>
      <c r="I114" s="89" t="s">
        <v>990</v>
      </c>
      <c r="J114" s="89" t="s">
        <v>148</v>
      </c>
      <c r="K114" s="89" t="s">
        <v>469</v>
      </c>
      <c r="L114" s="89" t="s">
        <v>181</v>
      </c>
      <c r="M114" s="89" t="s">
        <v>1229</v>
      </c>
      <c r="N114" s="89" t="s">
        <v>94</v>
      </c>
      <c r="O114" s="142" vm="2">
        <v>0</v>
      </c>
      <c r="P114" s="142" vm="2">
        <v>0</v>
      </c>
      <c r="Q114" s="89" t="s">
        <v>984</v>
      </c>
      <c r="R114" s="89" t="s">
        <v>1230</v>
      </c>
      <c r="S114" s="91" t="s">
        <v>1045</v>
      </c>
      <c r="T114" s="89" t="s">
        <v>932</v>
      </c>
      <c r="U114" s="89" t="s">
        <v>933</v>
      </c>
      <c r="V114" s="146">
        <v>3725</v>
      </c>
      <c r="W114" s="89" t="s">
        <v>910</v>
      </c>
      <c r="X114" s="89">
        <v>0.49166665999999998</v>
      </c>
      <c r="Y114" s="90">
        <v>0.25</v>
      </c>
      <c r="Z114" s="118">
        <v>-97835.445756750996</v>
      </c>
      <c r="AA114" s="89">
        <v>1.22916665</v>
      </c>
      <c r="AB114" s="116">
        <f>_xlfn.XLOOKUP(I114,'rubros_id_opex '!A:A,'rubros_id_opex '!B:B)</f>
        <v>6</v>
      </c>
      <c r="AC114" s="89" t="str">
        <f>_xlfn.XLOOKUP(AB114,'rubros_unicos'!B:B,'rubros_unicos'!A:A)</f>
        <v>MANTENIMIENTO</v>
      </c>
    </row>
    <row r="115" spans="1:29" x14ac:dyDescent="0.25">
      <c r="A115" s="92" vm="32">
        <v>46106</v>
      </c>
      <c r="B115" s="89" t="s">
        <v>614</v>
      </c>
      <c r="C115" s="89" t="s">
        <v>1479</v>
      </c>
      <c r="D115" s="90">
        <v>-795949.4</v>
      </c>
      <c r="E115" s="89" t="s">
        <v>1480</v>
      </c>
      <c r="F115" s="89">
        <v>10</v>
      </c>
      <c r="G115" s="90">
        <v>1175.44</v>
      </c>
      <c r="H115" s="89" t="s">
        <v>931</v>
      </c>
      <c r="I115" s="89" t="s">
        <v>990</v>
      </c>
      <c r="J115" s="89" t="s">
        <v>148</v>
      </c>
      <c r="K115" s="89" t="s">
        <v>469</v>
      </c>
      <c r="L115" s="89" t="s">
        <v>181</v>
      </c>
      <c r="M115" s="89" t="s">
        <v>1229</v>
      </c>
      <c r="N115" s="89" t="s">
        <v>94</v>
      </c>
      <c r="O115" s="142" vm="2">
        <v>0</v>
      </c>
      <c r="P115" s="142" vm="2">
        <v>0</v>
      </c>
      <c r="Q115" s="89" t="s">
        <v>984</v>
      </c>
      <c r="R115" s="89" t="s">
        <v>1230</v>
      </c>
      <c r="S115" s="91" t="s">
        <v>1045</v>
      </c>
      <c r="T115" s="89" t="s">
        <v>932</v>
      </c>
      <c r="U115" s="89" t="s">
        <v>933</v>
      </c>
      <c r="V115" s="146">
        <v>3725</v>
      </c>
      <c r="W115" s="89" t="s">
        <v>912</v>
      </c>
      <c r="X115" s="89">
        <v>0.49166665999999998</v>
      </c>
      <c r="Y115" s="90">
        <v>0.25</v>
      </c>
      <c r="Z115" s="118">
        <v>-97835.445756750996</v>
      </c>
      <c r="AA115" s="89">
        <v>1.22916665</v>
      </c>
      <c r="AB115" s="116">
        <f>_xlfn.XLOOKUP(I115,'rubros_id_opex '!A:A,'rubros_id_opex '!B:B)</f>
        <v>6</v>
      </c>
      <c r="AC115" s="89" t="str">
        <f>_xlfn.XLOOKUP(AB115,'rubros_unicos'!B:B,'rubros_unicos'!A:A)</f>
        <v>MANTENIMIENTO</v>
      </c>
    </row>
    <row r="116" spans="1:29" x14ac:dyDescent="0.25">
      <c r="A116" s="92" vm="32">
        <v>46106</v>
      </c>
      <c r="B116" s="89" t="s">
        <v>614</v>
      </c>
      <c r="C116" s="89" t="s">
        <v>1479</v>
      </c>
      <c r="D116" s="90">
        <v>-795949.4</v>
      </c>
      <c r="E116" s="89" t="s">
        <v>1480</v>
      </c>
      <c r="F116" s="89">
        <v>10</v>
      </c>
      <c r="G116" s="90">
        <v>1175.44</v>
      </c>
      <c r="H116" s="89" t="s">
        <v>931</v>
      </c>
      <c r="I116" s="89" t="s">
        <v>990</v>
      </c>
      <c r="J116" s="89" t="s">
        <v>148</v>
      </c>
      <c r="K116" s="89" t="s">
        <v>469</v>
      </c>
      <c r="L116" s="89" t="s">
        <v>181</v>
      </c>
      <c r="M116" s="89" t="s">
        <v>1229</v>
      </c>
      <c r="N116" s="89" t="s">
        <v>94</v>
      </c>
      <c r="O116" s="142" vm="2">
        <v>0</v>
      </c>
      <c r="P116" s="142" vm="2">
        <v>0</v>
      </c>
      <c r="Q116" s="89" t="s">
        <v>984</v>
      </c>
      <c r="R116" s="89" t="s">
        <v>1230</v>
      </c>
      <c r="S116" s="91" t="s">
        <v>1045</v>
      </c>
      <c r="T116" s="89" t="s">
        <v>932</v>
      </c>
      <c r="U116" s="89" t="s">
        <v>933</v>
      </c>
      <c r="V116" s="146">
        <v>3925</v>
      </c>
      <c r="W116" s="89" t="s">
        <v>934</v>
      </c>
      <c r="X116" s="89">
        <v>0.49166660000000001</v>
      </c>
      <c r="Y116" s="90">
        <v>0.25</v>
      </c>
      <c r="Z116" s="118">
        <v>-97835.433817509998</v>
      </c>
      <c r="AA116" s="89">
        <v>1.2291665000000001</v>
      </c>
      <c r="AB116" s="116">
        <f>_xlfn.XLOOKUP(I116,'rubros_id_opex '!A:A,'rubros_id_opex '!B:B)</f>
        <v>6</v>
      </c>
      <c r="AC116" s="89" t="str">
        <f>_xlfn.XLOOKUP(AB116,'rubros_unicos'!B:B,'rubros_unicos'!A:A)</f>
        <v>MANTENIMIENTO</v>
      </c>
    </row>
    <row r="117" spans="1:29" x14ac:dyDescent="0.25">
      <c r="A117" s="92" vm="32">
        <v>46106</v>
      </c>
      <c r="B117" s="89" t="s">
        <v>614</v>
      </c>
      <c r="C117" s="89" t="s">
        <v>1479</v>
      </c>
      <c r="D117" s="90">
        <v>-795949.4</v>
      </c>
      <c r="E117" s="89" t="s">
        <v>1480</v>
      </c>
      <c r="F117" s="89">
        <v>10</v>
      </c>
      <c r="G117" s="90">
        <v>1175.44</v>
      </c>
      <c r="H117" s="89" t="s">
        <v>931</v>
      </c>
      <c r="I117" s="89" t="s">
        <v>990</v>
      </c>
      <c r="J117" s="89" t="s">
        <v>148</v>
      </c>
      <c r="K117" s="89" t="s">
        <v>469</v>
      </c>
      <c r="L117" s="89" t="s">
        <v>181</v>
      </c>
      <c r="M117" s="89" t="s">
        <v>1229</v>
      </c>
      <c r="N117" s="89" t="s">
        <v>94</v>
      </c>
      <c r="O117" s="142" vm="2">
        <v>0</v>
      </c>
      <c r="P117" s="142" vm="2">
        <v>0</v>
      </c>
      <c r="Q117" s="89" t="s">
        <v>984</v>
      </c>
      <c r="R117" s="89" t="s">
        <v>1230</v>
      </c>
      <c r="S117" s="91" t="s">
        <v>1045</v>
      </c>
      <c r="T117" s="89" t="s">
        <v>932</v>
      </c>
      <c r="U117" s="89" t="s">
        <v>933</v>
      </c>
      <c r="V117" s="146">
        <v>3925</v>
      </c>
      <c r="W117" s="89" t="s">
        <v>908</v>
      </c>
      <c r="X117" s="89">
        <v>0.49166660000000001</v>
      </c>
      <c r="Y117" s="90">
        <v>0.25</v>
      </c>
      <c r="Z117" s="118">
        <v>-97835.433817509998</v>
      </c>
      <c r="AA117" s="89">
        <v>1.2291665000000001</v>
      </c>
      <c r="AB117" s="116">
        <f>_xlfn.XLOOKUP(I117,'rubros_id_opex '!A:A,'rubros_id_opex '!B:B)</f>
        <v>6</v>
      </c>
      <c r="AC117" s="89" t="str">
        <f>_xlfn.XLOOKUP(AB117,'rubros_unicos'!B:B,'rubros_unicos'!A:A)</f>
        <v>MANTENIMIENTO</v>
      </c>
    </row>
    <row r="118" spans="1:29" x14ac:dyDescent="0.25">
      <c r="A118" s="92" vm="32">
        <v>46106</v>
      </c>
      <c r="B118" s="89" t="s">
        <v>614</v>
      </c>
      <c r="C118" s="89" t="s">
        <v>1479</v>
      </c>
      <c r="D118" s="90">
        <v>-795949.4</v>
      </c>
      <c r="E118" s="89" t="s">
        <v>1480</v>
      </c>
      <c r="F118" s="89">
        <v>10</v>
      </c>
      <c r="G118" s="90">
        <v>1175.44</v>
      </c>
      <c r="H118" s="89" t="s">
        <v>931</v>
      </c>
      <c r="I118" s="89" t="s">
        <v>990</v>
      </c>
      <c r="J118" s="89" t="s">
        <v>148</v>
      </c>
      <c r="K118" s="89" t="s">
        <v>469</v>
      </c>
      <c r="L118" s="89" t="s">
        <v>181</v>
      </c>
      <c r="M118" s="89" t="s">
        <v>1229</v>
      </c>
      <c r="N118" s="89" t="s">
        <v>94</v>
      </c>
      <c r="O118" s="142" vm="2">
        <v>0</v>
      </c>
      <c r="P118" s="142" vm="2">
        <v>0</v>
      </c>
      <c r="Q118" s="89" t="s">
        <v>984</v>
      </c>
      <c r="R118" s="89" t="s">
        <v>1230</v>
      </c>
      <c r="S118" s="91" t="s">
        <v>1045</v>
      </c>
      <c r="T118" s="89" t="s">
        <v>932</v>
      </c>
      <c r="U118" s="89" t="s">
        <v>933</v>
      </c>
      <c r="V118" s="146">
        <v>3925</v>
      </c>
      <c r="W118" s="89" t="s">
        <v>910</v>
      </c>
      <c r="X118" s="89">
        <v>0.49166660000000001</v>
      </c>
      <c r="Y118" s="90">
        <v>0.25</v>
      </c>
      <c r="Z118" s="118">
        <v>-97835.433817509998</v>
      </c>
      <c r="AA118" s="89">
        <v>1.2291665000000001</v>
      </c>
      <c r="AB118" s="116">
        <f>_xlfn.XLOOKUP(I118,'rubros_id_opex '!A:A,'rubros_id_opex '!B:B)</f>
        <v>6</v>
      </c>
      <c r="AC118" s="89" t="str">
        <f>_xlfn.XLOOKUP(AB118,'rubros_unicos'!B:B,'rubros_unicos'!A:A)</f>
        <v>MANTENIMIENTO</v>
      </c>
    </row>
    <row r="119" spans="1:29" x14ac:dyDescent="0.25">
      <c r="A119" s="92" vm="32">
        <v>46106</v>
      </c>
      <c r="B119" s="89" t="s">
        <v>614</v>
      </c>
      <c r="C119" s="89" t="s">
        <v>1479</v>
      </c>
      <c r="D119" s="90">
        <v>-795949.4</v>
      </c>
      <c r="E119" s="89" t="s">
        <v>1480</v>
      </c>
      <c r="F119" s="89">
        <v>10</v>
      </c>
      <c r="G119" s="90">
        <v>1175.44</v>
      </c>
      <c r="H119" s="89" t="s">
        <v>931</v>
      </c>
      <c r="I119" s="89" t="s">
        <v>990</v>
      </c>
      <c r="J119" s="89" t="s">
        <v>148</v>
      </c>
      <c r="K119" s="89" t="s">
        <v>469</v>
      </c>
      <c r="L119" s="89" t="s">
        <v>181</v>
      </c>
      <c r="M119" s="89" t="s">
        <v>1229</v>
      </c>
      <c r="N119" s="89" t="s">
        <v>94</v>
      </c>
      <c r="O119" s="142" vm="2">
        <v>0</v>
      </c>
      <c r="P119" s="142" vm="2">
        <v>0</v>
      </c>
      <c r="Q119" s="89" t="s">
        <v>984</v>
      </c>
      <c r="R119" s="89" t="s">
        <v>1230</v>
      </c>
      <c r="S119" s="91" t="s">
        <v>1045</v>
      </c>
      <c r="T119" s="89" t="s">
        <v>932</v>
      </c>
      <c r="U119" s="89" t="s">
        <v>933</v>
      </c>
      <c r="V119" s="146">
        <v>3925</v>
      </c>
      <c r="W119" s="89" t="s">
        <v>912</v>
      </c>
      <c r="X119" s="89">
        <v>0.49166660000000001</v>
      </c>
      <c r="Y119" s="90">
        <v>0.25</v>
      </c>
      <c r="Z119" s="118">
        <v>-97835.433817509998</v>
      </c>
      <c r="AA119" s="89">
        <v>1.2291665000000001</v>
      </c>
      <c r="AB119" s="116">
        <f>_xlfn.XLOOKUP(I119,'rubros_id_opex '!A:A,'rubros_id_opex '!B:B)</f>
        <v>6</v>
      </c>
      <c r="AC119" s="89" t="str">
        <f>_xlfn.XLOOKUP(AB119,'rubros_unicos'!B:B,'rubros_unicos'!A:A)</f>
        <v>MANTENIMIENTO</v>
      </c>
    </row>
    <row r="120" spans="1:29" x14ac:dyDescent="0.25">
      <c r="A120" s="92" vm="32">
        <v>46106</v>
      </c>
      <c r="B120" s="89" t="s">
        <v>614</v>
      </c>
      <c r="C120" s="89" t="s">
        <v>1273</v>
      </c>
      <c r="D120" s="90">
        <v>-561209.01</v>
      </c>
      <c r="E120" s="89" t="s">
        <v>1274</v>
      </c>
      <c r="F120" s="89">
        <v>1</v>
      </c>
      <c r="G120" s="90">
        <v>461141.34</v>
      </c>
      <c r="H120" s="89" t="s">
        <v>931</v>
      </c>
      <c r="I120" s="89" t="s">
        <v>990</v>
      </c>
      <c r="J120" s="89" t="s">
        <v>148</v>
      </c>
      <c r="K120" s="89" t="s">
        <v>469</v>
      </c>
      <c r="L120" s="89" t="s">
        <v>181</v>
      </c>
      <c r="M120" s="89" t="s">
        <v>1229</v>
      </c>
      <c r="N120" s="89" t="s">
        <v>94</v>
      </c>
      <c r="O120" s="142" vm="2">
        <v>0</v>
      </c>
      <c r="P120" s="142" vm="2">
        <v>0</v>
      </c>
      <c r="Q120" s="89" t="s">
        <v>984</v>
      </c>
      <c r="R120" s="89" t="s">
        <v>1230</v>
      </c>
      <c r="S120" s="91" t="s">
        <v>1045</v>
      </c>
      <c r="T120" s="89" t="s">
        <v>932</v>
      </c>
      <c r="U120" s="89" t="s">
        <v>933</v>
      </c>
      <c r="V120" s="146">
        <v>3725</v>
      </c>
      <c r="W120" s="89" t="s">
        <v>934</v>
      </c>
      <c r="X120" s="89">
        <v>0.49166665999999998</v>
      </c>
      <c r="Y120" s="90">
        <v>0.25</v>
      </c>
      <c r="Z120" s="118">
        <v>-68981.939877151643</v>
      </c>
      <c r="AA120" s="89">
        <v>0.12291666499999999</v>
      </c>
      <c r="AB120" s="116">
        <f>_xlfn.XLOOKUP(I120,'rubros_id_opex '!A:A,'rubros_id_opex '!B:B)</f>
        <v>6</v>
      </c>
      <c r="AC120" s="89" t="str">
        <f>_xlfn.XLOOKUP(AB120,'rubros_unicos'!B:B,'rubros_unicos'!A:A)</f>
        <v>MANTENIMIENTO</v>
      </c>
    </row>
    <row r="121" spans="1:29" x14ac:dyDescent="0.25">
      <c r="A121" s="92" vm="32">
        <v>46106</v>
      </c>
      <c r="B121" s="89" t="s">
        <v>614</v>
      </c>
      <c r="C121" s="89" t="s">
        <v>1273</v>
      </c>
      <c r="D121" s="90">
        <v>-561209.01</v>
      </c>
      <c r="E121" s="89" t="s">
        <v>1274</v>
      </c>
      <c r="F121" s="89">
        <v>1</v>
      </c>
      <c r="G121" s="90">
        <v>461141.34</v>
      </c>
      <c r="H121" s="89" t="s">
        <v>931</v>
      </c>
      <c r="I121" s="89" t="s">
        <v>990</v>
      </c>
      <c r="J121" s="89" t="s">
        <v>148</v>
      </c>
      <c r="K121" s="89" t="s">
        <v>469</v>
      </c>
      <c r="L121" s="89" t="s">
        <v>181</v>
      </c>
      <c r="M121" s="89" t="s">
        <v>1229</v>
      </c>
      <c r="N121" s="89" t="s">
        <v>94</v>
      </c>
      <c r="O121" s="142" vm="2">
        <v>0</v>
      </c>
      <c r="P121" s="142" vm="2">
        <v>0</v>
      </c>
      <c r="Q121" s="89" t="s">
        <v>984</v>
      </c>
      <c r="R121" s="89" t="s">
        <v>1230</v>
      </c>
      <c r="S121" s="91" t="s">
        <v>1045</v>
      </c>
      <c r="T121" s="89" t="s">
        <v>932</v>
      </c>
      <c r="U121" s="89" t="s">
        <v>933</v>
      </c>
      <c r="V121" s="146">
        <v>3725</v>
      </c>
      <c r="W121" s="89" t="s">
        <v>908</v>
      </c>
      <c r="X121" s="89">
        <v>0.49166665999999998</v>
      </c>
      <c r="Y121" s="90">
        <v>0.25</v>
      </c>
      <c r="Z121" s="118">
        <v>-68981.939877151643</v>
      </c>
      <c r="AA121" s="89">
        <v>0.12291666499999999</v>
      </c>
      <c r="AB121" s="116">
        <f>_xlfn.XLOOKUP(I121,'rubros_id_opex '!A:A,'rubros_id_opex '!B:B)</f>
        <v>6</v>
      </c>
      <c r="AC121" s="89" t="str">
        <f>_xlfn.XLOOKUP(AB121,'rubros_unicos'!B:B,'rubros_unicos'!A:A)</f>
        <v>MANTENIMIENTO</v>
      </c>
    </row>
    <row r="122" spans="1:29" x14ac:dyDescent="0.25">
      <c r="A122" s="92" vm="32">
        <v>46106</v>
      </c>
      <c r="B122" s="89" t="s">
        <v>614</v>
      </c>
      <c r="C122" s="89" t="s">
        <v>1273</v>
      </c>
      <c r="D122" s="90">
        <v>-561209.01</v>
      </c>
      <c r="E122" s="89" t="s">
        <v>1274</v>
      </c>
      <c r="F122" s="89">
        <v>1</v>
      </c>
      <c r="G122" s="90">
        <v>461141.34</v>
      </c>
      <c r="H122" s="89" t="s">
        <v>931</v>
      </c>
      <c r="I122" s="89" t="s">
        <v>990</v>
      </c>
      <c r="J122" s="89" t="s">
        <v>148</v>
      </c>
      <c r="K122" s="89" t="s">
        <v>469</v>
      </c>
      <c r="L122" s="89" t="s">
        <v>181</v>
      </c>
      <c r="M122" s="89" t="s">
        <v>1229</v>
      </c>
      <c r="N122" s="89" t="s">
        <v>94</v>
      </c>
      <c r="O122" s="142" vm="2">
        <v>0</v>
      </c>
      <c r="P122" s="142" vm="2">
        <v>0</v>
      </c>
      <c r="Q122" s="89" t="s">
        <v>984</v>
      </c>
      <c r="R122" s="89" t="s">
        <v>1230</v>
      </c>
      <c r="S122" s="91" t="s">
        <v>1045</v>
      </c>
      <c r="T122" s="89" t="s">
        <v>932</v>
      </c>
      <c r="U122" s="89" t="s">
        <v>933</v>
      </c>
      <c r="V122" s="146">
        <v>3725</v>
      </c>
      <c r="W122" s="89" t="s">
        <v>910</v>
      </c>
      <c r="X122" s="89">
        <v>0.49166665999999998</v>
      </c>
      <c r="Y122" s="90">
        <v>0.25</v>
      </c>
      <c r="Z122" s="118">
        <v>-68981.939877151643</v>
      </c>
      <c r="AA122" s="89">
        <v>0.12291666499999999</v>
      </c>
      <c r="AB122" s="116">
        <f>_xlfn.XLOOKUP(I122,'rubros_id_opex '!A:A,'rubros_id_opex '!B:B)</f>
        <v>6</v>
      </c>
      <c r="AC122" s="89" t="str">
        <f>_xlfn.XLOOKUP(AB122,'rubros_unicos'!B:B,'rubros_unicos'!A:A)</f>
        <v>MANTENIMIENTO</v>
      </c>
    </row>
    <row r="123" spans="1:29" x14ac:dyDescent="0.25">
      <c r="A123" s="92" vm="32">
        <v>46106</v>
      </c>
      <c r="B123" s="89" t="s">
        <v>614</v>
      </c>
      <c r="C123" s="89" t="s">
        <v>1273</v>
      </c>
      <c r="D123" s="90">
        <v>-561209.01</v>
      </c>
      <c r="E123" s="89" t="s">
        <v>1274</v>
      </c>
      <c r="F123" s="89">
        <v>1</v>
      </c>
      <c r="G123" s="90">
        <v>461141.34</v>
      </c>
      <c r="H123" s="89" t="s">
        <v>931</v>
      </c>
      <c r="I123" s="89" t="s">
        <v>990</v>
      </c>
      <c r="J123" s="89" t="s">
        <v>148</v>
      </c>
      <c r="K123" s="89" t="s">
        <v>469</v>
      </c>
      <c r="L123" s="89" t="s">
        <v>181</v>
      </c>
      <c r="M123" s="89" t="s">
        <v>1229</v>
      </c>
      <c r="N123" s="89" t="s">
        <v>94</v>
      </c>
      <c r="O123" s="142" vm="2">
        <v>0</v>
      </c>
      <c r="P123" s="142" vm="2">
        <v>0</v>
      </c>
      <c r="Q123" s="89" t="s">
        <v>984</v>
      </c>
      <c r="R123" s="89" t="s">
        <v>1230</v>
      </c>
      <c r="S123" s="91" t="s">
        <v>1045</v>
      </c>
      <c r="T123" s="89" t="s">
        <v>932</v>
      </c>
      <c r="U123" s="89" t="s">
        <v>933</v>
      </c>
      <c r="V123" s="146">
        <v>3725</v>
      </c>
      <c r="W123" s="89" t="s">
        <v>912</v>
      </c>
      <c r="X123" s="89">
        <v>0.49166665999999998</v>
      </c>
      <c r="Y123" s="90">
        <v>0.25</v>
      </c>
      <c r="Z123" s="118">
        <v>-68981.939877151643</v>
      </c>
      <c r="AA123" s="89">
        <v>0.12291666499999999</v>
      </c>
      <c r="AB123" s="116">
        <f>_xlfn.XLOOKUP(I123,'rubros_id_opex '!A:A,'rubros_id_opex '!B:B)</f>
        <v>6</v>
      </c>
      <c r="AC123" s="89" t="str">
        <f>_xlfn.XLOOKUP(AB123,'rubros_unicos'!B:B,'rubros_unicos'!A:A)</f>
        <v>MANTENIMIENTO</v>
      </c>
    </row>
    <row r="124" spans="1:29" x14ac:dyDescent="0.25">
      <c r="A124" s="92" vm="32">
        <v>46106</v>
      </c>
      <c r="B124" s="89" t="s">
        <v>614</v>
      </c>
      <c r="C124" s="89" t="s">
        <v>1273</v>
      </c>
      <c r="D124" s="90">
        <v>-561209.01</v>
      </c>
      <c r="E124" s="89" t="s">
        <v>1274</v>
      </c>
      <c r="F124" s="89">
        <v>1</v>
      </c>
      <c r="G124" s="90">
        <v>461141.34</v>
      </c>
      <c r="H124" s="89" t="s">
        <v>931</v>
      </c>
      <c r="I124" s="89" t="s">
        <v>990</v>
      </c>
      <c r="J124" s="89" t="s">
        <v>148</v>
      </c>
      <c r="K124" s="89" t="s">
        <v>469</v>
      </c>
      <c r="L124" s="89" t="s">
        <v>181</v>
      </c>
      <c r="M124" s="89" t="s">
        <v>1229</v>
      </c>
      <c r="N124" s="89" t="s">
        <v>94</v>
      </c>
      <c r="O124" s="142" vm="2">
        <v>0</v>
      </c>
      <c r="P124" s="142" vm="2">
        <v>0</v>
      </c>
      <c r="Q124" s="89" t="s">
        <v>984</v>
      </c>
      <c r="R124" s="89" t="s">
        <v>1230</v>
      </c>
      <c r="S124" s="91" t="s">
        <v>1045</v>
      </c>
      <c r="T124" s="89" t="s">
        <v>932</v>
      </c>
      <c r="U124" s="89" t="s">
        <v>933</v>
      </c>
      <c r="V124" s="146">
        <v>3925</v>
      </c>
      <c r="W124" s="89" t="s">
        <v>934</v>
      </c>
      <c r="X124" s="89">
        <v>0.49166660000000001</v>
      </c>
      <c r="Y124" s="90">
        <v>0.25</v>
      </c>
      <c r="Z124" s="118">
        <v>-68981.931459016501</v>
      </c>
      <c r="AA124" s="89">
        <v>0.12291665</v>
      </c>
      <c r="AB124" s="116">
        <f>_xlfn.XLOOKUP(I124,'rubros_id_opex '!A:A,'rubros_id_opex '!B:B)</f>
        <v>6</v>
      </c>
      <c r="AC124" s="89" t="str">
        <f>_xlfn.XLOOKUP(AB124,'rubros_unicos'!B:B,'rubros_unicos'!A:A)</f>
        <v>MANTENIMIENTO</v>
      </c>
    </row>
    <row r="125" spans="1:29" x14ac:dyDescent="0.25">
      <c r="A125" s="92" vm="32">
        <v>46106</v>
      </c>
      <c r="B125" s="89" t="s">
        <v>614</v>
      </c>
      <c r="C125" s="89" t="s">
        <v>1273</v>
      </c>
      <c r="D125" s="90">
        <v>-561209.01</v>
      </c>
      <c r="E125" s="89" t="s">
        <v>1274</v>
      </c>
      <c r="F125" s="89">
        <v>1</v>
      </c>
      <c r="G125" s="90">
        <v>461141.34</v>
      </c>
      <c r="H125" s="89" t="s">
        <v>931</v>
      </c>
      <c r="I125" s="89" t="s">
        <v>990</v>
      </c>
      <c r="J125" s="89" t="s">
        <v>148</v>
      </c>
      <c r="K125" s="89" t="s">
        <v>469</v>
      </c>
      <c r="L125" s="89" t="s">
        <v>181</v>
      </c>
      <c r="M125" s="89" t="s">
        <v>1229</v>
      </c>
      <c r="N125" s="89" t="s">
        <v>94</v>
      </c>
      <c r="O125" s="142" vm="2">
        <v>0</v>
      </c>
      <c r="P125" s="142" vm="2">
        <v>0</v>
      </c>
      <c r="Q125" s="89" t="s">
        <v>984</v>
      </c>
      <c r="R125" s="89" t="s">
        <v>1230</v>
      </c>
      <c r="S125" s="91" t="s">
        <v>1045</v>
      </c>
      <c r="T125" s="89" t="s">
        <v>932</v>
      </c>
      <c r="U125" s="89" t="s">
        <v>933</v>
      </c>
      <c r="V125" s="146">
        <v>3925</v>
      </c>
      <c r="W125" s="89" t="s">
        <v>908</v>
      </c>
      <c r="X125" s="89">
        <v>0.49166660000000001</v>
      </c>
      <c r="Y125" s="90">
        <v>0.25</v>
      </c>
      <c r="Z125" s="118">
        <v>-68981.931459016501</v>
      </c>
      <c r="AA125" s="89">
        <v>0.12291665</v>
      </c>
      <c r="AB125" s="116">
        <f>_xlfn.XLOOKUP(I125,'rubros_id_opex '!A:A,'rubros_id_opex '!B:B)</f>
        <v>6</v>
      </c>
      <c r="AC125" s="89" t="str">
        <f>_xlfn.XLOOKUP(AB125,'rubros_unicos'!B:B,'rubros_unicos'!A:A)</f>
        <v>MANTENIMIENTO</v>
      </c>
    </row>
    <row r="126" spans="1:29" x14ac:dyDescent="0.25">
      <c r="A126" s="92" vm="32">
        <v>46106</v>
      </c>
      <c r="B126" s="89" t="s">
        <v>614</v>
      </c>
      <c r="C126" s="89" t="s">
        <v>1273</v>
      </c>
      <c r="D126" s="90">
        <v>-561209.01</v>
      </c>
      <c r="E126" s="89" t="s">
        <v>1274</v>
      </c>
      <c r="F126" s="89">
        <v>1</v>
      </c>
      <c r="G126" s="90">
        <v>461141.34</v>
      </c>
      <c r="H126" s="89" t="s">
        <v>931</v>
      </c>
      <c r="I126" s="89" t="s">
        <v>990</v>
      </c>
      <c r="J126" s="89" t="s">
        <v>148</v>
      </c>
      <c r="K126" s="89" t="s">
        <v>469</v>
      </c>
      <c r="L126" s="89" t="s">
        <v>181</v>
      </c>
      <c r="M126" s="89" t="s">
        <v>1229</v>
      </c>
      <c r="N126" s="89" t="s">
        <v>94</v>
      </c>
      <c r="O126" s="142" vm="2">
        <v>0</v>
      </c>
      <c r="P126" s="142" vm="2">
        <v>0</v>
      </c>
      <c r="Q126" s="89" t="s">
        <v>984</v>
      </c>
      <c r="R126" s="89" t="s">
        <v>1230</v>
      </c>
      <c r="S126" s="91" t="s">
        <v>1045</v>
      </c>
      <c r="T126" s="89" t="s">
        <v>932</v>
      </c>
      <c r="U126" s="89" t="s">
        <v>933</v>
      </c>
      <c r="V126" s="146">
        <v>3925</v>
      </c>
      <c r="W126" s="89" t="s">
        <v>910</v>
      </c>
      <c r="X126" s="89">
        <v>0.49166660000000001</v>
      </c>
      <c r="Y126" s="90">
        <v>0.25</v>
      </c>
      <c r="Z126" s="118">
        <v>-68981.931459016501</v>
      </c>
      <c r="AA126" s="89">
        <v>0.12291665</v>
      </c>
      <c r="AB126" s="116">
        <f>_xlfn.XLOOKUP(I126,'rubros_id_opex '!A:A,'rubros_id_opex '!B:B)</f>
        <v>6</v>
      </c>
      <c r="AC126" s="89" t="str">
        <f>_xlfn.XLOOKUP(AB126,'rubros_unicos'!B:B,'rubros_unicos'!A:A)</f>
        <v>MANTENIMIENTO</v>
      </c>
    </row>
    <row r="127" spans="1:29" x14ac:dyDescent="0.25">
      <c r="A127" s="92" vm="32">
        <v>46106</v>
      </c>
      <c r="B127" s="89" t="s">
        <v>614</v>
      </c>
      <c r="C127" s="89" t="s">
        <v>1273</v>
      </c>
      <c r="D127" s="90">
        <v>-561209.01</v>
      </c>
      <c r="E127" s="89" t="s">
        <v>1274</v>
      </c>
      <c r="F127" s="89">
        <v>1</v>
      </c>
      <c r="G127" s="90">
        <v>461141.34</v>
      </c>
      <c r="H127" s="89" t="s">
        <v>931</v>
      </c>
      <c r="I127" s="89" t="s">
        <v>990</v>
      </c>
      <c r="J127" s="89" t="s">
        <v>148</v>
      </c>
      <c r="K127" s="89" t="s">
        <v>469</v>
      </c>
      <c r="L127" s="89" t="s">
        <v>181</v>
      </c>
      <c r="M127" s="89" t="s">
        <v>1229</v>
      </c>
      <c r="N127" s="89" t="s">
        <v>94</v>
      </c>
      <c r="O127" s="142" vm="2">
        <v>0</v>
      </c>
      <c r="P127" s="142" vm="2">
        <v>0</v>
      </c>
      <c r="Q127" s="89" t="s">
        <v>984</v>
      </c>
      <c r="R127" s="89" t="s">
        <v>1230</v>
      </c>
      <c r="S127" s="91" t="s">
        <v>1045</v>
      </c>
      <c r="T127" s="89" t="s">
        <v>932</v>
      </c>
      <c r="U127" s="89" t="s">
        <v>933</v>
      </c>
      <c r="V127" s="146">
        <v>3925</v>
      </c>
      <c r="W127" s="89" t="s">
        <v>912</v>
      </c>
      <c r="X127" s="89">
        <v>0.49166660000000001</v>
      </c>
      <c r="Y127" s="90">
        <v>0.25</v>
      </c>
      <c r="Z127" s="118">
        <v>-68981.931459016501</v>
      </c>
      <c r="AA127" s="89">
        <v>0.12291665</v>
      </c>
      <c r="AB127" s="116">
        <f>_xlfn.XLOOKUP(I127,'rubros_id_opex '!A:A,'rubros_id_opex '!B:B)</f>
        <v>6</v>
      </c>
      <c r="AC127" s="89" t="str">
        <f>_xlfn.XLOOKUP(AB127,'rubros_unicos'!B:B,'rubros_unicos'!A:A)</f>
        <v>MANTENIMIENTO</v>
      </c>
    </row>
    <row r="128" spans="1:29" x14ac:dyDescent="0.25">
      <c r="A128" s="92" vm="32">
        <v>46106</v>
      </c>
      <c r="B128" s="89" t="s">
        <v>1275</v>
      </c>
      <c r="C128" s="89" t="s">
        <v>1276</v>
      </c>
      <c r="D128" s="90">
        <v>-5800</v>
      </c>
      <c r="E128" s="89" t="s">
        <v>1277</v>
      </c>
      <c r="F128" s="89">
        <v>1</v>
      </c>
      <c r="G128" s="90">
        <v>4793.3900000000003</v>
      </c>
      <c r="H128" s="89" t="s">
        <v>931</v>
      </c>
      <c r="I128" s="89" t="s">
        <v>990</v>
      </c>
      <c r="J128" s="89" t="s">
        <v>148</v>
      </c>
      <c r="K128" s="89" t="s">
        <v>469</v>
      </c>
      <c r="L128" s="89" t="s">
        <v>181</v>
      </c>
      <c r="M128" s="89" t="s">
        <v>1229</v>
      </c>
      <c r="N128" s="89" t="s">
        <v>94</v>
      </c>
      <c r="O128" s="142" vm="2">
        <v>0</v>
      </c>
      <c r="P128" s="142" vm="2">
        <v>0</v>
      </c>
      <c r="Q128" s="89" t="s">
        <v>984</v>
      </c>
      <c r="R128" s="89" t="s">
        <v>1230</v>
      </c>
      <c r="S128" s="91" t="s">
        <v>1045</v>
      </c>
      <c r="T128" s="89" t="s">
        <v>932</v>
      </c>
      <c r="U128" s="89" t="s">
        <v>933</v>
      </c>
      <c r="V128" s="146">
        <v>3725</v>
      </c>
      <c r="W128" s="89" t="s">
        <v>934</v>
      </c>
      <c r="X128" s="89">
        <v>0.49166665999999998</v>
      </c>
      <c r="Y128" s="90">
        <v>0.25</v>
      </c>
      <c r="Z128" s="118">
        <v>-712.91665699999999</v>
      </c>
      <c r="AA128" s="89">
        <v>0.12291666499999999</v>
      </c>
      <c r="AB128" s="116">
        <f>_xlfn.XLOOKUP(I128,'rubros_id_opex '!A:A,'rubros_id_opex '!B:B)</f>
        <v>6</v>
      </c>
      <c r="AC128" s="89" t="str">
        <f>_xlfn.XLOOKUP(AB128,'rubros_unicos'!B:B,'rubros_unicos'!A:A)</f>
        <v>MANTENIMIENTO</v>
      </c>
    </row>
    <row r="129" spans="1:29" x14ac:dyDescent="0.25">
      <c r="A129" s="92" vm="32">
        <v>46106</v>
      </c>
      <c r="B129" s="89" t="s">
        <v>1275</v>
      </c>
      <c r="C129" s="89" t="s">
        <v>1276</v>
      </c>
      <c r="D129" s="90">
        <v>-5800</v>
      </c>
      <c r="E129" s="89" t="s">
        <v>1277</v>
      </c>
      <c r="F129" s="89">
        <v>1</v>
      </c>
      <c r="G129" s="90">
        <v>4793.3900000000003</v>
      </c>
      <c r="H129" s="89" t="s">
        <v>931</v>
      </c>
      <c r="I129" s="89" t="s">
        <v>990</v>
      </c>
      <c r="J129" s="89" t="s">
        <v>148</v>
      </c>
      <c r="K129" s="89" t="s">
        <v>469</v>
      </c>
      <c r="L129" s="89" t="s">
        <v>181</v>
      </c>
      <c r="M129" s="89" t="s">
        <v>1229</v>
      </c>
      <c r="N129" s="89" t="s">
        <v>94</v>
      </c>
      <c r="O129" s="142" vm="2">
        <v>0</v>
      </c>
      <c r="P129" s="142" vm="2">
        <v>0</v>
      </c>
      <c r="Q129" s="89" t="s">
        <v>984</v>
      </c>
      <c r="R129" s="89" t="s">
        <v>1230</v>
      </c>
      <c r="S129" s="91" t="s">
        <v>1045</v>
      </c>
      <c r="T129" s="89" t="s">
        <v>932</v>
      </c>
      <c r="U129" s="89" t="s">
        <v>933</v>
      </c>
      <c r="V129" s="146">
        <v>3725</v>
      </c>
      <c r="W129" s="89" t="s">
        <v>908</v>
      </c>
      <c r="X129" s="89">
        <v>0.49166665999999998</v>
      </c>
      <c r="Y129" s="90">
        <v>0.25</v>
      </c>
      <c r="Z129" s="118">
        <v>-712.91665699999999</v>
      </c>
      <c r="AA129" s="89">
        <v>0.12291666499999999</v>
      </c>
      <c r="AB129" s="116">
        <f>_xlfn.XLOOKUP(I129,'rubros_id_opex '!A:A,'rubros_id_opex '!B:B)</f>
        <v>6</v>
      </c>
      <c r="AC129" s="89" t="str">
        <f>_xlfn.XLOOKUP(AB129,'rubros_unicos'!B:B,'rubros_unicos'!A:A)</f>
        <v>MANTENIMIENTO</v>
      </c>
    </row>
    <row r="130" spans="1:29" x14ac:dyDescent="0.25">
      <c r="A130" s="92" vm="32">
        <v>46106</v>
      </c>
      <c r="B130" s="89" t="s">
        <v>1275</v>
      </c>
      <c r="C130" s="89" t="s">
        <v>1276</v>
      </c>
      <c r="D130" s="90">
        <v>-5800</v>
      </c>
      <c r="E130" s="89" t="s">
        <v>1277</v>
      </c>
      <c r="F130" s="89">
        <v>1</v>
      </c>
      <c r="G130" s="90">
        <v>4793.3900000000003</v>
      </c>
      <c r="H130" s="89" t="s">
        <v>931</v>
      </c>
      <c r="I130" s="89" t="s">
        <v>990</v>
      </c>
      <c r="J130" s="89" t="s">
        <v>148</v>
      </c>
      <c r="K130" s="89" t="s">
        <v>469</v>
      </c>
      <c r="L130" s="89" t="s">
        <v>181</v>
      </c>
      <c r="M130" s="89" t="s">
        <v>1229</v>
      </c>
      <c r="N130" s="89" t="s">
        <v>94</v>
      </c>
      <c r="O130" s="142" vm="2">
        <v>0</v>
      </c>
      <c r="P130" s="142" vm="2">
        <v>0</v>
      </c>
      <c r="Q130" s="89" t="s">
        <v>984</v>
      </c>
      <c r="R130" s="89" t="s">
        <v>1230</v>
      </c>
      <c r="S130" s="91" t="s">
        <v>1045</v>
      </c>
      <c r="T130" s="89" t="s">
        <v>932</v>
      </c>
      <c r="U130" s="89" t="s">
        <v>933</v>
      </c>
      <c r="V130" s="146">
        <v>3725</v>
      </c>
      <c r="W130" s="89" t="s">
        <v>910</v>
      </c>
      <c r="X130" s="89">
        <v>0.49166665999999998</v>
      </c>
      <c r="Y130" s="90">
        <v>0.25</v>
      </c>
      <c r="Z130" s="118">
        <v>-712.91665699999999</v>
      </c>
      <c r="AA130" s="89">
        <v>0.12291666499999999</v>
      </c>
      <c r="AB130" s="116">
        <f>_xlfn.XLOOKUP(I130,'rubros_id_opex '!A:A,'rubros_id_opex '!B:B)</f>
        <v>6</v>
      </c>
      <c r="AC130" s="89" t="str">
        <f>_xlfn.XLOOKUP(AB130,'rubros_unicos'!B:B,'rubros_unicos'!A:A)</f>
        <v>MANTENIMIENTO</v>
      </c>
    </row>
    <row r="131" spans="1:29" x14ac:dyDescent="0.25">
      <c r="A131" s="92" vm="32">
        <v>46106</v>
      </c>
      <c r="B131" s="89" t="s">
        <v>1275</v>
      </c>
      <c r="C131" s="89" t="s">
        <v>1276</v>
      </c>
      <c r="D131" s="90">
        <v>-5800</v>
      </c>
      <c r="E131" s="89" t="s">
        <v>1277</v>
      </c>
      <c r="F131" s="89">
        <v>1</v>
      </c>
      <c r="G131" s="90">
        <v>4793.3900000000003</v>
      </c>
      <c r="H131" s="89" t="s">
        <v>931</v>
      </c>
      <c r="I131" s="89" t="s">
        <v>990</v>
      </c>
      <c r="J131" s="89" t="s">
        <v>148</v>
      </c>
      <c r="K131" s="89" t="s">
        <v>469</v>
      </c>
      <c r="L131" s="89" t="s">
        <v>181</v>
      </c>
      <c r="M131" s="89" t="s">
        <v>1229</v>
      </c>
      <c r="N131" s="89" t="s">
        <v>94</v>
      </c>
      <c r="O131" s="142" vm="2">
        <v>0</v>
      </c>
      <c r="P131" s="142" vm="2">
        <v>0</v>
      </c>
      <c r="Q131" s="89" t="s">
        <v>984</v>
      </c>
      <c r="R131" s="89" t="s">
        <v>1230</v>
      </c>
      <c r="S131" s="91" t="s">
        <v>1045</v>
      </c>
      <c r="T131" s="89" t="s">
        <v>932</v>
      </c>
      <c r="U131" s="89" t="s">
        <v>933</v>
      </c>
      <c r="V131" s="146">
        <v>3725</v>
      </c>
      <c r="W131" s="89" t="s">
        <v>912</v>
      </c>
      <c r="X131" s="89">
        <v>0.49166665999999998</v>
      </c>
      <c r="Y131" s="90">
        <v>0.25</v>
      </c>
      <c r="Z131" s="118">
        <v>-712.91665699999999</v>
      </c>
      <c r="AA131" s="89">
        <v>0.12291666499999999</v>
      </c>
      <c r="AB131" s="116">
        <f>_xlfn.XLOOKUP(I131,'rubros_id_opex '!A:A,'rubros_id_opex '!B:B)</f>
        <v>6</v>
      </c>
      <c r="AC131" s="89" t="str">
        <f>_xlfn.XLOOKUP(AB131,'rubros_unicos'!B:B,'rubros_unicos'!A:A)</f>
        <v>MANTENIMIENTO</v>
      </c>
    </row>
    <row r="132" spans="1:29" x14ac:dyDescent="0.25">
      <c r="A132" s="92" vm="32">
        <v>46106</v>
      </c>
      <c r="B132" s="89" t="s">
        <v>1275</v>
      </c>
      <c r="C132" s="89" t="s">
        <v>1276</v>
      </c>
      <c r="D132" s="90">
        <v>-5800</v>
      </c>
      <c r="E132" s="89" t="s">
        <v>1277</v>
      </c>
      <c r="F132" s="89">
        <v>1</v>
      </c>
      <c r="G132" s="90">
        <v>4793.3900000000003</v>
      </c>
      <c r="H132" s="89" t="s">
        <v>931</v>
      </c>
      <c r="I132" s="89" t="s">
        <v>990</v>
      </c>
      <c r="J132" s="89" t="s">
        <v>148</v>
      </c>
      <c r="K132" s="89" t="s">
        <v>469</v>
      </c>
      <c r="L132" s="89" t="s">
        <v>181</v>
      </c>
      <c r="M132" s="89" t="s">
        <v>1229</v>
      </c>
      <c r="N132" s="89" t="s">
        <v>94</v>
      </c>
      <c r="O132" s="142" vm="2">
        <v>0</v>
      </c>
      <c r="P132" s="142" vm="2">
        <v>0</v>
      </c>
      <c r="Q132" s="89" t="s">
        <v>984</v>
      </c>
      <c r="R132" s="89" t="s">
        <v>1230</v>
      </c>
      <c r="S132" s="91" t="s">
        <v>1045</v>
      </c>
      <c r="T132" s="89" t="s">
        <v>932</v>
      </c>
      <c r="U132" s="89" t="s">
        <v>933</v>
      </c>
      <c r="V132" s="146">
        <v>3925</v>
      </c>
      <c r="W132" s="89" t="s">
        <v>934</v>
      </c>
      <c r="X132" s="89">
        <v>0.49166660000000001</v>
      </c>
      <c r="Y132" s="90">
        <v>0.25</v>
      </c>
      <c r="Z132" s="118">
        <v>-712.91656999999998</v>
      </c>
      <c r="AA132" s="89">
        <v>0.12291665</v>
      </c>
      <c r="AB132" s="116">
        <f>_xlfn.XLOOKUP(I132,'rubros_id_opex '!A:A,'rubros_id_opex '!B:B)</f>
        <v>6</v>
      </c>
      <c r="AC132" s="89" t="str">
        <f>_xlfn.XLOOKUP(AB132,'rubros_unicos'!B:B,'rubros_unicos'!A:A)</f>
        <v>MANTENIMIENTO</v>
      </c>
    </row>
    <row r="133" spans="1:29" x14ac:dyDescent="0.25">
      <c r="A133" s="92" vm="32">
        <v>46106</v>
      </c>
      <c r="B133" s="89" t="s">
        <v>1275</v>
      </c>
      <c r="C133" s="89" t="s">
        <v>1276</v>
      </c>
      <c r="D133" s="90">
        <v>-5800</v>
      </c>
      <c r="E133" s="89" t="s">
        <v>1277</v>
      </c>
      <c r="F133" s="89">
        <v>1</v>
      </c>
      <c r="G133" s="90">
        <v>4793.3900000000003</v>
      </c>
      <c r="H133" s="89" t="s">
        <v>931</v>
      </c>
      <c r="I133" s="89" t="s">
        <v>990</v>
      </c>
      <c r="J133" s="89" t="s">
        <v>148</v>
      </c>
      <c r="K133" s="89" t="s">
        <v>469</v>
      </c>
      <c r="L133" s="89" t="s">
        <v>181</v>
      </c>
      <c r="M133" s="89" t="s">
        <v>1229</v>
      </c>
      <c r="N133" s="89" t="s">
        <v>94</v>
      </c>
      <c r="O133" s="142" vm="2">
        <v>0</v>
      </c>
      <c r="P133" s="142" vm="2">
        <v>0</v>
      </c>
      <c r="Q133" s="89" t="s">
        <v>984</v>
      </c>
      <c r="R133" s="89" t="s">
        <v>1230</v>
      </c>
      <c r="S133" s="91" t="s">
        <v>1045</v>
      </c>
      <c r="T133" s="89" t="s">
        <v>932</v>
      </c>
      <c r="U133" s="89" t="s">
        <v>933</v>
      </c>
      <c r="V133" s="146">
        <v>3925</v>
      </c>
      <c r="W133" s="89" t="s">
        <v>908</v>
      </c>
      <c r="X133" s="89">
        <v>0.49166660000000001</v>
      </c>
      <c r="Y133" s="90">
        <v>0.25</v>
      </c>
      <c r="Z133" s="118">
        <v>-712.91656999999998</v>
      </c>
      <c r="AA133" s="89">
        <v>0.12291665</v>
      </c>
      <c r="AB133" s="116">
        <f>_xlfn.XLOOKUP(I133,'rubros_id_opex '!A:A,'rubros_id_opex '!B:B)</f>
        <v>6</v>
      </c>
      <c r="AC133" s="89" t="str">
        <f>_xlfn.XLOOKUP(AB133,'rubros_unicos'!B:B,'rubros_unicos'!A:A)</f>
        <v>MANTENIMIENTO</v>
      </c>
    </row>
    <row r="134" spans="1:29" x14ac:dyDescent="0.25">
      <c r="A134" s="92" vm="32">
        <v>46106</v>
      </c>
      <c r="B134" s="89" t="s">
        <v>1275</v>
      </c>
      <c r="C134" s="89" t="s">
        <v>1276</v>
      </c>
      <c r="D134" s="90">
        <v>-5800</v>
      </c>
      <c r="E134" s="89" t="s">
        <v>1277</v>
      </c>
      <c r="F134" s="89">
        <v>1</v>
      </c>
      <c r="G134" s="90">
        <v>4793.3900000000003</v>
      </c>
      <c r="H134" s="89" t="s">
        <v>931</v>
      </c>
      <c r="I134" s="89" t="s">
        <v>990</v>
      </c>
      <c r="J134" s="89" t="s">
        <v>148</v>
      </c>
      <c r="K134" s="89" t="s">
        <v>469</v>
      </c>
      <c r="L134" s="89" t="s">
        <v>181</v>
      </c>
      <c r="M134" s="89" t="s">
        <v>1229</v>
      </c>
      <c r="N134" s="89" t="s">
        <v>94</v>
      </c>
      <c r="O134" s="142" vm="2">
        <v>0</v>
      </c>
      <c r="P134" s="142" vm="2">
        <v>0</v>
      </c>
      <c r="Q134" s="89" t="s">
        <v>984</v>
      </c>
      <c r="R134" s="89" t="s">
        <v>1230</v>
      </c>
      <c r="S134" s="91" t="s">
        <v>1045</v>
      </c>
      <c r="T134" s="89" t="s">
        <v>932</v>
      </c>
      <c r="U134" s="89" t="s">
        <v>933</v>
      </c>
      <c r="V134" s="146">
        <v>3925</v>
      </c>
      <c r="W134" s="89" t="s">
        <v>910</v>
      </c>
      <c r="X134" s="89">
        <v>0.49166660000000001</v>
      </c>
      <c r="Y134" s="90">
        <v>0.25</v>
      </c>
      <c r="Z134" s="118">
        <v>-712.91656999999998</v>
      </c>
      <c r="AA134" s="89">
        <v>0.12291665</v>
      </c>
      <c r="AB134" s="116">
        <f>_xlfn.XLOOKUP(I134,'rubros_id_opex '!A:A,'rubros_id_opex '!B:B)</f>
        <v>6</v>
      </c>
      <c r="AC134" s="89" t="str">
        <f>_xlfn.XLOOKUP(AB134,'rubros_unicos'!B:B,'rubros_unicos'!A:A)</f>
        <v>MANTENIMIENTO</v>
      </c>
    </row>
    <row r="135" spans="1:29" x14ac:dyDescent="0.25">
      <c r="A135" s="92" vm="32">
        <v>46106</v>
      </c>
      <c r="B135" s="89" t="s">
        <v>1275</v>
      </c>
      <c r="C135" s="89" t="s">
        <v>1276</v>
      </c>
      <c r="D135" s="90">
        <v>-5800</v>
      </c>
      <c r="E135" s="89" t="s">
        <v>1277</v>
      </c>
      <c r="F135" s="89">
        <v>1</v>
      </c>
      <c r="G135" s="90">
        <v>4793.3900000000003</v>
      </c>
      <c r="H135" s="89" t="s">
        <v>931</v>
      </c>
      <c r="I135" s="89" t="s">
        <v>990</v>
      </c>
      <c r="J135" s="89" t="s">
        <v>148</v>
      </c>
      <c r="K135" s="89" t="s">
        <v>469</v>
      </c>
      <c r="L135" s="89" t="s">
        <v>181</v>
      </c>
      <c r="M135" s="89" t="s">
        <v>1229</v>
      </c>
      <c r="N135" s="89" t="s">
        <v>94</v>
      </c>
      <c r="O135" s="142" vm="2">
        <v>0</v>
      </c>
      <c r="P135" s="142" vm="2">
        <v>0</v>
      </c>
      <c r="Q135" s="89" t="s">
        <v>984</v>
      </c>
      <c r="R135" s="89" t="s">
        <v>1230</v>
      </c>
      <c r="S135" s="91" t="s">
        <v>1045</v>
      </c>
      <c r="T135" s="89" t="s">
        <v>932</v>
      </c>
      <c r="U135" s="89" t="s">
        <v>933</v>
      </c>
      <c r="V135" s="146">
        <v>3925</v>
      </c>
      <c r="W135" s="89" t="s">
        <v>912</v>
      </c>
      <c r="X135" s="89">
        <v>0.49166660000000001</v>
      </c>
      <c r="Y135" s="90">
        <v>0.25</v>
      </c>
      <c r="Z135" s="118">
        <v>-712.91656999999998</v>
      </c>
      <c r="AA135" s="89">
        <v>0.12291665</v>
      </c>
      <c r="AB135" s="116">
        <f>_xlfn.XLOOKUP(I135,'rubros_id_opex '!A:A,'rubros_id_opex '!B:B)</f>
        <v>6</v>
      </c>
      <c r="AC135" s="89" t="str">
        <f>_xlfn.XLOOKUP(AB135,'rubros_unicos'!B:B,'rubros_unicos'!A:A)</f>
        <v>MANTENIMIENTO</v>
      </c>
    </row>
    <row r="136" spans="1:29" x14ac:dyDescent="0.25">
      <c r="A136" s="92" vm="33">
        <v>46105</v>
      </c>
      <c r="B136" s="89" t="s">
        <v>940</v>
      </c>
      <c r="C136" s="89" t="s">
        <v>1278</v>
      </c>
      <c r="D136" s="90">
        <v>-1462000</v>
      </c>
      <c r="E136" s="89" t="s">
        <v>1271</v>
      </c>
      <c r="F136" s="89">
        <v>1</v>
      </c>
      <c r="G136" s="90">
        <v>1208264.46</v>
      </c>
      <c r="H136" s="89" t="s">
        <v>931</v>
      </c>
      <c r="I136" s="89" t="s">
        <v>983</v>
      </c>
      <c r="J136" s="89" t="s">
        <v>148</v>
      </c>
      <c r="K136" s="89" t="s">
        <v>469</v>
      </c>
      <c r="L136" s="89" t="s">
        <v>149</v>
      </c>
      <c r="M136" s="89" t="s">
        <v>1229</v>
      </c>
      <c r="N136" s="89" t="s">
        <v>94</v>
      </c>
      <c r="O136" s="142" vm="2">
        <v>0</v>
      </c>
      <c r="P136" s="142" vm="2">
        <v>0</v>
      </c>
      <c r="Q136" s="89" t="s">
        <v>984</v>
      </c>
      <c r="R136" s="89" t="s">
        <v>1230</v>
      </c>
      <c r="S136" s="91" t="s">
        <v>1045</v>
      </c>
      <c r="T136" s="89" t="s">
        <v>932</v>
      </c>
      <c r="U136" s="89" t="s">
        <v>933</v>
      </c>
      <c r="V136" s="146">
        <v>3725</v>
      </c>
      <c r="W136" s="89" t="s">
        <v>934</v>
      </c>
      <c r="X136" s="89">
        <v>0.49166665999999998</v>
      </c>
      <c r="Y136" s="90">
        <v>0.25</v>
      </c>
      <c r="Z136" s="118">
        <v>-179704.16422999999</v>
      </c>
      <c r="AA136" s="89">
        <v>0.12291666499999999</v>
      </c>
      <c r="AB136" s="116">
        <f>_xlfn.XLOOKUP(I136,'rubros_id_opex '!A:A,'rubros_id_opex '!B:B)</f>
        <v>7</v>
      </c>
      <c r="AC136" s="89" t="str">
        <f>_xlfn.XLOOKUP(AB136,'rubros_unicos'!B:B,'rubros_unicos'!A:A)</f>
        <v>GASTOS OPERATIVOS</v>
      </c>
    </row>
    <row r="137" spans="1:29" x14ac:dyDescent="0.25">
      <c r="A137" s="92" vm="33">
        <v>46105</v>
      </c>
      <c r="B137" s="89" t="s">
        <v>940</v>
      </c>
      <c r="C137" s="89" t="s">
        <v>1278</v>
      </c>
      <c r="D137" s="90">
        <v>-1462000</v>
      </c>
      <c r="E137" s="89" t="s">
        <v>1271</v>
      </c>
      <c r="F137" s="89">
        <v>1</v>
      </c>
      <c r="G137" s="90">
        <v>1208264.46</v>
      </c>
      <c r="H137" s="89" t="s">
        <v>931</v>
      </c>
      <c r="I137" s="89" t="s">
        <v>983</v>
      </c>
      <c r="J137" s="89" t="s">
        <v>148</v>
      </c>
      <c r="K137" s="89" t="s">
        <v>469</v>
      </c>
      <c r="L137" s="89" t="s">
        <v>149</v>
      </c>
      <c r="M137" s="89" t="s">
        <v>1229</v>
      </c>
      <c r="N137" s="89" t="s">
        <v>94</v>
      </c>
      <c r="O137" s="142" vm="2">
        <v>0</v>
      </c>
      <c r="P137" s="142" vm="2">
        <v>0</v>
      </c>
      <c r="Q137" s="89" t="s">
        <v>984</v>
      </c>
      <c r="R137" s="89" t="s">
        <v>1230</v>
      </c>
      <c r="S137" s="91" t="s">
        <v>1045</v>
      </c>
      <c r="T137" s="89" t="s">
        <v>932</v>
      </c>
      <c r="U137" s="89" t="s">
        <v>933</v>
      </c>
      <c r="V137" s="146">
        <v>3725</v>
      </c>
      <c r="W137" s="89" t="s">
        <v>908</v>
      </c>
      <c r="X137" s="89">
        <v>0.49166665999999998</v>
      </c>
      <c r="Y137" s="90">
        <v>0.25</v>
      </c>
      <c r="Z137" s="118">
        <v>-179704.16422999999</v>
      </c>
      <c r="AA137" s="89">
        <v>0.12291666499999999</v>
      </c>
      <c r="AB137" s="116">
        <f>_xlfn.XLOOKUP(I137,'rubros_id_opex '!A:A,'rubros_id_opex '!B:B)</f>
        <v>7</v>
      </c>
      <c r="AC137" s="89" t="str">
        <f>_xlfn.XLOOKUP(AB137,'rubros_unicos'!B:B,'rubros_unicos'!A:A)</f>
        <v>GASTOS OPERATIVOS</v>
      </c>
    </row>
    <row r="138" spans="1:29" x14ac:dyDescent="0.25">
      <c r="A138" s="92" vm="33">
        <v>46105</v>
      </c>
      <c r="B138" s="89" t="s">
        <v>940</v>
      </c>
      <c r="C138" s="89" t="s">
        <v>1278</v>
      </c>
      <c r="D138" s="90">
        <v>-1462000</v>
      </c>
      <c r="E138" s="89" t="s">
        <v>1271</v>
      </c>
      <c r="F138" s="89">
        <v>1</v>
      </c>
      <c r="G138" s="90">
        <v>1208264.46</v>
      </c>
      <c r="H138" s="89" t="s">
        <v>931</v>
      </c>
      <c r="I138" s="89" t="s">
        <v>983</v>
      </c>
      <c r="J138" s="89" t="s">
        <v>148</v>
      </c>
      <c r="K138" s="89" t="s">
        <v>469</v>
      </c>
      <c r="L138" s="89" t="s">
        <v>149</v>
      </c>
      <c r="M138" s="89" t="s">
        <v>1229</v>
      </c>
      <c r="N138" s="89" t="s">
        <v>94</v>
      </c>
      <c r="O138" s="142" vm="2">
        <v>0</v>
      </c>
      <c r="P138" s="142" vm="2">
        <v>0</v>
      </c>
      <c r="Q138" s="89" t="s">
        <v>984</v>
      </c>
      <c r="R138" s="89" t="s">
        <v>1230</v>
      </c>
      <c r="S138" s="91" t="s">
        <v>1045</v>
      </c>
      <c r="T138" s="89" t="s">
        <v>932</v>
      </c>
      <c r="U138" s="89" t="s">
        <v>933</v>
      </c>
      <c r="V138" s="146">
        <v>3725</v>
      </c>
      <c r="W138" s="89" t="s">
        <v>910</v>
      </c>
      <c r="X138" s="89">
        <v>0.49166665999999998</v>
      </c>
      <c r="Y138" s="90">
        <v>0.25</v>
      </c>
      <c r="Z138" s="118">
        <v>-179704.16422999999</v>
      </c>
      <c r="AA138" s="89">
        <v>0.12291666499999999</v>
      </c>
      <c r="AB138" s="116">
        <f>_xlfn.XLOOKUP(I138,'rubros_id_opex '!A:A,'rubros_id_opex '!B:B)</f>
        <v>7</v>
      </c>
      <c r="AC138" s="89" t="str">
        <f>_xlfn.XLOOKUP(AB138,'rubros_unicos'!B:B,'rubros_unicos'!A:A)</f>
        <v>GASTOS OPERATIVOS</v>
      </c>
    </row>
    <row r="139" spans="1:29" x14ac:dyDescent="0.25">
      <c r="A139" s="92" vm="33">
        <v>46105</v>
      </c>
      <c r="B139" s="89" t="s">
        <v>940</v>
      </c>
      <c r="C139" s="89" t="s">
        <v>1278</v>
      </c>
      <c r="D139" s="90">
        <v>-1462000</v>
      </c>
      <c r="E139" s="89" t="s">
        <v>1271</v>
      </c>
      <c r="F139" s="89">
        <v>1</v>
      </c>
      <c r="G139" s="90">
        <v>1208264.46</v>
      </c>
      <c r="H139" s="89" t="s">
        <v>931</v>
      </c>
      <c r="I139" s="89" t="s">
        <v>983</v>
      </c>
      <c r="J139" s="89" t="s">
        <v>148</v>
      </c>
      <c r="K139" s="89" t="s">
        <v>469</v>
      </c>
      <c r="L139" s="89" t="s">
        <v>149</v>
      </c>
      <c r="M139" s="89" t="s">
        <v>1229</v>
      </c>
      <c r="N139" s="89" t="s">
        <v>94</v>
      </c>
      <c r="O139" s="142" vm="2">
        <v>0</v>
      </c>
      <c r="P139" s="142" vm="2">
        <v>0</v>
      </c>
      <c r="Q139" s="89" t="s">
        <v>984</v>
      </c>
      <c r="R139" s="89" t="s">
        <v>1230</v>
      </c>
      <c r="S139" s="91" t="s">
        <v>1045</v>
      </c>
      <c r="T139" s="89" t="s">
        <v>932</v>
      </c>
      <c r="U139" s="89" t="s">
        <v>933</v>
      </c>
      <c r="V139" s="146">
        <v>3725</v>
      </c>
      <c r="W139" s="89" t="s">
        <v>912</v>
      </c>
      <c r="X139" s="89">
        <v>0.49166665999999998</v>
      </c>
      <c r="Y139" s="90">
        <v>0.25</v>
      </c>
      <c r="Z139" s="118">
        <v>-179704.16422999999</v>
      </c>
      <c r="AA139" s="89">
        <v>0.12291666499999999</v>
      </c>
      <c r="AB139" s="116">
        <f>_xlfn.XLOOKUP(I139,'rubros_id_opex '!A:A,'rubros_id_opex '!B:B)</f>
        <v>7</v>
      </c>
      <c r="AC139" s="89" t="str">
        <f>_xlfn.XLOOKUP(AB139,'rubros_unicos'!B:B,'rubros_unicos'!A:A)</f>
        <v>GASTOS OPERATIVOS</v>
      </c>
    </row>
    <row r="140" spans="1:29" x14ac:dyDescent="0.25">
      <c r="A140" s="92" vm="33">
        <v>46105</v>
      </c>
      <c r="B140" s="89" t="s">
        <v>940</v>
      </c>
      <c r="C140" s="89" t="s">
        <v>1278</v>
      </c>
      <c r="D140" s="90">
        <v>-1462000</v>
      </c>
      <c r="E140" s="89" t="s">
        <v>1271</v>
      </c>
      <c r="F140" s="89">
        <v>1</v>
      </c>
      <c r="G140" s="90">
        <v>1208264.46</v>
      </c>
      <c r="H140" s="89" t="s">
        <v>931</v>
      </c>
      <c r="I140" s="89" t="s">
        <v>983</v>
      </c>
      <c r="J140" s="89" t="s">
        <v>148</v>
      </c>
      <c r="K140" s="89" t="s">
        <v>469</v>
      </c>
      <c r="L140" s="89" t="s">
        <v>149</v>
      </c>
      <c r="M140" s="89" t="s">
        <v>1229</v>
      </c>
      <c r="N140" s="89" t="s">
        <v>94</v>
      </c>
      <c r="O140" s="142" vm="2">
        <v>0</v>
      </c>
      <c r="P140" s="142" vm="2">
        <v>0</v>
      </c>
      <c r="Q140" s="89" t="s">
        <v>984</v>
      </c>
      <c r="R140" s="89" t="s">
        <v>1230</v>
      </c>
      <c r="S140" s="91" t="s">
        <v>1045</v>
      </c>
      <c r="T140" s="89" t="s">
        <v>932</v>
      </c>
      <c r="U140" s="89" t="s">
        <v>933</v>
      </c>
      <c r="V140" s="146">
        <v>3925</v>
      </c>
      <c r="W140" s="89" t="s">
        <v>934</v>
      </c>
      <c r="X140" s="89">
        <v>0.49166660000000001</v>
      </c>
      <c r="Y140" s="90">
        <v>0.25</v>
      </c>
      <c r="Z140" s="118">
        <v>-179704.14230000001</v>
      </c>
      <c r="AA140" s="89">
        <v>0.12291665</v>
      </c>
      <c r="AB140" s="116">
        <f>_xlfn.XLOOKUP(I140,'rubros_id_opex '!A:A,'rubros_id_opex '!B:B)</f>
        <v>7</v>
      </c>
      <c r="AC140" s="89" t="str">
        <f>_xlfn.XLOOKUP(AB140,'rubros_unicos'!B:B,'rubros_unicos'!A:A)</f>
        <v>GASTOS OPERATIVOS</v>
      </c>
    </row>
    <row r="141" spans="1:29" x14ac:dyDescent="0.25">
      <c r="A141" s="92" vm="33">
        <v>46105</v>
      </c>
      <c r="B141" s="89" t="s">
        <v>940</v>
      </c>
      <c r="C141" s="89" t="s">
        <v>1278</v>
      </c>
      <c r="D141" s="90">
        <v>-1462000</v>
      </c>
      <c r="E141" s="89" t="s">
        <v>1271</v>
      </c>
      <c r="F141" s="89">
        <v>1</v>
      </c>
      <c r="G141" s="90">
        <v>1208264.46</v>
      </c>
      <c r="H141" s="89" t="s">
        <v>931</v>
      </c>
      <c r="I141" s="89" t="s">
        <v>983</v>
      </c>
      <c r="J141" s="89" t="s">
        <v>148</v>
      </c>
      <c r="K141" s="89" t="s">
        <v>469</v>
      </c>
      <c r="L141" s="89" t="s">
        <v>149</v>
      </c>
      <c r="M141" s="89" t="s">
        <v>1229</v>
      </c>
      <c r="N141" s="89" t="s">
        <v>94</v>
      </c>
      <c r="O141" s="142" vm="2">
        <v>0</v>
      </c>
      <c r="P141" s="142" vm="2">
        <v>0</v>
      </c>
      <c r="Q141" s="89" t="s">
        <v>984</v>
      </c>
      <c r="R141" s="89" t="s">
        <v>1230</v>
      </c>
      <c r="S141" s="91" t="s">
        <v>1045</v>
      </c>
      <c r="T141" s="89" t="s">
        <v>932</v>
      </c>
      <c r="U141" s="89" t="s">
        <v>933</v>
      </c>
      <c r="V141" s="146">
        <v>3925</v>
      </c>
      <c r="W141" s="89" t="s">
        <v>908</v>
      </c>
      <c r="X141" s="89">
        <v>0.49166660000000001</v>
      </c>
      <c r="Y141" s="90">
        <v>0.25</v>
      </c>
      <c r="Z141" s="118">
        <v>-179704.14230000001</v>
      </c>
      <c r="AA141" s="89">
        <v>0.12291665</v>
      </c>
      <c r="AB141" s="116">
        <f>_xlfn.XLOOKUP(I141,'rubros_id_opex '!A:A,'rubros_id_opex '!B:B)</f>
        <v>7</v>
      </c>
      <c r="AC141" s="89" t="str">
        <f>_xlfn.XLOOKUP(AB141,'rubros_unicos'!B:B,'rubros_unicos'!A:A)</f>
        <v>GASTOS OPERATIVOS</v>
      </c>
    </row>
    <row r="142" spans="1:29" x14ac:dyDescent="0.25">
      <c r="A142" s="92" vm="33">
        <v>46105</v>
      </c>
      <c r="B142" s="89" t="s">
        <v>940</v>
      </c>
      <c r="C142" s="89" t="s">
        <v>1278</v>
      </c>
      <c r="D142" s="90">
        <v>-1462000</v>
      </c>
      <c r="E142" s="89" t="s">
        <v>1271</v>
      </c>
      <c r="F142" s="89">
        <v>1</v>
      </c>
      <c r="G142" s="90">
        <v>1208264.46</v>
      </c>
      <c r="H142" s="89" t="s">
        <v>931</v>
      </c>
      <c r="I142" s="89" t="s">
        <v>983</v>
      </c>
      <c r="J142" s="89" t="s">
        <v>148</v>
      </c>
      <c r="K142" s="89" t="s">
        <v>469</v>
      </c>
      <c r="L142" s="89" t="s">
        <v>149</v>
      </c>
      <c r="M142" s="89" t="s">
        <v>1229</v>
      </c>
      <c r="N142" s="89" t="s">
        <v>94</v>
      </c>
      <c r="O142" s="142" vm="2">
        <v>0</v>
      </c>
      <c r="P142" s="142" vm="2">
        <v>0</v>
      </c>
      <c r="Q142" s="89" t="s">
        <v>984</v>
      </c>
      <c r="R142" s="89" t="s">
        <v>1230</v>
      </c>
      <c r="S142" s="91" t="s">
        <v>1045</v>
      </c>
      <c r="T142" s="89" t="s">
        <v>932</v>
      </c>
      <c r="U142" s="89" t="s">
        <v>933</v>
      </c>
      <c r="V142" s="146">
        <v>3925</v>
      </c>
      <c r="W142" s="89" t="s">
        <v>910</v>
      </c>
      <c r="X142" s="89">
        <v>0.49166660000000001</v>
      </c>
      <c r="Y142" s="90">
        <v>0.25</v>
      </c>
      <c r="Z142" s="118">
        <v>-179704.14230000001</v>
      </c>
      <c r="AA142" s="89">
        <v>0.12291665</v>
      </c>
      <c r="AB142" s="116">
        <f>_xlfn.XLOOKUP(I142,'rubros_id_opex '!A:A,'rubros_id_opex '!B:B)</f>
        <v>7</v>
      </c>
      <c r="AC142" s="89" t="str">
        <f>_xlfn.XLOOKUP(AB142,'rubros_unicos'!B:B,'rubros_unicos'!A:A)</f>
        <v>GASTOS OPERATIVOS</v>
      </c>
    </row>
    <row r="143" spans="1:29" x14ac:dyDescent="0.25">
      <c r="A143" s="92" vm="33">
        <v>46105</v>
      </c>
      <c r="B143" s="89" t="s">
        <v>940</v>
      </c>
      <c r="C143" s="89" t="s">
        <v>1278</v>
      </c>
      <c r="D143" s="90">
        <v>-1462000</v>
      </c>
      <c r="E143" s="89" t="s">
        <v>1271</v>
      </c>
      <c r="F143" s="89">
        <v>1</v>
      </c>
      <c r="G143" s="90">
        <v>1208264.46</v>
      </c>
      <c r="H143" s="89" t="s">
        <v>931</v>
      </c>
      <c r="I143" s="89" t="s">
        <v>983</v>
      </c>
      <c r="J143" s="89" t="s">
        <v>148</v>
      </c>
      <c r="K143" s="89" t="s">
        <v>469</v>
      </c>
      <c r="L143" s="89" t="s">
        <v>149</v>
      </c>
      <c r="M143" s="89" t="s">
        <v>1229</v>
      </c>
      <c r="N143" s="89" t="s">
        <v>94</v>
      </c>
      <c r="O143" s="142" vm="2">
        <v>0</v>
      </c>
      <c r="P143" s="142" vm="2">
        <v>0</v>
      </c>
      <c r="Q143" s="89" t="s">
        <v>984</v>
      </c>
      <c r="R143" s="89" t="s">
        <v>1230</v>
      </c>
      <c r="S143" s="91" t="s">
        <v>1045</v>
      </c>
      <c r="T143" s="89" t="s">
        <v>932</v>
      </c>
      <c r="U143" s="89" t="s">
        <v>933</v>
      </c>
      <c r="V143" s="146">
        <v>3925</v>
      </c>
      <c r="W143" s="89" t="s">
        <v>912</v>
      </c>
      <c r="X143" s="89">
        <v>0.49166660000000001</v>
      </c>
      <c r="Y143" s="90">
        <v>0.25</v>
      </c>
      <c r="Z143" s="118">
        <v>-179704.14230000001</v>
      </c>
      <c r="AA143" s="89">
        <v>0.12291665</v>
      </c>
      <c r="AB143" s="116">
        <f>_xlfn.XLOOKUP(I143,'rubros_id_opex '!A:A,'rubros_id_opex '!B:B)</f>
        <v>7</v>
      </c>
      <c r="AC143" s="89" t="str">
        <f>_xlfn.XLOOKUP(AB143,'rubros_unicos'!B:B,'rubros_unicos'!A:A)</f>
        <v>GASTOS OPERATIVOS</v>
      </c>
    </row>
    <row r="144" spans="1:29" x14ac:dyDescent="0.25">
      <c r="A144" s="92" vm="33">
        <v>46105</v>
      </c>
      <c r="B144" s="89" t="s">
        <v>940</v>
      </c>
      <c r="C144" s="89" t="s">
        <v>1279</v>
      </c>
      <c r="D144" s="90">
        <v>-1462000</v>
      </c>
      <c r="E144" s="89" t="s">
        <v>1271</v>
      </c>
      <c r="F144" s="89">
        <v>1</v>
      </c>
      <c r="G144" s="90">
        <v>1208264.46</v>
      </c>
      <c r="H144" s="89" t="s">
        <v>931</v>
      </c>
      <c r="I144" s="89" t="s">
        <v>983</v>
      </c>
      <c r="J144" s="89" t="s">
        <v>148</v>
      </c>
      <c r="K144" s="89" t="s">
        <v>469</v>
      </c>
      <c r="L144" s="89" t="s">
        <v>149</v>
      </c>
      <c r="M144" s="89" t="s">
        <v>1229</v>
      </c>
      <c r="N144" s="89" t="s">
        <v>94</v>
      </c>
      <c r="O144" s="142" vm="2">
        <v>0</v>
      </c>
      <c r="P144" s="142" vm="2">
        <v>0</v>
      </c>
      <c r="Q144" s="89" t="s">
        <v>984</v>
      </c>
      <c r="R144" s="89" t="s">
        <v>1230</v>
      </c>
      <c r="S144" s="91" t="s">
        <v>1045</v>
      </c>
      <c r="T144" s="89" t="s">
        <v>932</v>
      </c>
      <c r="U144" s="89" t="s">
        <v>933</v>
      </c>
      <c r="V144" s="146">
        <v>3725</v>
      </c>
      <c r="W144" s="89" t="s">
        <v>934</v>
      </c>
      <c r="X144" s="89">
        <v>0.49166665999999998</v>
      </c>
      <c r="Y144" s="90">
        <v>0.25</v>
      </c>
      <c r="Z144" s="118">
        <v>-179704.16422999999</v>
      </c>
      <c r="AA144" s="89">
        <v>0.12291666499999999</v>
      </c>
      <c r="AB144" s="116">
        <f>_xlfn.XLOOKUP(I144,'rubros_id_opex '!A:A,'rubros_id_opex '!B:B)</f>
        <v>7</v>
      </c>
      <c r="AC144" s="89" t="str">
        <f>_xlfn.XLOOKUP(AB144,'rubros_unicos'!B:B,'rubros_unicos'!A:A)</f>
        <v>GASTOS OPERATIVOS</v>
      </c>
    </row>
    <row r="145" spans="1:29" x14ac:dyDescent="0.25">
      <c r="A145" s="92" vm="33">
        <v>46105</v>
      </c>
      <c r="B145" s="89" t="s">
        <v>940</v>
      </c>
      <c r="C145" s="89" t="s">
        <v>1279</v>
      </c>
      <c r="D145" s="90">
        <v>-1462000</v>
      </c>
      <c r="E145" s="89" t="s">
        <v>1271</v>
      </c>
      <c r="F145" s="89">
        <v>1</v>
      </c>
      <c r="G145" s="90">
        <v>1208264.46</v>
      </c>
      <c r="H145" s="89" t="s">
        <v>931</v>
      </c>
      <c r="I145" s="89" t="s">
        <v>983</v>
      </c>
      <c r="J145" s="89" t="s">
        <v>148</v>
      </c>
      <c r="K145" s="89" t="s">
        <v>469</v>
      </c>
      <c r="L145" s="89" t="s">
        <v>149</v>
      </c>
      <c r="M145" s="89" t="s">
        <v>1229</v>
      </c>
      <c r="N145" s="89" t="s">
        <v>94</v>
      </c>
      <c r="O145" s="142" vm="2">
        <v>0</v>
      </c>
      <c r="P145" s="142" vm="2">
        <v>0</v>
      </c>
      <c r="Q145" s="89" t="s">
        <v>984</v>
      </c>
      <c r="R145" s="89" t="s">
        <v>1230</v>
      </c>
      <c r="S145" s="91" t="s">
        <v>1045</v>
      </c>
      <c r="T145" s="89" t="s">
        <v>932</v>
      </c>
      <c r="U145" s="89" t="s">
        <v>933</v>
      </c>
      <c r="V145" s="146">
        <v>3725</v>
      </c>
      <c r="W145" s="89" t="s">
        <v>908</v>
      </c>
      <c r="X145" s="89">
        <v>0.49166665999999998</v>
      </c>
      <c r="Y145" s="90">
        <v>0.25</v>
      </c>
      <c r="Z145" s="118">
        <v>-179704.16422999999</v>
      </c>
      <c r="AA145" s="89">
        <v>0.12291666499999999</v>
      </c>
      <c r="AB145" s="116">
        <f>_xlfn.XLOOKUP(I145,'rubros_id_opex '!A:A,'rubros_id_opex '!B:B)</f>
        <v>7</v>
      </c>
      <c r="AC145" s="89" t="str">
        <f>_xlfn.XLOOKUP(AB145,'rubros_unicos'!B:B,'rubros_unicos'!A:A)</f>
        <v>GASTOS OPERATIVOS</v>
      </c>
    </row>
    <row r="146" spans="1:29" x14ac:dyDescent="0.25">
      <c r="A146" s="92" vm="33">
        <v>46105</v>
      </c>
      <c r="B146" s="89" t="s">
        <v>940</v>
      </c>
      <c r="C146" s="89" t="s">
        <v>1279</v>
      </c>
      <c r="D146" s="90">
        <v>-1462000</v>
      </c>
      <c r="E146" s="89" t="s">
        <v>1271</v>
      </c>
      <c r="F146" s="89">
        <v>1</v>
      </c>
      <c r="G146" s="90">
        <v>1208264.46</v>
      </c>
      <c r="H146" s="89" t="s">
        <v>931</v>
      </c>
      <c r="I146" s="89" t="s">
        <v>983</v>
      </c>
      <c r="J146" s="89" t="s">
        <v>148</v>
      </c>
      <c r="K146" s="89" t="s">
        <v>469</v>
      </c>
      <c r="L146" s="89" t="s">
        <v>149</v>
      </c>
      <c r="M146" s="89" t="s">
        <v>1229</v>
      </c>
      <c r="N146" s="89" t="s">
        <v>94</v>
      </c>
      <c r="O146" s="142" vm="2">
        <v>0</v>
      </c>
      <c r="P146" s="142" vm="2">
        <v>0</v>
      </c>
      <c r="Q146" s="89" t="s">
        <v>984</v>
      </c>
      <c r="R146" s="89" t="s">
        <v>1230</v>
      </c>
      <c r="S146" s="91" t="s">
        <v>1045</v>
      </c>
      <c r="T146" s="89" t="s">
        <v>932</v>
      </c>
      <c r="U146" s="89" t="s">
        <v>933</v>
      </c>
      <c r="V146" s="146">
        <v>3725</v>
      </c>
      <c r="W146" s="89" t="s">
        <v>910</v>
      </c>
      <c r="X146" s="89">
        <v>0.49166665999999998</v>
      </c>
      <c r="Y146" s="90">
        <v>0.25</v>
      </c>
      <c r="Z146" s="118">
        <v>-179704.16422999999</v>
      </c>
      <c r="AA146" s="89">
        <v>0.12291666499999999</v>
      </c>
      <c r="AB146" s="116">
        <f>_xlfn.XLOOKUP(I146,'rubros_id_opex '!A:A,'rubros_id_opex '!B:B)</f>
        <v>7</v>
      </c>
      <c r="AC146" s="89" t="str">
        <f>_xlfn.XLOOKUP(AB146,'rubros_unicos'!B:B,'rubros_unicos'!A:A)</f>
        <v>GASTOS OPERATIVOS</v>
      </c>
    </row>
    <row r="147" spans="1:29" x14ac:dyDescent="0.25">
      <c r="A147" s="92" vm="33">
        <v>46105</v>
      </c>
      <c r="B147" s="89" t="s">
        <v>940</v>
      </c>
      <c r="C147" s="89" t="s">
        <v>1279</v>
      </c>
      <c r="D147" s="90">
        <v>-1462000</v>
      </c>
      <c r="E147" s="89" t="s">
        <v>1271</v>
      </c>
      <c r="F147" s="89">
        <v>1</v>
      </c>
      <c r="G147" s="90">
        <v>1208264.46</v>
      </c>
      <c r="H147" s="89" t="s">
        <v>931</v>
      </c>
      <c r="I147" s="89" t="s">
        <v>983</v>
      </c>
      <c r="J147" s="89" t="s">
        <v>148</v>
      </c>
      <c r="K147" s="89" t="s">
        <v>469</v>
      </c>
      <c r="L147" s="89" t="s">
        <v>149</v>
      </c>
      <c r="M147" s="89" t="s">
        <v>1229</v>
      </c>
      <c r="N147" s="89" t="s">
        <v>94</v>
      </c>
      <c r="O147" s="142" vm="2">
        <v>0</v>
      </c>
      <c r="P147" s="142" vm="2">
        <v>0</v>
      </c>
      <c r="Q147" s="89" t="s">
        <v>984</v>
      </c>
      <c r="R147" s="89" t="s">
        <v>1230</v>
      </c>
      <c r="S147" s="91" t="s">
        <v>1045</v>
      </c>
      <c r="T147" s="89" t="s">
        <v>932</v>
      </c>
      <c r="U147" s="89" t="s">
        <v>933</v>
      </c>
      <c r="V147" s="146">
        <v>3725</v>
      </c>
      <c r="W147" s="89" t="s">
        <v>912</v>
      </c>
      <c r="X147" s="89">
        <v>0.49166665999999998</v>
      </c>
      <c r="Y147" s="90">
        <v>0.25</v>
      </c>
      <c r="Z147" s="118">
        <v>-179704.16422999999</v>
      </c>
      <c r="AA147" s="89">
        <v>0.12291666499999999</v>
      </c>
      <c r="AB147" s="116">
        <f>_xlfn.XLOOKUP(I147,'rubros_id_opex '!A:A,'rubros_id_opex '!B:B)</f>
        <v>7</v>
      </c>
      <c r="AC147" s="89" t="str">
        <f>_xlfn.XLOOKUP(AB147,'rubros_unicos'!B:B,'rubros_unicos'!A:A)</f>
        <v>GASTOS OPERATIVOS</v>
      </c>
    </row>
    <row r="148" spans="1:29" x14ac:dyDescent="0.25">
      <c r="A148" s="92" vm="33">
        <v>46105</v>
      </c>
      <c r="B148" s="89" t="s">
        <v>940</v>
      </c>
      <c r="C148" s="89" t="s">
        <v>1279</v>
      </c>
      <c r="D148" s="90">
        <v>-1462000</v>
      </c>
      <c r="E148" s="89" t="s">
        <v>1271</v>
      </c>
      <c r="F148" s="89">
        <v>1</v>
      </c>
      <c r="G148" s="90">
        <v>1208264.46</v>
      </c>
      <c r="H148" s="89" t="s">
        <v>931</v>
      </c>
      <c r="I148" s="89" t="s">
        <v>983</v>
      </c>
      <c r="J148" s="89" t="s">
        <v>148</v>
      </c>
      <c r="K148" s="89" t="s">
        <v>469</v>
      </c>
      <c r="L148" s="89" t="s">
        <v>149</v>
      </c>
      <c r="M148" s="89" t="s">
        <v>1229</v>
      </c>
      <c r="N148" s="89" t="s">
        <v>94</v>
      </c>
      <c r="O148" s="142" vm="2">
        <v>0</v>
      </c>
      <c r="P148" s="142" vm="2">
        <v>0</v>
      </c>
      <c r="Q148" s="89" t="s">
        <v>984</v>
      </c>
      <c r="R148" s="89" t="s">
        <v>1230</v>
      </c>
      <c r="S148" s="91" t="s">
        <v>1045</v>
      </c>
      <c r="T148" s="89" t="s">
        <v>932</v>
      </c>
      <c r="U148" s="89" t="s">
        <v>933</v>
      </c>
      <c r="V148" s="146">
        <v>3925</v>
      </c>
      <c r="W148" s="89" t="s">
        <v>934</v>
      </c>
      <c r="X148" s="89">
        <v>0.49166660000000001</v>
      </c>
      <c r="Y148" s="90">
        <v>0.25</v>
      </c>
      <c r="Z148" s="118">
        <v>-179704.14230000001</v>
      </c>
      <c r="AA148" s="89">
        <v>0.12291665</v>
      </c>
      <c r="AB148" s="116">
        <f>_xlfn.XLOOKUP(I148,'rubros_id_opex '!A:A,'rubros_id_opex '!B:B)</f>
        <v>7</v>
      </c>
      <c r="AC148" s="89" t="str">
        <f>_xlfn.XLOOKUP(AB148,'rubros_unicos'!B:B,'rubros_unicos'!A:A)</f>
        <v>GASTOS OPERATIVOS</v>
      </c>
    </row>
    <row r="149" spans="1:29" x14ac:dyDescent="0.25">
      <c r="A149" s="92" vm="33">
        <v>46105</v>
      </c>
      <c r="B149" s="89" t="s">
        <v>940</v>
      </c>
      <c r="C149" s="89" t="s">
        <v>1279</v>
      </c>
      <c r="D149" s="90">
        <v>-1462000</v>
      </c>
      <c r="E149" s="89" t="s">
        <v>1271</v>
      </c>
      <c r="F149" s="89">
        <v>1</v>
      </c>
      <c r="G149" s="90">
        <v>1208264.46</v>
      </c>
      <c r="H149" s="89" t="s">
        <v>931</v>
      </c>
      <c r="I149" s="89" t="s">
        <v>983</v>
      </c>
      <c r="J149" s="89" t="s">
        <v>148</v>
      </c>
      <c r="K149" s="89" t="s">
        <v>469</v>
      </c>
      <c r="L149" s="89" t="s">
        <v>149</v>
      </c>
      <c r="M149" s="89" t="s">
        <v>1229</v>
      </c>
      <c r="N149" s="89" t="s">
        <v>94</v>
      </c>
      <c r="O149" s="142" vm="2">
        <v>0</v>
      </c>
      <c r="P149" s="142" vm="2">
        <v>0</v>
      </c>
      <c r="Q149" s="89" t="s">
        <v>984</v>
      </c>
      <c r="R149" s="89" t="s">
        <v>1230</v>
      </c>
      <c r="S149" s="91" t="s">
        <v>1045</v>
      </c>
      <c r="T149" s="89" t="s">
        <v>932</v>
      </c>
      <c r="U149" s="89" t="s">
        <v>933</v>
      </c>
      <c r="V149" s="146">
        <v>3925</v>
      </c>
      <c r="W149" s="89" t="s">
        <v>908</v>
      </c>
      <c r="X149" s="89">
        <v>0.49166660000000001</v>
      </c>
      <c r="Y149" s="90">
        <v>0.25</v>
      </c>
      <c r="Z149" s="118">
        <v>-179704.14230000001</v>
      </c>
      <c r="AA149" s="89">
        <v>0.12291665</v>
      </c>
      <c r="AB149" s="116">
        <f>_xlfn.XLOOKUP(I149,'rubros_id_opex '!A:A,'rubros_id_opex '!B:B)</f>
        <v>7</v>
      </c>
      <c r="AC149" s="89" t="str">
        <f>_xlfn.XLOOKUP(AB149,'rubros_unicos'!B:B,'rubros_unicos'!A:A)</f>
        <v>GASTOS OPERATIVOS</v>
      </c>
    </row>
    <row r="150" spans="1:29" x14ac:dyDescent="0.25">
      <c r="A150" s="92" vm="33">
        <v>46105</v>
      </c>
      <c r="B150" s="89" t="s">
        <v>940</v>
      </c>
      <c r="C150" s="89" t="s">
        <v>1279</v>
      </c>
      <c r="D150" s="90">
        <v>-1462000</v>
      </c>
      <c r="E150" s="89" t="s">
        <v>1271</v>
      </c>
      <c r="F150" s="89">
        <v>1</v>
      </c>
      <c r="G150" s="90">
        <v>1208264.46</v>
      </c>
      <c r="H150" s="89" t="s">
        <v>931</v>
      </c>
      <c r="I150" s="89" t="s">
        <v>983</v>
      </c>
      <c r="J150" s="89" t="s">
        <v>148</v>
      </c>
      <c r="K150" s="89" t="s">
        <v>469</v>
      </c>
      <c r="L150" s="89" t="s">
        <v>149</v>
      </c>
      <c r="M150" s="89" t="s">
        <v>1229</v>
      </c>
      <c r="N150" s="89" t="s">
        <v>94</v>
      </c>
      <c r="O150" s="142" vm="2">
        <v>0</v>
      </c>
      <c r="P150" s="142" vm="2">
        <v>0</v>
      </c>
      <c r="Q150" s="89" t="s">
        <v>984</v>
      </c>
      <c r="R150" s="89" t="s">
        <v>1230</v>
      </c>
      <c r="S150" s="91" t="s">
        <v>1045</v>
      </c>
      <c r="T150" s="89" t="s">
        <v>932</v>
      </c>
      <c r="U150" s="89" t="s">
        <v>933</v>
      </c>
      <c r="V150" s="146">
        <v>3925</v>
      </c>
      <c r="W150" s="89" t="s">
        <v>910</v>
      </c>
      <c r="X150" s="89">
        <v>0.49166660000000001</v>
      </c>
      <c r="Y150" s="90">
        <v>0.25</v>
      </c>
      <c r="Z150" s="118">
        <v>-179704.14230000001</v>
      </c>
      <c r="AA150" s="89">
        <v>0.12291665</v>
      </c>
      <c r="AB150" s="116">
        <f>_xlfn.XLOOKUP(I150,'rubros_id_opex '!A:A,'rubros_id_opex '!B:B)</f>
        <v>7</v>
      </c>
      <c r="AC150" s="89" t="str">
        <f>_xlfn.XLOOKUP(AB150,'rubros_unicos'!B:B,'rubros_unicos'!A:A)</f>
        <v>GASTOS OPERATIVOS</v>
      </c>
    </row>
    <row r="151" spans="1:29" x14ac:dyDescent="0.25">
      <c r="A151" s="92" vm="33">
        <v>46105</v>
      </c>
      <c r="B151" s="89" t="s">
        <v>940</v>
      </c>
      <c r="C151" s="89" t="s">
        <v>1279</v>
      </c>
      <c r="D151" s="90">
        <v>-1462000</v>
      </c>
      <c r="E151" s="89" t="s">
        <v>1271</v>
      </c>
      <c r="F151" s="89">
        <v>1</v>
      </c>
      <c r="G151" s="90">
        <v>1208264.46</v>
      </c>
      <c r="H151" s="89" t="s">
        <v>931</v>
      </c>
      <c r="I151" s="89" t="s">
        <v>983</v>
      </c>
      <c r="J151" s="89" t="s">
        <v>148</v>
      </c>
      <c r="K151" s="89" t="s">
        <v>469</v>
      </c>
      <c r="L151" s="89" t="s">
        <v>149</v>
      </c>
      <c r="M151" s="89" t="s">
        <v>1229</v>
      </c>
      <c r="N151" s="89" t="s">
        <v>94</v>
      </c>
      <c r="O151" s="142" vm="2">
        <v>0</v>
      </c>
      <c r="P151" s="142" vm="2">
        <v>0</v>
      </c>
      <c r="Q151" s="89" t="s">
        <v>984</v>
      </c>
      <c r="R151" s="89" t="s">
        <v>1230</v>
      </c>
      <c r="S151" s="91" t="s">
        <v>1045</v>
      </c>
      <c r="T151" s="89" t="s">
        <v>932</v>
      </c>
      <c r="U151" s="89" t="s">
        <v>933</v>
      </c>
      <c r="V151" s="146">
        <v>3925</v>
      </c>
      <c r="W151" s="89" t="s">
        <v>912</v>
      </c>
      <c r="X151" s="89">
        <v>0.49166660000000001</v>
      </c>
      <c r="Y151" s="90">
        <v>0.25</v>
      </c>
      <c r="Z151" s="118">
        <v>-179704.14230000001</v>
      </c>
      <c r="AA151" s="89">
        <v>0.12291665</v>
      </c>
      <c r="AB151" s="116">
        <f>_xlfn.XLOOKUP(I151,'rubros_id_opex '!A:A,'rubros_id_opex '!B:B)</f>
        <v>7</v>
      </c>
      <c r="AC151" s="89" t="str">
        <f>_xlfn.XLOOKUP(AB151,'rubros_unicos'!B:B,'rubros_unicos'!A:A)</f>
        <v>GASTOS OPERATIVOS</v>
      </c>
    </row>
    <row r="152" spans="1:29" x14ac:dyDescent="0.25">
      <c r="A152" s="92" vm="34">
        <v>46104</v>
      </c>
      <c r="B152" s="89" t="s">
        <v>1227</v>
      </c>
      <c r="C152" s="89" t="s">
        <v>1280</v>
      </c>
      <c r="D152" s="90">
        <v>-4849392.41</v>
      </c>
      <c r="E152" s="89" t="s">
        <v>1281</v>
      </c>
      <c r="F152" s="89">
        <v>20</v>
      </c>
      <c r="G152" s="90">
        <v>183017.71</v>
      </c>
      <c r="H152" s="89" t="s">
        <v>931</v>
      </c>
      <c r="I152" s="89" t="s">
        <v>994</v>
      </c>
      <c r="J152" s="89" t="s">
        <v>148</v>
      </c>
      <c r="K152" s="89" t="s">
        <v>469</v>
      </c>
      <c r="L152" s="89" t="s">
        <v>149</v>
      </c>
      <c r="M152" s="89" t="s">
        <v>1229</v>
      </c>
      <c r="N152" s="89" t="s">
        <v>100</v>
      </c>
      <c r="O152" s="142" vm="2">
        <v>0</v>
      </c>
      <c r="P152" s="142" vm="2">
        <v>0</v>
      </c>
      <c r="Q152" s="89" t="s">
        <v>984</v>
      </c>
      <c r="R152" s="89" t="s">
        <v>1230</v>
      </c>
      <c r="S152" s="91" t="s">
        <v>1045</v>
      </c>
      <c r="T152" s="89" t="s">
        <v>987</v>
      </c>
      <c r="U152" s="89" t="s">
        <v>988</v>
      </c>
      <c r="V152" s="146">
        <v>3725</v>
      </c>
      <c r="W152" s="89" t="s">
        <v>987</v>
      </c>
      <c r="X152" s="89">
        <v>0.49166665999999998</v>
      </c>
      <c r="Y152" s="90">
        <v>0</v>
      </c>
      <c r="Z152" s="118">
        <v>0</v>
      </c>
      <c r="AA152" s="89">
        <v>0</v>
      </c>
      <c r="AB152" s="116">
        <f>_xlfn.XLOOKUP(I152,'rubros_id_opex '!A:A,'rubros_id_opex '!B:B)</f>
        <v>3</v>
      </c>
      <c r="AC152" s="89" t="str">
        <f>_xlfn.XLOOKUP(AB152,'rubros_unicos'!B:B,'rubros_unicos'!A:A)</f>
        <v>SANIDAD</v>
      </c>
    </row>
    <row r="153" spans="1:29" x14ac:dyDescent="0.25">
      <c r="A153" s="92" vm="34">
        <v>46104</v>
      </c>
      <c r="B153" s="89" t="s">
        <v>1227</v>
      </c>
      <c r="C153" s="89" t="s">
        <v>1280</v>
      </c>
      <c r="D153" s="90">
        <v>-4849392.41</v>
      </c>
      <c r="E153" s="89" t="s">
        <v>1281</v>
      </c>
      <c r="F153" s="89">
        <v>20</v>
      </c>
      <c r="G153" s="90">
        <v>183017.71</v>
      </c>
      <c r="H153" s="89" t="s">
        <v>931</v>
      </c>
      <c r="I153" s="89" t="s">
        <v>994</v>
      </c>
      <c r="J153" s="89" t="s">
        <v>148</v>
      </c>
      <c r="K153" s="89" t="s">
        <v>469</v>
      </c>
      <c r="L153" s="89" t="s">
        <v>149</v>
      </c>
      <c r="M153" s="89" t="s">
        <v>1229</v>
      </c>
      <c r="N153" s="89" t="s">
        <v>100</v>
      </c>
      <c r="O153" s="142" vm="2">
        <v>0</v>
      </c>
      <c r="P153" s="142" vm="2">
        <v>0</v>
      </c>
      <c r="Q153" s="89" t="s">
        <v>984</v>
      </c>
      <c r="R153" s="89" t="s">
        <v>1230</v>
      </c>
      <c r="S153" s="91" t="s">
        <v>1045</v>
      </c>
      <c r="T153" s="89" t="s">
        <v>987</v>
      </c>
      <c r="U153" s="89" t="s">
        <v>988</v>
      </c>
      <c r="V153" s="146">
        <v>3925</v>
      </c>
      <c r="W153" s="89" t="s">
        <v>987</v>
      </c>
      <c r="X153" s="89">
        <v>0.49166660000000001</v>
      </c>
      <c r="Y153" s="90">
        <v>0</v>
      </c>
      <c r="Z153" s="118">
        <v>0</v>
      </c>
      <c r="AA153" s="89">
        <v>0</v>
      </c>
      <c r="AB153" s="116">
        <f>_xlfn.XLOOKUP(I153,'rubros_id_opex '!A:A,'rubros_id_opex '!B:B)</f>
        <v>3</v>
      </c>
      <c r="AC153" s="89" t="str">
        <f>_xlfn.XLOOKUP(AB153,'rubros_unicos'!B:B,'rubros_unicos'!A:A)</f>
        <v>SANIDAD</v>
      </c>
    </row>
    <row r="154" spans="1:29" x14ac:dyDescent="0.25">
      <c r="A154" s="92" vm="35">
        <v>46102</v>
      </c>
      <c r="B154" s="89" t="s">
        <v>939</v>
      </c>
      <c r="C154" s="89" t="s">
        <v>1282</v>
      </c>
      <c r="D154" s="90">
        <v>-18894.38</v>
      </c>
      <c r="E154" s="89" t="s">
        <v>1283</v>
      </c>
      <c r="F154" s="89">
        <v>1</v>
      </c>
      <c r="G154" s="90">
        <v>15615.19</v>
      </c>
      <c r="H154" s="89" t="s">
        <v>931</v>
      </c>
      <c r="I154" s="89" t="s">
        <v>990</v>
      </c>
      <c r="J154" s="89" t="s">
        <v>148</v>
      </c>
      <c r="K154" s="89" t="s">
        <v>469</v>
      </c>
      <c r="L154" s="89" t="s">
        <v>181</v>
      </c>
      <c r="M154" s="89" t="s">
        <v>1229</v>
      </c>
      <c r="N154" s="89" t="s">
        <v>94</v>
      </c>
      <c r="O154" s="142" vm="2">
        <v>0</v>
      </c>
      <c r="P154" s="142" vm="2">
        <v>0</v>
      </c>
      <c r="Q154" s="89" t="s">
        <v>984</v>
      </c>
      <c r="R154" s="89" t="s">
        <v>1230</v>
      </c>
      <c r="S154" s="91" t="s">
        <v>1045</v>
      </c>
      <c r="T154" s="89" t="s">
        <v>932</v>
      </c>
      <c r="U154" s="89" t="s">
        <v>933</v>
      </c>
      <c r="V154" s="146">
        <v>3725</v>
      </c>
      <c r="W154" s="89" t="s">
        <v>934</v>
      </c>
      <c r="X154" s="89">
        <v>0.49166665999999998</v>
      </c>
      <c r="Y154" s="90">
        <v>0.25</v>
      </c>
      <c r="Z154" s="118">
        <v>-2322.4341768426998</v>
      </c>
      <c r="AA154" s="89">
        <v>0.12291666499999999</v>
      </c>
      <c r="AB154" s="116">
        <f>_xlfn.XLOOKUP(I154,'rubros_id_opex '!A:A,'rubros_id_opex '!B:B)</f>
        <v>6</v>
      </c>
      <c r="AC154" s="89" t="str">
        <f>_xlfn.XLOOKUP(AB154,'rubros_unicos'!B:B,'rubros_unicos'!A:A)</f>
        <v>MANTENIMIENTO</v>
      </c>
    </row>
    <row r="155" spans="1:29" x14ac:dyDescent="0.25">
      <c r="A155" s="92" vm="35">
        <v>46102</v>
      </c>
      <c r="B155" s="89" t="s">
        <v>939</v>
      </c>
      <c r="C155" s="89" t="s">
        <v>1282</v>
      </c>
      <c r="D155" s="90">
        <v>-18894.38</v>
      </c>
      <c r="E155" s="89" t="s">
        <v>1283</v>
      </c>
      <c r="F155" s="89">
        <v>1</v>
      </c>
      <c r="G155" s="90">
        <v>15615.19</v>
      </c>
      <c r="H155" s="89" t="s">
        <v>931</v>
      </c>
      <c r="I155" s="89" t="s">
        <v>990</v>
      </c>
      <c r="J155" s="89" t="s">
        <v>148</v>
      </c>
      <c r="K155" s="89" t="s">
        <v>469</v>
      </c>
      <c r="L155" s="89" t="s">
        <v>181</v>
      </c>
      <c r="M155" s="89" t="s">
        <v>1229</v>
      </c>
      <c r="N155" s="89" t="s">
        <v>94</v>
      </c>
      <c r="O155" s="142" vm="2">
        <v>0</v>
      </c>
      <c r="P155" s="142" vm="2">
        <v>0</v>
      </c>
      <c r="Q155" s="89" t="s">
        <v>984</v>
      </c>
      <c r="R155" s="89" t="s">
        <v>1230</v>
      </c>
      <c r="S155" s="91" t="s">
        <v>1045</v>
      </c>
      <c r="T155" s="89" t="s">
        <v>932</v>
      </c>
      <c r="U155" s="89" t="s">
        <v>933</v>
      </c>
      <c r="V155" s="146">
        <v>3725</v>
      </c>
      <c r="W155" s="89" t="s">
        <v>908</v>
      </c>
      <c r="X155" s="89">
        <v>0.49166665999999998</v>
      </c>
      <c r="Y155" s="90">
        <v>0.25</v>
      </c>
      <c r="Z155" s="118">
        <v>-2322.4341768426998</v>
      </c>
      <c r="AA155" s="89">
        <v>0.12291666499999999</v>
      </c>
      <c r="AB155" s="116">
        <f>_xlfn.XLOOKUP(I155,'rubros_id_opex '!A:A,'rubros_id_opex '!B:B)</f>
        <v>6</v>
      </c>
      <c r="AC155" s="89" t="str">
        <f>_xlfn.XLOOKUP(AB155,'rubros_unicos'!B:B,'rubros_unicos'!A:A)</f>
        <v>MANTENIMIENTO</v>
      </c>
    </row>
    <row r="156" spans="1:29" x14ac:dyDescent="0.25">
      <c r="A156" s="92" vm="35">
        <v>46102</v>
      </c>
      <c r="B156" s="89" t="s">
        <v>939</v>
      </c>
      <c r="C156" s="89" t="s">
        <v>1282</v>
      </c>
      <c r="D156" s="90">
        <v>-18894.38</v>
      </c>
      <c r="E156" s="89" t="s">
        <v>1283</v>
      </c>
      <c r="F156" s="89">
        <v>1</v>
      </c>
      <c r="G156" s="90">
        <v>15615.19</v>
      </c>
      <c r="H156" s="89" t="s">
        <v>931</v>
      </c>
      <c r="I156" s="89" t="s">
        <v>990</v>
      </c>
      <c r="J156" s="89" t="s">
        <v>148</v>
      </c>
      <c r="K156" s="89" t="s">
        <v>469</v>
      </c>
      <c r="L156" s="89" t="s">
        <v>181</v>
      </c>
      <c r="M156" s="89" t="s">
        <v>1229</v>
      </c>
      <c r="N156" s="89" t="s">
        <v>94</v>
      </c>
      <c r="O156" s="142" vm="2">
        <v>0</v>
      </c>
      <c r="P156" s="142" vm="2">
        <v>0</v>
      </c>
      <c r="Q156" s="89" t="s">
        <v>984</v>
      </c>
      <c r="R156" s="89" t="s">
        <v>1230</v>
      </c>
      <c r="S156" s="91" t="s">
        <v>1045</v>
      </c>
      <c r="T156" s="89" t="s">
        <v>932</v>
      </c>
      <c r="U156" s="89" t="s">
        <v>933</v>
      </c>
      <c r="V156" s="146">
        <v>3725</v>
      </c>
      <c r="W156" s="89" t="s">
        <v>910</v>
      </c>
      <c r="X156" s="89">
        <v>0.49166665999999998</v>
      </c>
      <c r="Y156" s="90">
        <v>0.25</v>
      </c>
      <c r="Z156" s="118">
        <v>-2322.4341768426998</v>
      </c>
      <c r="AA156" s="89">
        <v>0.12291666499999999</v>
      </c>
      <c r="AB156" s="116">
        <f>_xlfn.XLOOKUP(I156,'rubros_id_opex '!A:A,'rubros_id_opex '!B:B)</f>
        <v>6</v>
      </c>
      <c r="AC156" s="89" t="str">
        <f>_xlfn.XLOOKUP(AB156,'rubros_unicos'!B:B,'rubros_unicos'!A:A)</f>
        <v>MANTENIMIENTO</v>
      </c>
    </row>
    <row r="157" spans="1:29" x14ac:dyDescent="0.25">
      <c r="A157" s="92" vm="35">
        <v>46102</v>
      </c>
      <c r="B157" s="89" t="s">
        <v>939</v>
      </c>
      <c r="C157" s="89" t="s">
        <v>1282</v>
      </c>
      <c r="D157" s="90">
        <v>-18894.38</v>
      </c>
      <c r="E157" s="89" t="s">
        <v>1283</v>
      </c>
      <c r="F157" s="89">
        <v>1</v>
      </c>
      <c r="G157" s="90">
        <v>15615.19</v>
      </c>
      <c r="H157" s="89" t="s">
        <v>931</v>
      </c>
      <c r="I157" s="89" t="s">
        <v>990</v>
      </c>
      <c r="J157" s="89" t="s">
        <v>148</v>
      </c>
      <c r="K157" s="89" t="s">
        <v>469</v>
      </c>
      <c r="L157" s="89" t="s">
        <v>181</v>
      </c>
      <c r="M157" s="89" t="s">
        <v>1229</v>
      </c>
      <c r="N157" s="89" t="s">
        <v>94</v>
      </c>
      <c r="O157" s="142" vm="2">
        <v>0</v>
      </c>
      <c r="P157" s="142" vm="2">
        <v>0</v>
      </c>
      <c r="Q157" s="89" t="s">
        <v>984</v>
      </c>
      <c r="R157" s="89" t="s">
        <v>1230</v>
      </c>
      <c r="S157" s="91" t="s">
        <v>1045</v>
      </c>
      <c r="T157" s="89" t="s">
        <v>932</v>
      </c>
      <c r="U157" s="89" t="s">
        <v>933</v>
      </c>
      <c r="V157" s="146">
        <v>3725</v>
      </c>
      <c r="W157" s="89" t="s">
        <v>912</v>
      </c>
      <c r="X157" s="89">
        <v>0.49166665999999998</v>
      </c>
      <c r="Y157" s="90">
        <v>0.25</v>
      </c>
      <c r="Z157" s="118">
        <v>-2322.4341768426998</v>
      </c>
      <c r="AA157" s="89">
        <v>0.12291666499999999</v>
      </c>
      <c r="AB157" s="116">
        <f>_xlfn.XLOOKUP(I157,'rubros_id_opex '!A:A,'rubros_id_opex '!B:B)</f>
        <v>6</v>
      </c>
      <c r="AC157" s="89" t="str">
        <f>_xlfn.XLOOKUP(AB157,'rubros_unicos'!B:B,'rubros_unicos'!A:A)</f>
        <v>MANTENIMIENTO</v>
      </c>
    </row>
    <row r="158" spans="1:29" x14ac:dyDescent="0.25">
      <c r="A158" s="92" vm="35">
        <v>46102</v>
      </c>
      <c r="B158" s="89" t="s">
        <v>939</v>
      </c>
      <c r="C158" s="89" t="s">
        <v>1282</v>
      </c>
      <c r="D158" s="90">
        <v>-18894.38</v>
      </c>
      <c r="E158" s="89" t="s">
        <v>1283</v>
      </c>
      <c r="F158" s="89">
        <v>1</v>
      </c>
      <c r="G158" s="90">
        <v>15615.19</v>
      </c>
      <c r="H158" s="89" t="s">
        <v>931</v>
      </c>
      <c r="I158" s="89" t="s">
        <v>990</v>
      </c>
      <c r="J158" s="89" t="s">
        <v>148</v>
      </c>
      <c r="K158" s="89" t="s">
        <v>469</v>
      </c>
      <c r="L158" s="89" t="s">
        <v>181</v>
      </c>
      <c r="M158" s="89" t="s">
        <v>1229</v>
      </c>
      <c r="N158" s="89" t="s">
        <v>94</v>
      </c>
      <c r="O158" s="142" vm="2">
        <v>0</v>
      </c>
      <c r="P158" s="142" vm="2">
        <v>0</v>
      </c>
      <c r="Q158" s="89" t="s">
        <v>984</v>
      </c>
      <c r="R158" s="89" t="s">
        <v>1230</v>
      </c>
      <c r="S158" s="91" t="s">
        <v>1045</v>
      </c>
      <c r="T158" s="89" t="s">
        <v>932</v>
      </c>
      <c r="U158" s="89" t="s">
        <v>933</v>
      </c>
      <c r="V158" s="146">
        <v>3925</v>
      </c>
      <c r="W158" s="89" t="s">
        <v>934</v>
      </c>
      <c r="X158" s="89">
        <v>0.49166660000000001</v>
      </c>
      <c r="Y158" s="90">
        <v>0.25</v>
      </c>
      <c r="Z158" s="118">
        <v>-2322.4338934270004</v>
      </c>
      <c r="AA158" s="89">
        <v>0.12291665</v>
      </c>
      <c r="AB158" s="116">
        <f>_xlfn.XLOOKUP(I158,'rubros_id_opex '!A:A,'rubros_id_opex '!B:B)</f>
        <v>6</v>
      </c>
      <c r="AC158" s="89" t="str">
        <f>_xlfn.XLOOKUP(AB158,'rubros_unicos'!B:B,'rubros_unicos'!A:A)</f>
        <v>MANTENIMIENTO</v>
      </c>
    </row>
    <row r="159" spans="1:29" x14ac:dyDescent="0.25">
      <c r="A159" s="92" vm="35">
        <v>46102</v>
      </c>
      <c r="B159" s="89" t="s">
        <v>939</v>
      </c>
      <c r="C159" s="89" t="s">
        <v>1282</v>
      </c>
      <c r="D159" s="90">
        <v>-18894.38</v>
      </c>
      <c r="E159" s="89" t="s">
        <v>1283</v>
      </c>
      <c r="F159" s="89">
        <v>1</v>
      </c>
      <c r="G159" s="90">
        <v>15615.19</v>
      </c>
      <c r="H159" s="89" t="s">
        <v>931</v>
      </c>
      <c r="I159" s="89" t="s">
        <v>990</v>
      </c>
      <c r="J159" s="89" t="s">
        <v>148</v>
      </c>
      <c r="K159" s="89" t="s">
        <v>469</v>
      </c>
      <c r="L159" s="89" t="s">
        <v>181</v>
      </c>
      <c r="M159" s="89" t="s">
        <v>1229</v>
      </c>
      <c r="N159" s="89" t="s">
        <v>94</v>
      </c>
      <c r="O159" s="142" vm="2">
        <v>0</v>
      </c>
      <c r="P159" s="142" vm="2">
        <v>0</v>
      </c>
      <c r="Q159" s="89" t="s">
        <v>984</v>
      </c>
      <c r="R159" s="89" t="s">
        <v>1230</v>
      </c>
      <c r="S159" s="91" t="s">
        <v>1045</v>
      </c>
      <c r="T159" s="89" t="s">
        <v>932</v>
      </c>
      <c r="U159" s="89" t="s">
        <v>933</v>
      </c>
      <c r="V159" s="146">
        <v>3925</v>
      </c>
      <c r="W159" s="89" t="s">
        <v>908</v>
      </c>
      <c r="X159" s="89">
        <v>0.49166660000000001</v>
      </c>
      <c r="Y159" s="90">
        <v>0.25</v>
      </c>
      <c r="Z159" s="118">
        <v>-2322.4338934270004</v>
      </c>
      <c r="AA159" s="89">
        <v>0.12291665</v>
      </c>
      <c r="AB159" s="116">
        <f>_xlfn.XLOOKUP(I159,'rubros_id_opex '!A:A,'rubros_id_opex '!B:B)</f>
        <v>6</v>
      </c>
      <c r="AC159" s="89" t="str">
        <f>_xlfn.XLOOKUP(AB159,'rubros_unicos'!B:B,'rubros_unicos'!A:A)</f>
        <v>MANTENIMIENTO</v>
      </c>
    </row>
    <row r="160" spans="1:29" x14ac:dyDescent="0.25">
      <c r="A160" s="92" vm="35">
        <v>46102</v>
      </c>
      <c r="B160" s="89" t="s">
        <v>939</v>
      </c>
      <c r="C160" s="89" t="s">
        <v>1282</v>
      </c>
      <c r="D160" s="90">
        <v>-18894.38</v>
      </c>
      <c r="E160" s="89" t="s">
        <v>1283</v>
      </c>
      <c r="F160" s="89">
        <v>1</v>
      </c>
      <c r="G160" s="90">
        <v>15615.19</v>
      </c>
      <c r="H160" s="89" t="s">
        <v>931</v>
      </c>
      <c r="I160" s="89" t="s">
        <v>990</v>
      </c>
      <c r="J160" s="89" t="s">
        <v>148</v>
      </c>
      <c r="K160" s="89" t="s">
        <v>469</v>
      </c>
      <c r="L160" s="89" t="s">
        <v>181</v>
      </c>
      <c r="M160" s="89" t="s">
        <v>1229</v>
      </c>
      <c r="N160" s="89" t="s">
        <v>94</v>
      </c>
      <c r="O160" s="142" vm="2">
        <v>0</v>
      </c>
      <c r="P160" s="142" vm="2">
        <v>0</v>
      </c>
      <c r="Q160" s="89" t="s">
        <v>984</v>
      </c>
      <c r="R160" s="89" t="s">
        <v>1230</v>
      </c>
      <c r="S160" s="91" t="s">
        <v>1045</v>
      </c>
      <c r="T160" s="89" t="s">
        <v>932</v>
      </c>
      <c r="U160" s="89" t="s">
        <v>933</v>
      </c>
      <c r="V160" s="146">
        <v>3925</v>
      </c>
      <c r="W160" s="89" t="s">
        <v>910</v>
      </c>
      <c r="X160" s="89">
        <v>0.49166660000000001</v>
      </c>
      <c r="Y160" s="90">
        <v>0.25</v>
      </c>
      <c r="Z160" s="118">
        <v>-2322.4338934270004</v>
      </c>
      <c r="AA160" s="89">
        <v>0.12291665</v>
      </c>
      <c r="AB160" s="116">
        <f>_xlfn.XLOOKUP(I160,'rubros_id_opex '!A:A,'rubros_id_opex '!B:B)</f>
        <v>6</v>
      </c>
      <c r="AC160" s="89" t="str">
        <f>_xlfn.XLOOKUP(AB160,'rubros_unicos'!B:B,'rubros_unicos'!A:A)</f>
        <v>MANTENIMIENTO</v>
      </c>
    </row>
    <row r="161" spans="1:29" x14ac:dyDescent="0.25">
      <c r="A161" s="92" vm="35">
        <v>46102</v>
      </c>
      <c r="B161" s="89" t="s">
        <v>939</v>
      </c>
      <c r="C161" s="89" t="s">
        <v>1282</v>
      </c>
      <c r="D161" s="90">
        <v>-18894.38</v>
      </c>
      <c r="E161" s="89" t="s">
        <v>1283</v>
      </c>
      <c r="F161" s="89">
        <v>1</v>
      </c>
      <c r="G161" s="90">
        <v>15615.19</v>
      </c>
      <c r="H161" s="89" t="s">
        <v>931</v>
      </c>
      <c r="I161" s="89" t="s">
        <v>990</v>
      </c>
      <c r="J161" s="89" t="s">
        <v>148</v>
      </c>
      <c r="K161" s="89" t="s">
        <v>469</v>
      </c>
      <c r="L161" s="89" t="s">
        <v>181</v>
      </c>
      <c r="M161" s="89" t="s">
        <v>1229</v>
      </c>
      <c r="N161" s="89" t="s">
        <v>94</v>
      </c>
      <c r="O161" s="142" vm="2">
        <v>0</v>
      </c>
      <c r="P161" s="142" vm="2">
        <v>0</v>
      </c>
      <c r="Q161" s="89" t="s">
        <v>984</v>
      </c>
      <c r="R161" s="89" t="s">
        <v>1230</v>
      </c>
      <c r="S161" s="91" t="s">
        <v>1045</v>
      </c>
      <c r="T161" s="89" t="s">
        <v>932</v>
      </c>
      <c r="U161" s="89" t="s">
        <v>933</v>
      </c>
      <c r="V161" s="146">
        <v>3925</v>
      </c>
      <c r="W161" s="89" t="s">
        <v>912</v>
      </c>
      <c r="X161" s="89">
        <v>0.49166660000000001</v>
      </c>
      <c r="Y161" s="90">
        <v>0.25</v>
      </c>
      <c r="Z161" s="118">
        <v>-2322.4338934270004</v>
      </c>
      <c r="AA161" s="89">
        <v>0.12291665</v>
      </c>
      <c r="AB161" s="116">
        <f>_xlfn.XLOOKUP(I161,'rubros_id_opex '!A:A,'rubros_id_opex '!B:B)</f>
        <v>6</v>
      </c>
      <c r="AC161" s="89" t="str">
        <f>_xlfn.XLOOKUP(AB161,'rubros_unicos'!B:B,'rubros_unicos'!A:A)</f>
        <v>MANTENIMIENTO</v>
      </c>
    </row>
    <row r="162" spans="1:29" x14ac:dyDescent="0.25">
      <c r="A162" s="92" vm="36">
        <v>46101</v>
      </c>
      <c r="B162" s="89" t="s">
        <v>19</v>
      </c>
      <c r="C162" s="89" t="s">
        <v>1284</v>
      </c>
      <c r="D162" s="90">
        <v>-153424</v>
      </c>
      <c r="E162" s="89" t="s">
        <v>1285</v>
      </c>
      <c r="F162" s="89">
        <v>1</v>
      </c>
      <c r="G162" s="90">
        <v>44600</v>
      </c>
      <c r="H162" s="89" t="s">
        <v>931</v>
      </c>
      <c r="I162" s="89" t="s">
        <v>986</v>
      </c>
      <c r="J162" s="89" t="s">
        <v>148</v>
      </c>
      <c r="K162" s="89" t="s">
        <v>469</v>
      </c>
      <c r="L162" s="89" t="s">
        <v>181</v>
      </c>
      <c r="M162" s="89" t="s">
        <v>1229</v>
      </c>
      <c r="N162" s="89" t="s">
        <v>100</v>
      </c>
      <c r="O162" s="142" vm="2">
        <v>0</v>
      </c>
      <c r="P162" s="142" vm="2">
        <v>0</v>
      </c>
      <c r="Q162" s="89" t="s">
        <v>984</v>
      </c>
      <c r="R162" s="89" t="s">
        <v>1230</v>
      </c>
      <c r="S162" s="91" t="s">
        <v>1045</v>
      </c>
      <c r="T162" s="89" t="s">
        <v>987</v>
      </c>
      <c r="U162" s="89" t="s">
        <v>988</v>
      </c>
      <c r="V162" s="146">
        <v>3725</v>
      </c>
      <c r="W162" s="89" t="s">
        <v>987</v>
      </c>
      <c r="X162" s="89">
        <v>0.49166665999999998</v>
      </c>
      <c r="Y162" s="90">
        <v>0</v>
      </c>
      <c r="Z162" s="118">
        <v>0</v>
      </c>
      <c r="AA162" s="89">
        <v>0</v>
      </c>
      <c r="AB162" s="116">
        <f>_xlfn.XLOOKUP(I162,'rubros_id_opex '!A:A,'rubros_id_opex '!B:B)</f>
        <v>8</v>
      </c>
      <c r="AC162" s="89" t="str">
        <f>_xlfn.XLOOKUP(AB162,'rubros_unicos'!B:B,'rubros_unicos'!A:A)</f>
        <v>IMPUESTOS</v>
      </c>
    </row>
    <row r="163" spans="1:29" x14ac:dyDescent="0.25">
      <c r="A163" s="92" vm="36">
        <v>46101</v>
      </c>
      <c r="B163" s="89" t="s">
        <v>19</v>
      </c>
      <c r="C163" s="89" t="s">
        <v>1284</v>
      </c>
      <c r="D163" s="90">
        <v>-153424</v>
      </c>
      <c r="E163" s="89" t="s">
        <v>1285</v>
      </c>
      <c r="F163" s="89">
        <v>1</v>
      </c>
      <c r="G163" s="90">
        <v>44600</v>
      </c>
      <c r="H163" s="89" t="s">
        <v>931</v>
      </c>
      <c r="I163" s="89" t="s">
        <v>986</v>
      </c>
      <c r="J163" s="89" t="s">
        <v>148</v>
      </c>
      <c r="K163" s="89" t="s">
        <v>469</v>
      </c>
      <c r="L163" s="89" t="s">
        <v>181</v>
      </c>
      <c r="M163" s="89" t="s">
        <v>1229</v>
      </c>
      <c r="N163" s="89" t="s">
        <v>100</v>
      </c>
      <c r="O163" s="142" vm="2">
        <v>0</v>
      </c>
      <c r="P163" s="142" vm="2">
        <v>0</v>
      </c>
      <c r="Q163" s="89" t="s">
        <v>984</v>
      </c>
      <c r="R163" s="89" t="s">
        <v>1230</v>
      </c>
      <c r="S163" s="91" t="s">
        <v>1045</v>
      </c>
      <c r="T163" s="89" t="s">
        <v>987</v>
      </c>
      <c r="U163" s="89" t="s">
        <v>988</v>
      </c>
      <c r="V163" s="146">
        <v>3925</v>
      </c>
      <c r="W163" s="89" t="s">
        <v>987</v>
      </c>
      <c r="X163" s="89">
        <v>0.49166660000000001</v>
      </c>
      <c r="Y163" s="90">
        <v>0</v>
      </c>
      <c r="Z163" s="118">
        <v>0</v>
      </c>
      <c r="AA163" s="89">
        <v>0</v>
      </c>
      <c r="AB163" s="116">
        <f>_xlfn.XLOOKUP(I163,'rubros_id_opex '!A:A,'rubros_id_opex '!B:B)</f>
        <v>8</v>
      </c>
      <c r="AC163" s="89" t="str">
        <f>_xlfn.XLOOKUP(AB163,'rubros_unicos'!B:B,'rubros_unicos'!A:A)</f>
        <v>IMPUESTOS</v>
      </c>
    </row>
    <row r="164" spans="1:29" x14ac:dyDescent="0.25">
      <c r="A164" s="92" vm="36">
        <v>46101</v>
      </c>
      <c r="B164" s="89" t="s">
        <v>1219</v>
      </c>
      <c r="C164" s="89" t="s">
        <v>1286</v>
      </c>
      <c r="D164" s="90">
        <v>-606706.28</v>
      </c>
      <c r="E164" s="89" t="s">
        <v>1287</v>
      </c>
      <c r="F164" s="89">
        <v>6</v>
      </c>
      <c r="G164" s="90">
        <v>51035.28</v>
      </c>
      <c r="H164" s="89" t="s">
        <v>931</v>
      </c>
      <c r="I164" s="89" t="s">
        <v>994</v>
      </c>
      <c r="J164" s="89" t="s">
        <v>148</v>
      </c>
      <c r="K164" s="89" t="s">
        <v>469</v>
      </c>
      <c r="L164" s="89" t="s">
        <v>149</v>
      </c>
      <c r="M164" s="89" t="s">
        <v>1229</v>
      </c>
      <c r="N164" s="89" t="s">
        <v>100</v>
      </c>
      <c r="O164" s="142" vm="2">
        <v>0</v>
      </c>
      <c r="P164" s="142" vm="2">
        <v>0</v>
      </c>
      <c r="Q164" s="89" t="s">
        <v>984</v>
      </c>
      <c r="R164" s="89" t="s">
        <v>1230</v>
      </c>
      <c r="S164" s="91" t="s">
        <v>1045</v>
      </c>
      <c r="T164" s="89" t="s">
        <v>987</v>
      </c>
      <c r="U164" s="89" t="s">
        <v>988</v>
      </c>
      <c r="V164" s="146">
        <v>3725</v>
      </c>
      <c r="W164" s="89" t="s">
        <v>987</v>
      </c>
      <c r="X164" s="89">
        <v>0.49166665999999998</v>
      </c>
      <c r="Y164" s="90">
        <v>0</v>
      </c>
      <c r="Z164" s="118">
        <v>0</v>
      </c>
      <c r="AA164" s="89">
        <v>0</v>
      </c>
      <c r="AB164" s="116">
        <f>_xlfn.XLOOKUP(I164,'rubros_id_opex '!A:A,'rubros_id_opex '!B:B)</f>
        <v>3</v>
      </c>
      <c r="AC164" s="89" t="str">
        <f>_xlfn.XLOOKUP(AB164,'rubros_unicos'!B:B,'rubros_unicos'!A:A)</f>
        <v>SANIDAD</v>
      </c>
    </row>
    <row r="165" spans="1:29" x14ac:dyDescent="0.25">
      <c r="A165" s="92" vm="36">
        <v>46101</v>
      </c>
      <c r="B165" s="89" t="s">
        <v>1219</v>
      </c>
      <c r="C165" s="89" t="s">
        <v>1286</v>
      </c>
      <c r="D165" s="90">
        <v>-606706.28</v>
      </c>
      <c r="E165" s="89" t="s">
        <v>1287</v>
      </c>
      <c r="F165" s="89">
        <v>6</v>
      </c>
      <c r="G165" s="90">
        <v>51035.28</v>
      </c>
      <c r="H165" s="89" t="s">
        <v>931</v>
      </c>
      <c r="I165" s="89" t="s">
        <v>994</v>
      </c>
      <c r="J165" s="89" t="s">
        <v>148</v>
      </c>
      <c r="K165" s="89" t="s">
        <v>469</v>
      </c>
      <c r="L165" s="89" t="s">
        <v>149</v>
      </c>
      <c r="M165" s="89" t="s">
        <v>1229</v>
      </c>
      <c r="N165" s="89" t="s">
        <v>100</v>
      </c>
      <c r="O165" s="142" vm="2">
        <v>0</v>
      </c>
      <c r="P165" s="142" vm="2">
        <v>0</v>
      </c>
      <c r="Q165" s="89" t="s">
        <v>984</v>
      </c>
      <c r="R165" s="89" t="s">
        <v>1230</v>
      </c>
      <c r="S165" s="91" t="s">
        <v>1045</v>
      </c>
      <c r="T165" s="89" t="s">
        <v>987</v>
      </c>
      <c r="U165" s="89" t="s">
        <v>988</v>
      </c>
      <c r="V165" s="146">
        <v>3925</v>
      </c>
      <c r="W165" s="89" t="s">
        <v>987</v>
      </c>
      <c r="X165" s="89">
        <v>0.49166660000000001</v>
      </c>
      <c r="Y165" s="90">
        <v>0</v>
      </c>
      <c r="Z165" s="118">
        <v>0</v>
      </c>
      <c r="AA165" s="89">
        <v>0</v>
      </c>
      <c r="AB165" s="116">
        <f>_xlfn.XLOOKUP(I165,'rubros_id_opex '!A:A,'rubros_id_opex '!B:B)</f>
        <v>3</v>
      </c>
      <c r="AC165" s="89" t="str">
        <f>_xlfn.XLOOKUP(AB165,'rubros_unicos'!B:B,'rubros_unicos'!A:A)</f>
        <v>SANIDAD</v>
      </c>
    </row>
    <row r="166" spans="1:29" x14ac:dyDescent="0.25">
      <c r="A166" s="92" vm="36">
        <v>46101</v>
      </c>
      <c r="B166" s="89" t="s">
        <v>1288</v>
      </c>
      <c r="C166" s="89" t="s">
        <v>1289</v>
      </c>
      <c r="D166" s="90">
        <v>-269011.94</v>
      </c>
      <c r="E166" s="89" t="s">
        <v>1290</v>
      </c>
      <c r="F166" s="89">
        <v>1</v>
      </c>
      <c r="G166" s="90">
        <v>222323.92</v>
      </c>
      <c r="H166" s="89" t="s">
        <v>931</v>
      </c>
      <c r="I166" s="89" t="s">
        <v>983</v>
      </c>
      <c r="J166" s="89" t="s">
        <v>148</v>
      </c>
      <c r="K166" s="89" t="s">
        <v>469</v>
      </c>
      <c r="L166" s="89" t="s">
        <v>181</v>
      </c>
      <c r="M166" s="89" t="s">
        <v>1229</v>
      </c>
      <c r="N166" s="89" t="s">
        <v>94</v>
      </c>
      <c r="O166" s="142" vm="2">
        <v>0</v>
      </c>
      <c r="P166" s="142" vm="2">
        <v>0</v>
      </c>
      <c r="Q166" s="89" t="s">
        <v>984</v>
      </c>
      <c r="R166" s="89" t="s">
        <v>1230</v>
      </c>
      <c r="S166" s="91" t="s">
        <v>1045</v>
      </c>
      <c r="T166" s="89" t="s">
        <v>932</v>
      </c>
      <c r="U166" s="89" t="s">
        <v>933</v>
      </c>
      <c r="V166" s="146">
        <v>3725</v>
      </c>
      <c r="W166" s="89" t="s">
        <v>934</v>
      </c>
      <c r="X166" s="89">
        <v>0.49166665999999998</v>
      </c>
      <c r="Y166" s="90">
        <v>0.25</v>
      </c>
      <c r="Z166" s="118">
        <v>-33066.050509980101</v>
      </c>
      <c r="AA166" s="89">
        <v>0.12291666499999999</v>
      </c>
      <c r="AB166" s="116">
        <f>_xlfn.XLOOKUP(I166,'rubros_id_opex '!A:A,'rubros_id_opex '!B:B)</f>
        <v>7</v>
      </c>
      <c r="AC166" s="89" t="str">
        <f>_xlfn.XLOOKUP(AB166,'rubros_unicos'!B:B,'rubros_unicos'!A:A)</f>
        <v>GASTOS OPERATIVOS</v>
      </c>
    </row>
    <row r="167" spans="1:29" x14ac:dyDescent="0.25">
      <c r="A167" s="92" vm="36">
        <v>46101</v>
      </c>
      <c r="B167" s="89" t="s">
        <v>1288</v>
      </c>
      <c r="C167" s="89" t="s">
        <v>1289</v>
      </c>
      <c r="D167" s="90">
        <v>-269011.94</v>
      </c>
      <c r="E167" s="89" t="s">
        <v>1290</v>
      </c>
      <c r="F167" s="89">
        <v>1</v>
      </c>
      <c r="G167" s="90">
        <v>222323.92</v>
      </c>
      <c r="H167" s="89" t="s">
        <v>931</v>
      </c>
      <c r="I167" s="89" t="s">
        <v>983</v>
      </c>
      <c r="J167" s="89" t="s">
        <v>148</v>
      </c>
      <c r="K167" s="89" t="s">
        <v>469</v>
      </c>
      <c r="L167" s="89" t="s">
        <v>181</v>
      </c>
      <c r="M167" s="89" t="s">
        <v>1229</v>
      </c>
      <c r="N167" s="89" t="s">
        <v>94</v>
      </c>
      <c r="O167" s="142" vm="2">
        <v>0</v>
      </c>
      <c r="P167" s="142" vm="2">
        <v>0</v>
      </c>
      <c r="Q167" s="89" t="s">
        <v>984</v>
      </c>
      <c r="R167" s="89" t="s">
        <v>1230</v>
      </c>
      <c r="S167" s="91" t="s">
        <v>1045</v>
      </c>
      <c r="T167" s="89" t="s">
        <v>932</v>
      </c>
      <c r="U167" s="89" t="s">
        <v>933</v>
      </c>
      <c r="V167" s="146">
        <v>3725</v>
      </c>
      <c r="W167" s="89" t="s">
        <v>908</v>
      </c>
      <c r="X167" s="89">
        <v>0.49166665999999998</v>
      </c>
      <c r="Y167" s="90">
        <v>0.25</v>
      </c>
      <c r="Z167" s="118">
        <v>-33066.050509980101</v>
      </c>
      <c r="AA167" s="89">
        <v>0.12291666499999999</v>
      </c>
      <c r="AB167" s="116">
        <f>_xlfn.XLOOKUP(I167,'rubros_id_opex '!A:A,'rubros_id_opex '!B:B)</f>
        <v>7</v>
      </c>
      <c r="AC167" s="89" t="str">
        <f>_xlfn.XLOOKUP(AB167,'rubros_unicos'!B:B,'rubros_unicos'!A:A)</f>
        <v>GASTOS OPERATIVOS</v>
      </c>
    </row>
    <row r="168" spans="1:29" x14ac:dyDescent="0.25">
      <c r="A168" s="92" vm="36">
        <v>46101</v>
      </c>
      <c r="B168" s="89" t="s">
        <v>1288</v>
      </c>
      <c r="C168" s="89" t="s">
        <v>1289</v>
      </c>
      <c r="D168" s="90">
        <v>-269011.94</v>
      </c>
      <c r="E168" s="89" t="s">
        <v>1290</v>
      </c>
      <c r="F168" s="89">
        <v>1</v>
      </c>
      <c r="G168" s="90">
        <v>222323.92</v>
      </c>
      <c r="H168" s="89" t="s">
        <v>931</v>
      </c>
      <c r="I168" s="89" t="s">
        <v>983</v>
      </c>
      <c r="J168" s="89" t="s">
        <v>148</v>
      </c>
      <c r="K168" s="89" t="s">
        <v>469</v>
      </c>
      <c r="L168" s="89" t="s">
        <v>181</v>
      </c>
      <c r="M168" s="89" t="s">
        <v>1229</v>
      </c>
      <c r="N168" s="89" t="s">
        <v>94</v>
      </c>
      <c r="O168" s="142" vm="2">
        <v>0</v>
      </c>
      <c r="P168" s="142" vm="2">
        <v>0</v>
      </c>
      <c r="Q168" s="89" t="s">
        <v>984</v>
      </c>
      <c r="R168" s="89" t="s">
        <v>1230</v>
      </c>
      <c r="S168" s="91" t="s">
        <v>1045</v>
      </c>
      <c r="T168" s="89" t="s">
        <v>932</v>
      </c>
      <c r="U168" s="89" t="s">
        <v>933</v>
      </c>
      <c r="V168" s="146">
        <v>3725</v>
      </c>
      <c r="W168" s="89" t="s">
        <v>910</v>
      </c>
      <c r="X168" s="89">
        <v>0.49166665999999998</v>
      </c>
      <c r="Y168" s="90">
        <v>0.25</v>
      </c>
      <c r="Z168" s="118">
        <v>-33066.050509980101</v>
      </c>
      <c r="AA168" s="89">
        <v>0.12291666499999999</v>
      </c>
      <c r="AB168" s="116">
        <f>_xlfn.XLOOKUP(I168,'rubros_id_opex '!A:A,'rubros_id_opex '!B:B)</f>
        <v>7</v>
      </c>
      <c r="AC168" s="89" t="str">
        <f>_xlfn.XLOOKUP(AB168,'rubros_unicos'!B:B,'rubros_unicos'!A:A)</f>
        <v>GASTOS OPERATIVOS</v>
      </c>
    </row>
    <row r="169" spans="1:29" x14ac:dyDescent="0.25">
      <c r="A169" s="92" vm="36">
        <v>46101</v>
      </c>
      <c r="B169" s="89" t="s">
        <v>1288</v>
      </c>
      <c r="C169" s="89" t="s">
        <v>1289</v>
      </c>
      <c r="D169" s="90">
        <v>-269011.94</v>
      </c>
      <c r="E169" s="89" t="s">
        <v>1290</v>
      </c>
      <c r="F169" s="89">
        <v>1</v>
      </c>
      <c r="G169" s="90">
        <v>222323.92</v>
      </c>
      <c r="H169" s="89" t="s">
        <v>931</v>
      </c>
      <c r="I169" s="89" t="s">
        <v>983</v>
      </c>
      <c r="J169" s="89" t="s">
        <v>148</v>
      </c>
      <c r="K169" s="89" t="s">
        <v>469</v>
      </c>
      <c r="L169" s="89" t="s">
        <v>181</v>
      </c>
      <c r="M169" s="89" t="s">
        <v>1229</v>
      </c>
      <c r="N169" s="89" t="s">
        <v>94</v>
      </c>
      <c r="O169" s="142" vm="2">
        <v>0</v>
      </c>
      <c r="P169" s="142" vm="2">
        <v>0</v>
      </c>
      <c r="Q169" s="89" t="s">
        <v>984</v>
      </c>
      <c r="R169" s="89" t="s">
        <v>1230</v>
      </c>
      <c r="S169" s="91" t="s">
        <v>1045</v>
      </c>
      <c r="T169" s="89" t="s">
        <v>932</v>
      </c>
      <c r="U169" s="89" t="s">
        <v>933</v>
      </c>
      <c r="V169" s="146">
        <v>3725</v>
      </c>
      <c r="W169" s="89" t="s">
        <v>912</v>
      </c>
      <c r="X169" s="89">
        <v>0.49166665999999998</v>
      </c>
      <c r="Y169" s="90">
        <v>0.25</v>
      </c>
      <c r="Z169" s="118">
        <v>-33066.050509980101</v>
      </c>
      <c r="AA169" s="89">
        <v>0.12291666499999999</v>
      </c>
      <c r="AB169" s="116">
        <f>_xlfn.XLOOKUP(I169,'rubros_id_opex '!A:A,'rubros_id_opex '!B:B)</f>
        <v>7</v>
      </c>
      <c r="AC169" s="89" t="str">
        <f>_xlfn.XLOOKUP(AB169,'rubros_unicos'!B:B,'rubros_unicos'!A:A)</f>
        <v>GASTOS OPERATIVOS</v>
      </c>
    </row>
    <row r="170" spans="1:29" x14ac:dyDescent="0.25">
      <c r="A170" s="92" vm="36">
        <v>46101</v>
      </c>
      <c r="B170" s="89" t="s">
        <v>1288</v>
      </c>
      <c r="C170" s="89" t="s">
        <v>1289</v>
      </c>
      <c r="D170" s="90">
        <v>-269011.94</v>
      </c>
      <c r="E170" s="89" t="s">
        <v>1290</v>
      </c>
      <c r="F170" s="89">
        <v>1</v>
      </c>
      <c r="G170" s="90">
        <v>222323.92</v>
      </c>
      <c r="H170" s="89" t="s">
        <v>931</v>
      </c>
      <c r="I170" s="89" t="s">
        <v>983</v>
      </c>
      <c r="J170" s="89" t="s">
        <v>148</v>
      </c>
      <c r="K170" s="89" t="s">
        <v>469</v>
      </c>
      <c r="L170" s="89" t="s">
        <v>181</v>
      </c>
      <c r="M170" s="89" t="s">
        <v>1229</v>
      </c>
      <c r="N170" s="89" t="s">
        <v>94</v>
      </c>
      <c r="O170" s="142" vm="2">
        <v>0</v>
      </c>
      <c r="P170" s="142" vm="2">
        <v>0</v>
      </c>
      <c r="Q170" s="89" t="s">
        <v>984</v>
      </c>
      <c r="R170" s="89" t="s">
        <v>1230</v>
      </c>
      <c r="S170" s="91" t="s">
        <v>1045</v>
      </c>
      <c r="T170" s="89" t="s">
        <v>932</v>
      </c>
      <c r="U170" s="89" t="s">
        <v>933</v>
      </c>
      <c r="V170" s="146">
        <v>3925</v>
      </c>
      <c r="W170" s="89" t="s">
        <v>934</v>
      </c>
      <c r="X170" s="89">
        <v>0.49166660000000001</v>
      </c>
      <c r="Y170" s="90">
        <v>0.25</v>
      </c>
      <c r="Z170" s="118">
        <v>-33066.046474800998</v>
      </c>
      <c r="AA170" s="89">
        <v>0.12291665</v>
      </c>
      <c r="AB170" s="116">
        <f>_xlfn.XLOOKUP(I170,'rubros_id_opex '!A:A,'rubros_id_opex '!B:B)</f>
        <v>7</v>
      </c>
      <c r="AC170" s="89" t="str">
        <f>_xlfn.XLOOKUP(AB170,'rubros_unicos'!B:B,'rubros_unicos'!A:A)</f>
        <v>GASTOS OPERATIVOS</v>
      </c>
    </row>
    <row r="171" spans="1:29" x14ac:dyDescent="0.25">
      <c r="A171" s="92" vm="36">
        <v>46101</v>
      </c>
      <c r="B171" s="89" t="s">
        <v>1288</v>
      </c>
      <c r="C171" s="89" t="s">
        <v>1289</v>
      </c>
      <c r="D171" s="90">
        <v>-269011.94</v>
      </c>
      <c r="E171" s="89" t="s">
        <v>1290</v>
      </c>
      <c r="F171" s="89">
        <v>1</v>
      </c>
      <c r="G171" s="90">
        <v>222323.92</v>
      </c>
      <c r="H171" s="89" t="s">
        <v>931</v>
      </c>
      <c r="I171" s="89" t="s">
        <v>983</v>
      </c>
      <c r="J171" s="89" t="s">
        <v>148</v>
      </c>
      <c r="K171" s="89" t="s">
        <v>469</v>
      </c>
      <c r="L171" s="89" t="s">
        <v>181</v>
      </c>
      <c r="M171" s="89" t="s">
        <v>1229</v>
      </c>
      <c r="N171" s="89" t="s">
        <v>94</v>
      </c>
      <c r="O171" s="142" vm="2">
        <v>0</v>
      </c>
      <c r="P171" s="142" vm="2">
        <v>0</v>
      </c>
      <c r="Q171" s="89" t="s">
        <v>984</v>
      </c>
      <c r="R171" s="89" t="s">
        <v>1230</v>
      </c>
      <c r="S171" s="91" t="s">
        <v>1045</v>
      </c>
      <c r="T171" s="89" t="s">
        <v>932</v>
      </c>
      <c r="U171" s="89" t="s">
        <v>933</v>
      </c>
      <c r="V171" s="146">
        <v>3925</v>
      </c>
      <c r="W171" s="89" t="s">
        <v>908</v>
      </c>
      <c r="X171" s="89">
        <v>0.49166660000000001</v>
      </c>
      <c r="Y171" s="90">
        <v>0.25</v>
      </c>
      <c r="Z171" s="118">
        <v>-33066.046474800998</v>
      </c>
      <c r="AA171" s="89">
        <v>0.12291665</v>
      </c>
      <c r="AB171" s="116">
        <f>_xlfn.XLOOKUP(I171,'rubros_id_opex '!A:A,'rubros_id_opex '!B:B)</f>
        <v>7</v>
      </c>
      <c r="AC171" s="89" t="str">
        <f>_xlfn.XLOOKUP(AB171,'rubros_unicos'!B:B,'rubros_unicos'!A:A)</f>
        <v>GASTOS OPERATIVOS</v>
      </c>
    </row>
    <row r="172" spans="1:29" x14ac:dyDescent="0.25">
      <c r="A172" s="92" vm="36">
        <v>46101</v>
      </c>
      <c r="B172" s="89" t="s">
        <v>1288</v>
      </c>
      <c r="C172" s="89" t="s">
        <v>1289</v>
      </c>
      <c r="D172" s="90">
        <v>-269011.94</v>
      </c>
      <c r="E172" s="89" t="s">
        <v>1290</v>
      </c>
      <c r="F172" s="89">
        <v>1</v>
      </c>
      <c r="G172" s="90">
        <v>222323.92</v>
      </c>
      <c r="H172" s="89" t="s">
        <v>931</v>
      </c>
      <c r="I172" s="89" t="s">
        <v>983</v>
      </c>
      <c r="J172" s="89" t="s">
        <v>148</v>
      </c>
      <c r="K172" s="89" t="s">
        <v>469</v>
      </c>
      <c r="L172" s="89" t="s">
        <v>181</v>
      </c>
      <c r="M172" s="89" t="s">
        <v>1229</v>
      </c>
      <c r="N172" s="89" t="s">
        <v>94</v>
      </c>
      <c r="O172" s="142" vm="2">
        <v>0</v>
      </c>
      <c r="P172" s="142" vm="2">
        <v>0</v>
      </c>
      <c r="Q172" s="89" t="s">
        <v>984</v>
      </c>
      <c r="R172" s="89" t="s">
        <v>1230</v>
      </c>
      <c r="S172" s="91" t="s">
        <v>1045</v>
      </c>
      <c r="T172" s="89" t="s">
        <v>932</v>
      </c>
      <c r="U172" s="89" t="s">
        <v>933</v>
      </c>
      <c r="V172" s="146">
        <v>3925</v>
      </c>
      <c r="W172" s="89" t="s">
        <v>910</v>
      </c>
      <c r="X172" s="89">
        <v>0.49166660000000001</v>
      </c>
      <c r="Y172" s="90">
        <v>0.25</v>
      </c>
      <c r="Z172" s="118">
        <v>-33066.046474800998</v>
      </c>
      <c r="AA172" s="89">
        <v>0.12291665</v>
      </c>
      <c r="AB172" s="116">
        <f>_xlfn.XLOOKUP(I172,'rubros_id_opex '!A:A,'rubros_id_opex '!B:B)</f>
        <v>7</v>
      </c>
      <c r="AC172" s="89" t="str">
        <f>_xlfn.XLOOKUP(AB172,'rubros_unicos'!B:B,'rubros_unicos'!A:A)</f>
        <v>GASTOS OPERATIVOS</v>
      </c>
    </row>
    <row r="173" spans="1:29" x14ac:dyDescent="0.25">
      <c r="A173" s="92" vm="36">
        <v>46101</v>
      </c>
      <c r="B173" s="89" t="s">
        <v>1288</v>
      </c>
      <c r="C173" s="89" t="s">
        <v>1289</v>
      </c>
      <c r="D173" s="90">
        <v>-269011.94</v>
      </c>
      <c r="E173" s="89" t="s">
        <v>1290</v>
      </c>
      <c r="F173" s="89">
        <v>1</v>
      </c>
      <c r="G173" s="90">
        <v>222323.92</v>
      </c>
      <c r="H173" s="89" t="s">
        <v>931</v>
      </c>
      <c r="I173" s="89" t="s">
        <v>983</v>
      </c>
      <c r="J173" s="89" t="s">
        <v>148</v>
      </c>
      <c r="K173" s="89" t="s">
        <v>469</v>
      </c>
      <c r="L173" s="89" t="s">
        <v>181</v>
      </c>
      <c r="M173" s="89" t="s">
        <v>1229</v>
      </c>
      <c r="N173" s="89" t="s">
        <v>94</v>
      </c>
      <c r="O173" s="142" vm="2">
        <v>0</v>
      </c>
      <c r="P173" s="142" vm="2">
        <v>0</v>
      </c>
      <c r="Q173" s="89" t="s">
        <v>984</v>
      </c>
      <c r="R173" s="89" t="s">
        <v>1230</v>
      </c>
      <c r="S173" s="91" t="s">
        <v>1045</v>
      </c>
      <c r="T173" s="89" t="s">
        <v>932</v>
      </c>
      <c r="U173" s="89" t="s">
        <v>933</v>
      </c>
      <c r="V173" s="146">
        <v>3925</v>
      </c>
      <c r="W173" s="89" t="s">
        <v>912</v>
      </c>
      <c r="X173" s="89">
        <v>0.49166660000000001</v>
      </c>
      <c r="Y173" s="90">
        <v>0.25</v>
      </c>
      <c r="Z173" s="118">
        <v>-33066.046474800998</v>
      </c>
      <c r="AA173" s="89">
        <v>0.12291665</v>
      </c>
      <c r="AB173" s="116">
        <f>_xlfn.XLOOKUP(I173,'rubros_id_opex '!A:A,'rubros_id_opex '!B:B)</f>
        <v>7</v>
      </c>
      <c r="AC173" s="89" t="str">
        <f>_xlfn.XLOOKUP(AB173,'rubros_unicos'!B:B,'rubros_unicos'!A:A)</f>
        <v>GASTOS OPERATIVOS</v>
      </c>
    </row>
    <row r="174" spans="1:29" x14ac:dyDescent="0.25">
      <c r="A174" s="92" vm="36">
        <v>46101</v>
      </c>
      <c r="B174" s="89" t="s">
        <v>940</v>
      </c>
      <c r="C174" s="89" t="s">
        <v>1291</v>
      </c>
      <c r="D174" s="90">
        <v>-952000</v>
      </c>
      <c r="E174" s="89" t="s">
        <v>1271</v>
      </c>
      <c r="F174" s="89">
        <v>1</v>
      </c>
      <c r="G174" s="90">
        <v>786776.86</v>
      </c>
      <c r="H174" s="89" t="s">
        <v>931</v>
      </c>
      <c r="I174" s="89" t="s">
        <v>983</v>
      </c>
      <c r="J174" s="89" t="s">
        <v>148</v>
      </c>
      <c r="K174" s="89" t="s">
        <v>469</v>
      </c>
      <c r="L174" s="89" t="s">
        <v>149</v>
      </c>
      <c r="M174" s="89" t="s">
        <v>1229</v>
      </c>
      <c r="N174" s="89" t="s">
        <v>94</v>
      </c>
      <c r="O174" s="142" vm="2">
        <v>0</v>
      </c>
      <c r="P174" s="142" vm="2">
        <v>0</v>
      </c>
      <c r="Q174" s="89" t="s">
        <v>984</v>
      </c>
      <c r="R174" s="89" t="s">
        <v>1230</v>
      </c>
      <c r="S174" s="91" t="s">
        <v>1045</v>
      </c>
      <c r="T174" s="89" t="s">
        <v>932</v>
      </c>
      <c r="U174" s="89" t="s">
        <v>933</v>
      </c>
      <c r="V174" s="146">
        <v>3725</v>
      </c>
      <c r="W174" s="89" t="s">
        <v>934</v>
      </c>
      <c r="X174" s="89">
        <v>0.49166665999999998</v>
      </c>
      <c r="Y174" s="90">
        <v>0.25</v>
      </c>
      <c r="Z174" s="118">
        <v>-117016.66507999999</v>
      </c>
      <c r="AA174" s="89">
        <v>0.12291666499999999</v>
      </c>
      <c r="AB174" s="116">
        <f>_xlfn.XLOOKUP(I174,'rubros_id_opex '!A:A,'rubros_id_opex '!B:B)</f>
        <v>7</v>
      </c>
      <c r="AC174" s="89" t="str">
        <f>_xlfn.XLOOKUP(AB174,'rubros_unicos'!B:B,'rubros_unicos'!A:A)</f>
        <v>GASTOS OPERATIVOS</v>
      </c>
    </row>
    <row r="175" spans="1:29" x14ac:dyDescent="0.25">
      <c r="A175" s="92" vm="36">
        <v>46101</v>
      </c>
      <c r="B175" s="89" t="s">
        <v>940</v>
      </c>
      <c r="C175" s="89" t="s">
        <v>1291</v>
      </c>
      <c r="D175" s="90">
        <v>-952000</v>
      </c>
      <c r="E175" s="89" t="s">
        <v>1271</v>
      </c>
      <c r="F175" s="89">
        <v>1</v>
      </c>
      <c r="G175" s="90">
        <v>786776.86</v>
      </c>
      <c r="H175" s="89" t="s">
        <v>931</v>
      </c>
      <c r="I175" s="89" t="s">
        <v>983</v>
      </c>
      <c r="J175" s="89" t="s">
        <v>148</v>
      </c>
      <c r="K175" s="89" t="s">
        <v>469</v>
      </c>
      <c r="L175" s="89" t="s">
        <v>149</v>
      </c>
      <c r="M175" s="89" t="s">
        <v>1229</v>
      </c>
      <c r="N175" s="89" t="s">
        <v>94</v>
      </c>
      <c r="O175" s="142" vm="2">
        <v>0</v>
      </c>
      <c r="P175" s="142" vm="2">
        <v>0</v>
      </c>
      <c r="Q175" s="89" t="s">
        <v>984</v>
      </c>
      <c r="R175" s="89" t="s">
        <v>1230</v>
      </c>
      <c r="S175" s="91" t="s">
        <v>1045</v>
      </c>
      <c r="T175" s="89" t="s">
        <v>932</v>
      </c>
      <c r="U175" s="89" t="s">
        <v>933</v>
      </c>
      <c r="V175" s="146">
        <v>3725</v>
      </c>
      <c r="W175" s="89" t="s">
        <v>908</v>
      </c>
      <c r="X175" s="89">
        <v>0.49166665999999998</v>
      </c>
      <c r="Y175" s="90">
        <v>0.25</v>
      </c>
      <c r="Z175" s="118">
        <v>-117016.66507999999</v>
      </c>
      <c r="AA175" s="89">
        <v>0.12291666499999999</v>
      </c>
      <c r="AB175" s="116">
        <f>_xlfn.XLOOKUP(I175,'rubros_id_opex '!A:A,'rubros_id_opex '!B:B)</f>
        <v>7</v>
      </c>
      <c r="AC175" s="89" t="str">
        <f>_xlfn.XLOOKUP(AB175,'rubros_unicos'!B:B,'rubros_unicos'!A:A)</f>
        <v>GASTOS OPERATIVOS</v>
      </c>
    </row>
    <row r="176" spans="1:29" x14ac:dyDescent="0.25">
      <c r="A176" s="92" vm="36">
        <v>46101</v>
      </c>
      <c r="B176" s="89" t="s">
        <v>940</v>
      </c>
      <c r="C176" s="89" t="s">
        <v>1291</v>
      </c>
      <c r="D176" s="90">
        <v>-952000</v>
      </c>
      <c r="E176" s="89" t="s">
        <v>1271</v>
      </c>
      <c r="F176" s="89">
        <v>1</v>
      </c>
      <c r="G176" s="90">
        <v>786776.86</v>
      </c>
      <c r="H176" s="89" t="s">
        <v>931</v>
      </c>
      <c r="I176" s="89" t="s">
        <v>983</v>
      </c>
      <c r="J176" s="89" t="s">
        <v>148</v>
      </c>
      <c r="K176" s="89" t="s">
        <v>469</v>
      </c>
      <c r="L176" s="89" t="s">
        <v>149</v>
      </c>
      <c r="M176" s="89" t="s">
        <v>1229</v>
      </c>
      <c r="N176" s="89" t="s">
        <v>94</v>
      </c>
      <c r="O176" s="142" vm="2">
        <v>0</v>
      </c>
      <c r="P176" s="142" vm="2">
        <v>0</v>
      </c>
      <c r="Q176" s="89" t="s">
        <v>984</v>
      </c>
      <c r="R176" s="89" t="s">
        <v>1230</v>
      </c>
      <c r="S176" s="91" t="s">
        <v>1045</v>
      </c>
      <c r="T176" s="89" t="s">
        <v>932</v>
      </c>
      <c r="U176" s="89" t="s">
        <v>933</v>
      </c>
      <c r="V176" s="146">
        <v>3725</v>
      </c>
      <c r="W176" s="89" t="s">
        <v>910</v>
      </c>
      <c r="X176" s="89">
        <v>0.49166665999999998</v>
      </c>
      <c r="Y176" s="90">
        <v>0.25</v>
      </c>
      <c r="Z176" s="118">
        <v>-117016.66507999999</v>
      </c>
      <c r="AA176" s="89">
        <v>0.12291666499999999</v>
      </c>
      <c r="AB176" s="116">
        <f>_xlfn.XLOOKUP(I176,'rubros_id_opex '!A:A,'rubros_id_opex '!B:B)</f>
        <v>7</v>
      </c>
      <c r="AC176" s="89" t="str">
        <f>_xlfn.XLOOKUP(AB176,'rubros_unicos'!B:B,'rubros_unicos'!A:A)</f>
        <v>GASTOS OPERATIVOS</v>
      </c>
    </row>
    <row r="177" spans="1:29" x14ac:dyDescent="0.25">
      <c r="A177" s="92" vm="36">
        <v>46101</v>
      </c>
      <c r="B177" s="89" t="s">
        <v>940</v>
      </c>
      <c r="C177" s="89" t="s">
        <v>1291</v>
      </c>
      <c r="D177" s="90">
        <v>-952000</v>
      </c>
      <c r="E177" s="89" t="s">
        <v>1271</v>
      </c>
      <c r="F177" s="89">
        <v>1</v>
      </c>
      <c r="G177" s="90">
        <v>786776.86</v>
      </c>
      <c r="H177" s="89" t="s">
        <v>931</v>
      </c>
      <c r="I177" s="89" t="s">
        <v>983</v>
      </c>
      <c r="J177" s="89" t="s">
        <v>148</v>
      </c>
      <c r="K177" s="89" t="s">
        <v>469</v>
      </c>
      <c r="L177" s="89" t="s">
        <v>149</v>
      </c>
      <c r="M177" s="89" t="s">
        <v>1229</v>
      </c>
      <c r="N177" s="89" t="s">
        <v>94</v>
      </c>
      <c r="O177" s="142" vm="2">
        <v>0</v>
      </c>
      <c r="P177" s="142" vm="2">
        <v>0</v>
      </c>
      <c r="Q177" s="89" t="s">
        <v>984</v>
      </c>
      <c r="R177" s="89" t="s">
        <v>1230</v>
      </c>
      <c r="S177" s="91" t="s">
        <v>1045</v>
      </c>
      <c r="T177" s="89" t="s">
        <v>932</v>
      </c>
      <c r="U177" s="89" t="s">
        <v>933</v>
      </c>
      <c r="V177" s="146">
        <v>3725</v>
      </c>
      <c r="W177" s="89" t="s">
        <v>912</v>
      </c>
      <c r="X177" s="89">
        <v>0.49166665999999998</v>
      </c>
      <c r="Y177" s="90">
        <v>0.25</v>
      </c>
      <c r="Z177" s="118">
        <v>-117016.66507999999</v>
      </c>
      <c r="AA177" s="89">
        <v>0.12291666499999999</v>
      </c>
      <c r="AB177" s="116">
        <f>_xlfn.XLOOKUP(I177,'rubros_id_opex '!A:A,'rubros_id_opex '!B:B)</f>
        <v>7</v>
      </c>
      <c r="AC177" s="89" t="str">
        <f>_xlfn.XLOOKUP(AB177,'rubros_unicos'!B:B,'rubros_unicos'!A:A)</f>
        <v>GASTOS OPERATIVOS</v>
      </c>
    </row>
    <row r="178" spans="1:29" x14ac:dyDescent="0.25">
      <c r="A178" s="92" vm="36">
        <v>46101</v>
      </c>
      <c r="B178" s="89" t="s">
        <v>940</v>
      </c>
      <c r="C178" s="89" t="s">
        <v>1291</v>
      </c>
      <c r="D178" s="90">
        <v>-952000</v>
      </c>
      <c r="E178" s="89" t="s">
        <v>1271</v>
      </c>
      <c r="F178" s="89">
        <v>1</v>
      </c>
      <c r="G178" s="90">
        <v>786776.86</v>
      </c>
      <c r="H178" s="89" t="s">
        <v>931</v>
      </c>
      <c r="I178" s="89" t="s">
        <v>983</v>
      </c>
      <c r="J178" s="89" t="s">
        <v>148</v>
      </c>
      <c r="K178" s="89" t="s">
        <v>469</v>
      </c>
      <c r="L178" s="89" t="s">
        <v>149</v>
      </c>
      <c r="M178" s="89" t="s">
        <v>1229</v>
      </c>
      <c r="N178" s="89" t="s">
        <v>94</v>
      </c>
      <c r="O178" s="142" vm="2">
        <v>0</v>
      </c>
      <c r="P178" s="142" vm="2">
        <v>0</v>
      </c>
      <c r="Q178" s="89" t="s">
        <v>984</v>
      </c>
      <c r="R178" s="89" t="s">
        <v>1230</v>
      </c>
      <c r="S178" s="91" t="s">
        <v>1045</v>
      </c>
      <c r="T178" s="89" t="s">
        <v>932</v>
      </c>
      <c r="U178" s="89" t="s">
        <v>933</v>
      </c>
      <c r="V178" s="146">
        <v>3925</v>
      </c>
      <c r="W178" s="89" t="s">
        <v>934</v>
      </c>
      <c r="X178" s="89">
        <v>0.49166660000000001</v>
      </c>
      <c r="Y178" s="90">
        <v>0.25</v>
      </c>
      <c r="Z178" s="118">
        <v>-117016.6508</v>
      </c>
      <c r="AA178" s="89">
        <v>0.12291665</v>
      </c>
      <c r="AB178" s="116">
        <f>_xlfn.XLOOKUP(I178,'rubros_id_opex '!A:A,'rubros_id_opex '!B:B)</f>
        <v>7</v>
      </c>
      <c r="AC178" s="89" t="str">
        <f>_xlfn.XLOOKUP(AB178,'rubros_unicos'!B:B,'rubros_unicos'!A:A)</f>
        <v>GASTOS OPERATIVOS</v>
      </c>
    </row>
    <row r="179" spans="1:29" x14ac:dyDescent="0.25">
      <c r="A179" s="92" vm="36">
        <v>46101</v>
      </c>
      <c r="B179" s="89" t="s">
        <v>940</v>
      </c>
      <c r="C179" s="89" t="s">
        <v>1291</v>
      </c>
      <c r="D179" s="90">
        <v>-952000</v>
      </c>
      <c r="E179" s="89" t="s">
        <v>1271</v>
      </c>
      <c r="F179" s="89">
        <v>1</v>
      </c>
      <c r="G179" s="90">
        <v>786776.86</v>
      </c>
      <c r="H179" s="89" t="s">
        <v>931</v>
      </c>
      <c r="I179" s="89" t="s">
        <v>983</v>
      </c>
      <c r="J179" s="89" t="s">
        <v>148</v>
      </c>
      <c r="K179" s="89" t="s">
        <v>469</v>
      </c>
      <c r="L179" s="89" t="s">
        <v>149</v>
      </c>
      <c r="M179" s="89" t="s">
        <v>1229</v>
      </c>
      <c r="N179" s="89" t="s">
        <v>94</v>
      </c>
      <c r="O179" s="142" vm="2">
        <v>0</v>
      </c>
      <c r="P179" s="142" vm="2">
        <v>0</v>
      </c>
      <c r="Q179" s="89" t="s">
        <v>984</v>
      </c>
      <c r="R179" s="89" t="s">
        <v>1230</v>
      </c>
      <c r="S179" s="91" t="s">
        <v>1045</v>
      </c>
      <c r="T179" s="89" t="s">
        <v>932</v>
      </c>
      <c r="U179" s="89" t="s">
        <v>933</v>
      </c>
      <c r="V179" s="146">
        <v>3925</v>
      </c>
      <c r="W179" s="89" t="s">
        <v>908</v>
      </c>
      <c r="X179" s="89">
        <v>0.49166660000000001</v>
      </c>
      <c r="Y179" s="90">
        <v>0.25</v>
      </c>
      <c r="Z179" s="118">
        <v>-117016.6508</v>
      </c>
      <c r="AA179" s="89">
        <v>0.12291665</v>
      </c>
      <c r="AB179" s="116">
        <f>_xlfn.XLOOKUP(I179,'rubros_id_opex '!A:A,'rubros_id_opex '!B:B)</f>
        <v>7</v>
      </c>
      <c r="AC179" s="89" t="str">
        <f>_xlfn.XLOOKUP(AB179,'rubros_unicos'!B:B,'rubros_unicos'!A:A)</f>
        <v>GASTOS OPERATIVOS</v>
      </c>
    </row>
    <row r="180" spans="1:29" x14ac:dyDescent="0.25">
      <c r="A180" s="92" vm="36">
        <v>46101</v>
      </c>
      <c r="B180" s="89" t="s">
        <v>940</v>
      </c>
      <c r="C180" s="89" t="s">
        <v>1291</v>
      </c>
      <c r="D180" s="90">
        <v>-952000</v>
      </c>
      <c r="E180" s="89" t="s">
        <v>1271</v>
      </c>
      <c r="F180" s="89">
        <v>1</v>
      </c>
      <c r="G180" s="90">
        <v>786776.86</v>
      </c>
      <c r="H180" s="89" t="s">
        <v>931</v>
      </c>
      <c r="I180" s="89" t="s">
        <v>983</v>
      </c>
      <c r="J180" s="89" t="s">
        <v>148</v>
      </c>
      <c r="K180" s="89" t="s">
        <v>469</v>
      </c>
      <c r="L180" s="89" t="s">
        <v>149</v>
      </c>
      <c r="M180" s="89" t="s">
        <v>1229</v>
      </c>
      <c r="N180" s="89" t="s">
        <v>94</v>
      </c>
      <c r="O180" s="142" vm="2">
        <v>0</v>
      </c>
      <c r="P180" s="142" vm="2">
        <v>0</v>
      </c>
      <c r="Q180" s="89" t="s">
        <v>984</v>
      </c>
      <c r="R180" s="89" t="s">
        <v>1230</v>
      </c>
      <c r="S180" s="91" t="s">
        <v>1045</v>
      </c>
      <c r="T180" s="89" t="s">
        <v>932</v>
      </c>
      <c r="U180" s="89" t="s">
        <v>933</v>
      </c>
      <c r="V180" s="146">
        <v>3925</v>
      </c>
      <c r="W180" s="89" t="s">
        <v>910</v>
      </c>
      <c r="X180" s="89">
        <v>0.49166660000000001</v>
      </c>
      <c r="Y180" s="90">
        <v>0.25</v>
      </c>
      <c r="Z180" s="118">
        <v>-117016.6508</v>
      </c>
      <c r="AA180" s="89">
        <v>0.12291665</v>
      </c>
      <c r="AB180" s="116">
        <f>_xlfn.XLOOKUP(I180,'rubros_id_opex '!A:A,'rubros_id_opex '!B:B)</f>
        <v>7</v>
      </c>
      <c r="AC180" s="89" t="str">
        <f>_xlfn.XLOOKUP(AB180,'rubros_unicos'!B:B,'rubros_unicos'!A:A)</f>
        <v>GASTOS OPERATIVOS</v>
      </c>
    </row>
    <row r="181" spans="1:29" x14ac:dyDescent="0.25">
      <c r="A181" s="92" vm="36">
        <v>46101</v>
      </c>
      <c r="B181" s="89" t="s">
        <v>940</v>
      </c>
      <c r="C181" s="89" t="s">
        <v>1291</v>
      </c>
      <c r="D181" s="90">
        <v>-952000</v>
      </c>
      <c r="E181" s="89" t="s">
        <v>1271</v>
      </c>
      <c r="F181" s="89">
        <v>1</v>
      </c>
      <c r="G181" s="90">
        <v>786776.86</v>
      </c>
      <c r="H181" s="89" t="s">
        <v>931</v>
      </c>
      <c r="I181" s="89" t="s">
        <v>983</v>
      </c>
      <c r="J181" s="89" t="s">
        <v>148</v>
      </c>
      <c r="K181" s="89" t="s">
        <v>469</v>
      </c>
      <c r="L181" s="89" t="s">
        <v>149</v>
      </c>
      <c r="M181" s="89" t="s">
        <v>1229</v>
      </c>
      <c r="N181" s="89" t="s">
        <v>94</v>
      </c>
      <c r="O181" s="142" vm="2">
        <v>0</v>
      </c>
      <c r="P181" s="142" vm="2">
        <v>0</v>
      </c>
      <c r="Q181" s="89" t="s">
        <v>984</v>
      </c>
      <c r="R181" s="89" t="s">
        <v>1230</v>
      </c>
      <c r="S181" s="91" t="s">
        <v>1045</v>
      </c>
      <c r="T181" s="89" t="s">
        <v>932</v>
      </c>
      <c r="U181" s="89" t="s">
        <v>933</v>
      </c>
      <c r="V181" s="146">
        <v>3925</v>
      </c>
      <c r="W181" s="89" t="s">
        <v>912</v>
      </c>
      <c r="X181" s="89">
        <v>0.49166660000000001</v>
      </c>
      <c r="Y181" s="90">
        <v>0.25</v>
      </c>
      <c r="Z181" s="118">
        <v>-117016.6508</v>
      </c>
      <c r="AA181" s="89">
        <v>0.12291665</v>
      </c>
      <c r="AB181" s="116">
        <f>_xlfn.XLOOKUP(I181,'rubros_id_opex '!A:A,'rubros_id_opex '!B:B)</f>
        <v>7</v>
      </c>
      <c r="AC181" s="89" t="str">
        <f>_xlfn.XLOOKUP(AB181,'rubros_unicos'!B:B,'rubros_unicos'!A:A)</f>
        <v>GASTOS OPERATIVOS</v>
      </c>
    </row>
    <row r="182" spans="1:29" x14ac:dyDescent="0.25">
      <c r="A182" s="92" vm="37">
        <v>46100</v>
      </c>
      <c r="B182" s="89" t="s">
        <v>1292</v>
      </c>
      <c r="C182" s="89" t="s">
        <v>1293</v>
      </c>
      <c r="D182" s="90">
        <v>-633000</v>
      </c>
      <c r="E182" s="89" t="s">
        <v>1294</v>
      </c>
      <c r="F182" s="89">
        <v>1</v>
      </c>
      <c r="G182" s="90">
        <v>633000</v>
      </c>
      <c r="H182" s="89" t="s">
        <v>931</v>
      </c>
      <c r="I182" s="89" t="s">
        <v>983</v>
      </c>
      <c r="J182" s="89" t="s">
        <v>148</v>
      </c>
      <c r="K182" s="89" t="s">
        <v>469</v>
      </c>
      <c r="L182" s="89" t="s">
        <v>181</v>
      </c>
      <c r="M182" s="89" t="s">
        <v>1229</v>
      </c>
      <c r="N182" s="89" t="s">
        <v>94</v>
      </c>
      <c r="O182" s="142" vm="2">
        <v>0</v>
      </c>
      <c r="P182" s="142" vm="2">
        <v>0</v>
      </c>
      <c r="Q182" s="89" t="s">
        <v>984</v>
      </c>
      <c r="R182" s="89" t="s">
        <v>1230</v>
      </c>
      <c r="S182" s="91" t="s">
        <v>1045</v>
      </c>
      <c r="T182" s="89" t="s">
        <v>932</v>
      </c>
      <c r="U182" s="89" t="s">
        <v>933</v>
      </c>
      <c r="V182" s="146">
        <v>3725</v>
      </c>
      <c r="W182" s="89" t="s">
        <v>934</v>
      </c>
      <c r="X182" s="89">
        <v>0.49166665999999998</v>
      </c>
      <c r="Y182" s="90">
        <v>0.25</v>
      </c>
      <c r="Z182" s="118">
        <v>-77806.248944999999</v>
      </c>
      <c r="AA182" s="89">
        <v>0.12291666499999999</v>
      </c>
      <c r="AB182" s="116">
        <f>_xlfn.XLOOKUP(I182,'rubros_id_opex '!A:A,'rubros_id_opex '!B:B)</f>
        <v>7</v>
      </c>
      <c r="AC182" s="89" t="str">
        <f>_xlfn.XLOOKUP(AB182,'rubros_unicos'!B:B,'rubros_unicos'!A:A)</f>
        <v>GASTOS OPERATIVOS</v>
      </c>
    </row>
    <row r="183" spans="1:29" x14ac:dyDescent="0.25">
      <c r="A183" s="92" vm="37">
        <v>46100</v>
      </c>
      <c r="B183" s="89" t="s">
        <v>1292</v>
      </c>
      <c r="C183" s="89" t="s">
        <v>1293</v>
      </c>
      <c r="D183" s="90">
        <v>-633000</v>
      </c>
      <c r="E183" s="89" t="s">
        <v>1294</v>
      </c>
      <c r="F183" s="89">
        <v>1</v>
      </c>
      <c r="G183" s="90">
        <v>633000</v>
      </c>
      <c r="H183" s="89" t="s">
        <v>931</v>
      </c>
      <c r="I183" s="89" t="s">
        <v>983</v>
      </c>
      <c r="J183" s="89" t="s">
        <v>148</v>
      </c>
      <c r="K183" s="89" t="s">
        <v>469</v>
      </c>
      <c r="L183" s="89" t="s">
        <v>181</v>
      </c>
      <c r="M183" s="89" t="s">
        <v>1229</v>
      </c>
      <c r="N183" s="89" t="s">
        <v>94</v>
      </c>
      <c r="O183" s="142" vm="2">
        <v>0</v>
      </c>
      <c r="P183" s="142" vm="2">
        <v>0</v>
      </c>
      <c r="Q183" s="89" t="s">
        <v>984</v>
      </c>
      <c r="R183" s="89" t="s">
        <v>1230</v>
      </c>
      <c r="S183" s="91" t="s">
        <v>1045</v>
      </c>
      <c r="T183" s="89" t="s">
        <v>932</v>
      </c>
      <c r="U183" s="89" t="s">
        <v>933</v>
      </c>
      <c r="V183" s="146">
        <v>3725</v>
      </c>
      <c r="W183" s="89" t="s">
        <v>908</v>
      </c>
      <c r="X183" s="89">
        <v>0.49166665999999998</v>
      </c>
      <c r="Y183" s="90">
        <v>0.25</v>
      </c>
      <c r="Z183" s="118">
        <v>-77806.248944999999</v>
      </c>
      <c r="AA183" s="89">
        <v>0.12291666499999999</v>
      </c>
      <c r="AB183" s="116">
        <f>_xlfn.XLOOKUP(I183,'rubros_id_opex '!A:A,'rubros_id_opex '!B:B)</f>
        <v>7</v>
      </c>
      <c r="AC183" s="89" t="str">
        <f>_xlfn.XLOOKUP(AB183,'rubros_unicos'!B:B,'rubros_unicos'!A:A)</f>
        <v>GASTOS OPERATIVOS</v>
      </c>
    </row>
    <row r="184" spans="1:29" x14ac:dyDescent="0.25">
      <c r="A184" s="92" vm="37">
        <v>46100</v>
      </c>
      <c r="B184" s="89" t="s">
        <v>1292</v>
      </c>
      <c r="C184" s="89" t="s">
        <v>1293</v>
      </c>
      <c r="D184" s="90">
        <v>-633000</v>
      </c>
      <c r="E184" s="89" t="s">
        <v>1294</v>
      </c>
      <c r="F184" s="89">
        <v>1</v>
      </c>
      <c r="G184" s="90">
        <v>633000</v>
      </c>
      <c r="H184" s="89" t="s">
        <v>931</v>
      </c>
      <c r="I184" s="89" t="s">
        <v>983</v>
      </c>
      <c r="J184" s="89" t="s">
        <v>148</v>
      </c>
      <c r="K184" s="89" t="s">
        <v>469</v>
      </c>
      <c r="L184" s="89" t="s">
        <v>181</v>
      </c>
      <c r="M184" s="89" t="s">
        <v>1229</v>
      </c>
      <c r="N184" s="89" t="s">
        <v>94</v>
      </c>
      <c r="O184" s="142" vm="2">
        <v>0</v>
      </c>
      <c r="P184" s="142" vm="2">
        <v>0</v>
      </c>
      <c r="Q184" s="89" t="s">
        <v>984</v>
      </c>
      <c r="R184" s="89" t="s">
        <v>1230</v>
      </c>
      <c r="S184" s="91" t="s">
        <v>1045</v>
      </c>
      <c r="T184" s="89" t="s">
        <v>932</v>
      </c>
      <c r="U184" s="89" t="s">
        <v>933</v>
      </c>
      <c r="V184" s="146">
        <v>3725</v>
      </c>
      <c r="W184" s="89" t="s">
        <v>910</v>
      </c>
      <c r="X184" s="89">
        <v>0.49166665999999998</v>
      </c>
      <c r="Y184" s="90">
        <v>0.25</v>
      </c>
      <c r="Z184" s="118">
        <v>-77806.248944999999</v>
      </c>
      <c r="AA184" s="89">
        <v>0.12291666499999999</v>
      </c>
      <c r="AB184" s="116">
        <f>_xlfn.XLOOKUP(I184,'rubros_id_opex '!A:A,'rubros_id_opex '!B:B)</f>
        <v>7</v>
      </c>
      <c r="AC184" s="89" t="str">
        <f>_xlfn.XLOOKUP(AB184,'rubros_unicos'!B:B,'rubros_unicos'!A:A)</f>
        <v>GASTOS OPERATIVOS</v>
      </c>
    </row>
    <row r="185" spans="1:29" x14ac:dyDescent="0.25">
      <c r="A185" s="92" vm="37">
        <v>46100</v>
      </c>
      <c r="B185" s="89" t="s">
        <v>1292</v>
      </c>
      <c r="C185" s="89" t="s">
        <v>1293</v>
      </c>
      <c r="D185" s="90">
        <v>-633000</v>
      </c>
      <c r="E185" s="89" t="s">
        <v>1294</v>
      </c>
      <c r="F185" s="89">
        <v>1</v>
      </c>
      <c r="G185" s="90">
        <v>633000</v>
      </c>
      <c r="H185" s="89" t="s">
        <v>931</v>
      </c>
      <c r="I185" s="89" t="s">
        <v>983</v>
      </c>
      <c r="J185" s="89" t="s">
        <v>148</v>
      </c>
      <c r="K185" s="89" t="s">
        <v>469</v>
      </c>
      <c r="L185" s="89" t="s">
        <v>181</v>
      </c>
      <c r="M185" s="89" t="s">
        <v>1229</v>
      </c>
      <c r="N185" s="89" t="s">
        <v>94</v>
      </c>
      <c r="O185" s="142" vm="2">
        <v>0</v>
      </c>
      <c r="P185" s="142" vm="2">
        <v>0</v>
      </c>
      <c r="Q185" s="89" t="s">
        <v>984</v>
      </c>
      <c r="R185" s="89" t="s">
        <v>1230</v>
      </c>
      <c r="S185" s="91" t="s">
        <v>1045</v>
      </c>
      <c r="T185" s="89" t="s">
        <v>932</v>
      </c>
      <c r="U185" s="89" t="s">
        <v>933</v>
      </c>
      <c r="V185" s="146">
        <v>3725</v>
      </c>
      <c r="W185" s="89" t="s">
        <v>912</v>
      </c>
      <c r="X185" s="89">
        <v>0.49166665999999998</v>
      </c>
      <c r="Y185" s="90">
        <v>0.25</v>
      </c>
      <c r="Z185" s="118">
        <v>-77806.248944999999</v>
      </c>
      <c r="AA185" s="89">
        <v>0.12291666499999999</v>
      </c>
      <c r="AB185" s="116">
        <v>3</v>
      </c>
      <c r="AC185" s="89" t="str">
        <f>_xlfn.XLOOKUP(AB185,'rubros_unicos'!B:B,'rubros_unicos'!A:A)</f>
        <v>SANIDAD</v>
      </c>
    </row>
    <row r="186" spans="1:29" x14ac:dyDescent="0.25">
      <c r="A186" s="92" vm="37">
        <v>46100</v>
      </c>
      <c r="B186" s="89" t="s">
        <v>1292</v>
      </c>
      <c r="C186" s="89" t="s">
        <v>1293</v>
      </c>
      <c r="D186" s="90">
        <v>-633000</v>
      </c>
      <c r="E186" s="89" t="s">
        <v>1294</v>
      </c>
      <c r="F186" s="89">
        <v>1</v>
      </c>
      <c r="G186" s="90">
        <v>633000</v>
      </c>
      <c r="H186" s="89" t="s">
        <v>931</v>
      </c>
      <c r="I186" s="89" t="s">
        <v>983</v>
      </c>
      <c r="J186" s="89" t="s">
        <v>148</v>
      </c>
      <c r="K186" s="89" t="s">
        <v>469</v>
      </c>
      <c r="L186" s="89" t="s">
        <v>181</v>
      </c>
      <c r="M186" s="89" t="s">
        <v>1229</v>
      </c>
      <c r="N186" s="89" t="s">
        <v>94</v>
      </c>
      <c r="O186" s="142" vm="2">
        <v>0</v>
      </c>
      <c r="P186" s="142" vm="2">
        <v>0</v>
      </c>
      <c r="Q186" s="89" t="s">
        <v>984</v>
      </c>
      <c r="R186" s="89" t="s">
        <v>1230</v>
      </c>
      <c r="S186" s="91" t="s">
        <v>1045</v>
      </c>
      <c r="T186" s="89" t="s">
        <v>932</v>
      </c>
      <c r="U186" s="89" t="s">
        <v>933</v>
      </c>
      <c r="V186" s="146">
        <v>3925</v>
      </c>
      <c r="W186" s="89" t="s">
        <v>934</v>
      </c>
      <c r="X186" s="89">
        <v>0.49166660000000001</v>
      </c>
      <c r="Y186" s="90">
        <v>0.25</v>
      </c>
      <c r="Z186" s="118">
        <v>-77806.239450000008</v>
      </c>
      <c r="AA186" s="89">
        <v>0.12291665</v>
      </c>
      <c r="AB186" s="116">
        <f>_xlfn.XLOOKUP(I186,'rubros_id_opex '!A:A,'rubros_id_opex '!B:B)</f>
        <v>7</v>
      </c>
      <c r="AC186" s="89" t="str">
        <f>_xlfn.XLOOKUP(AB186,'rubros_unicos'!B:B,'rubros_unicos'!A:A)</f>
        <v>GASTOS OPERATIVOS</v>
      </c>
    </row>
    <row r="187" spans="1:29" x14ac:dyDescent="0.25">
      <c r="A187" s="92" vm="37">
        <v>46100</v>
      </c>
      <c r="B187" s="89" t="s">
        <v>1292</v>
      </c>
      <c r="C187" s="89" t="s">
        <v>1293</v>
      </c>
      <c r="D187" s="90">
        <v>-633000</v>
      </c>
      <c r="E187" s="89" t="s">
        <v>1294</v>
      </c>
      <c r="F187" s="89">
        <v>1</v>
      </c>
      <c r="G187" s="90">
        <v>633000</v>
      </c>
      <c r="H187" s="89" t="s">
        <v>931</v>
      </c>
      <c r="I187" s="89" t="s">
        <v>983</v>
      </c>
      <c r="J187" s="89" t="s">
        <v>148</v>
      </c>
      <c r="K187" s="89" t="s">
        <v>469</v>
      </c>
      <c r="L187" s="89" t="s">
        <v>181</v>
      </c>
      <c r="M187" s="89" t="s">
        <v>1229</v>
      </c>
      <c r="N187" s="89" t="s">
        <v>94</v>
      </c>
      <c r="O187" s="142" vm="2">
        <v>0</v>
      </c>
      <c r="P187" s="142" vm="2">
        <v>0</v>
      </c>
      <c r="Q187" s="89" t="s">
        <v>984</v>
      </c>
      <c r="R187" s="89" t="s">
        <v>1230</v>
      </c>
      <c r="S187" s="91" t="s">
        <v>1045</v>
      </c>
      <c r="T187" s="89" t="s">
        <v>932</v>
      </c>
      <c r="U187" s="89" t="s">
        <v>933</v>
      </c>
      <c r="V187" s="146">
        <v>3925</v>
      </c>
      <c r="W187" s="89" t="s">
        <v>908</v>
      </c>
      <c r="X187" s="89">
        <v>0.49166660000000001</v>
      </c>
      <c r="Y187" s="90">
        <v>0.25</v>
      </c>
      <c r="Z187" s="118">
        <v>-77806.239450000008</v>
      </c>
      <c r="AA187" s="89">
        <v>0.12291665</v>
      </c>
      <c r="AB187" s="116">
        <f>_xlfn.XLOOKUP(I187,'rubros_id_opex '!A:A,'rubros_id_opex '!B:B)</f>
        <v>7</v>
      </c>
      <c r="AC187" s="89" t="str">
        <f>_xlfn.XLOOKUP(AB187,'rubros_unicos'!B:B,'rubros_unicos'!A:A)</f>
        <v>GASTOS OPERATIVOS</v>
      </c>
    </row>
    <row r="188" spans="1:29" x14ac:dyDescent="0.25">
      <c r="A188" s="92" vm="37">
        <v>46100</v>
      </c>
      <c r="B188" s="89" t="s">
        <v>1292</v>
      </c>
      <c r="C188" s="89" t="s">
        <v>1293</v>
      </c>
      <c r="D188" s="90">
        <v>-633000</v>
      </c>
      <c r="E188" s="89" t="s">
        <v>1294</v>
      </c>
      <c r="F188" s="89">
        <v>1</v>
      </c>
      <c r="G188" s="90">
        <v>633000</v>
      </c>
      <c r="H188" s="89" t="s">
        <v>931</v>
      </c>
      <c r="I188" s="89" t="s">
        <v>983</v>
      </c>
      <c r="J188" s="89" t="s">
        <v>148</v>
      </c>
      <c r="K188" s="89" t="s">
        <v>469</v>
      </c>
      <c r="L188" s="89" t="s">
        <v>181</v>
      </c>
      <c r="M188" s="89" t="s">
        <v>1229</v>
      </c>
      <c r="N188" s="89" t="s">
        <v>94</v>
      </c>
      <c r="O188" s="142" vm="2">
        <v>0</v>
      </c>
      <c r="P188" s="142" vm="2">
        <v>0</v>
      </c>
      <c r="Q188" s="89" t="s">
        <v>984</v>
      </c>
      <c r="R188" s="89" t="s">
        <v>1230</v>
      </c>
      <c r="S188" s="91" t="s">
        <v>1045</v>
      </c>
      <c r="T188" s="89" t="s">
        <v>932</v>
      </c>
      <c r="U188" s="89" t="s">
        <v>933</v>
      </c>
      <c r="V188" s="146">
        <v>3925</v>
      </c>
      <c r="W188" s="89" t="s">
        <v>910</v>
      </c>
      <c r="X188" s="89">
        <v>0.49166660000000001</v>
      </c>
      <c r="Y188" s="90">
        <v>0.25</v>
      </c>
      <c r="Z188" s="118">
        <v>-77806.239450000008</v>
      </c>
      <c r="AA188" s="89">
        <v>0.12291665</v>
      </c>
      <c r="AB188" s="116">
        <f>_xlfn.XLOOKUP(I188,'rubros_id_opex '!A:A,'rubros_id_opex '!B:B)</f>
        <v>7</v>
      </c>
      <c r="AC188" s="89" t="str">
        <f>_xlfn.XLOOKUP(AB188,'rubros_unicos'!B:B,'rubros_unicos'!A:A)</f>
        <v>GASTOS OPERATIVOS</v>
      </c>
    </row>
    <row r="189" spans="1:29" x14ac:dyDescent="0.25">
      <c r="A189" s="92" vm="37">
        <v>46100</v>
      </c>
      <c r="B189" s="89" t="s">
        <v>1292</v>
      </c>
      <c r="C189" s="89" t="s">
        <v>1293</v>
      </c>
      <c r="D189" s="90">
        <v>-633000</v>
      </c>
      <c r="E189" s="89" t="s">
        <v>1294</v>
      </c>
      <c r="F189" s="89">
        <v>1</v>
      </c>
      <c r="G189" s="90">
        <v>633000</v>
      </c>
      <c r="H189" s="89" t="s">
        <v>931</v>
      </c>
      <c r="I189" s="89" t="s">
        <v>983</v>
      </c>
      <c r="J189" s="89" t="s">
        <v>148</v>
      </c>
      <c r="K189" s="89" t="s">
        <v>469</v>
      </c>
      <c r="L189" s="89" t="s">
        <v>181</v>
      </c>
      <c r="M189" s="89" t="s">
        <v>1229</v>
      </c>
      <c r="N189" s="89" t="s">
        <v>94</v>
      </c>
      <c r="O189" s="142" vm="2">
        <v>0</v>
      </c>
      <c r="P189" s="142" vm="2">
        <v>0</v>
      </c>
      <c r="Q189" s="89" t="s">
        <v>984</v>
      </c>
      <c r="R189" s="89" t="s">
        <v>1230</v>
      </c>
      <c r="S189" s="91" t="s">
        <v>1045</v>
      </c>
      <c r="T189" s="89" t="s">
        <v>932</v>
      </c>
      <c r="U189" s="89" t="s">
        <v>933</v>
      </c>
      <c r="V189" s="146">
        <v>3925</v>
      </c>
      <c r="W189" s="89" t="s">
        <v>912</v>
      </c>
      <c r="X189" s="89">
        <v>0.49166660000000001</v>
      </c>
      <c r="Y189" s="90">
        <v>0.25</v>
      </c>
      <c r="Z189" s="118">
        <v>-77806.239450000008</v>
      </c>
      <c r="AA189" s="89">
        <v>0.12291665</v>
      </c>
      <c r="AB189" s="116">
        <f>_xlfn.XLOOKUP(I189,'rubros_id_opex '!A:A,'rubros_id_opex '!B:B)</f>
        <v>7</v>
      </c>
      <c r="AC189" s="89" t="str">
        <f>_xlfn.XLOOKUP(AB189,'rubros_unicos'!B:B,'rubros_unicos'!A:A)</f>
        <v>GASTOS OPERATIVOS</v>
      </c>
    </row>
    <row r="190" spans="1:29" x14ac:dyDescent="0.25">
      <c r="A190" s="92" vm="37">
        <v>46100</v>
      </c>
      <c r="B190" s="89" t="s">
        <v>19</v>
      </c>
      <c r="C190" s="89" t="s">
        <v>1295</v>
      </c>
      <c r="D190" s="90">
        <v>-99907</v>
      </c>
      <c r="E190" s="89" t="s">
        <v>1296</v>
      </c>
      <c r="F190" s="89">
        <v>1</v>
      </c>
      <c r="G190" s="90">
        <v>99907</v>
      </c>
      <c r="H190" s="89" t="s">
        <v>931</v>
      </c>
      <c r="I190" s="89" t="s">
        <v>986</v>
      </c>
      <c r="J190" s="89" t="s">
        <v>148</v>
      </c>
      <c r="K190" s="89" t="s">
        <v>469</v>
      </c>
      <c r="L190" s="89" t="s">
        <v>181</v>
      </c>
      <c r="M190" s="89" t="s">
        <v>1229</v>
      </c>
      <c r="N190" s="89" t="s">
        <v>100</v>
      </c>
      <c r="O190" s="142" vm="2">
        <v>0</v>
      </c>
      <c r="P190" s="142" vm="2">
        <v>0</v>
      </c>
      <c r="Q190" s="89" t="s">
        <v>984</v>
      </c>
      <c r="R190" s="89" t="s">
        <v>1230</v>
      </c>
      <c r="S190" s="91" t="s">
        <v>1045</v>
      </c>
      <c r="T190" s="89" t="s">
        <v>987</v>
      </c>
      <c r="U190" s="89" t="s">
        <v>988</v>
      </c>
      <c r="V190" s="146">
        <v>3725</v>
      </c>
      <c r="W190" s="89" t="s">
        <v>987</v>
      </c>
      <c r="X190" s="89">
        <v>0.49166665999999998</v>
      </c>
      <c r="Y190" s="90">
        <v>0</v>
      </c>
      <c r="Z190" s="118">
        <v>0</v>
      </c>
      <c r="AA190" s="89">
        <v>0</v>
      </c>
      <c r="AB190" s="116">
        <f>_xlfn.XLOOKUP(I190,'rubros_id_opex '!A:A,'rubros_id_opex '!B:B)</f>
        <v>8</v>
      </c>
      <c r="AC190" s="89" t="str">
        <f>_xlfn.XLOOKUP(AB190,'rubros_unicos'!B:B,'rubros_unicos'!A:A)</f>
        <v>IMPUESTOS</v>
      </c>
    </row>
    <row r="191" spans="1:29" x14ac:dyDescent="0.25">
      <c r="A191" s="92" vm="37">
        <v>46100</v>
      </c>
      <c r="B191" s="89" t="s">
        <v>19</v>
      </c>
      <c r="C191" s="89" t="s">
        <v>1295</v>
      </c>
      <c r="D191" s="90">
        <v>-99907</v>
      </c>
      <c r="E191" s="89" t="s">
        <v>1296</v>
      </c>
      <c r="F191" s="89">
        <v>1</v>
      </c>
      <c r="G191" s="90">
        <v>99907</v>
      </c>
      <c r="H191" s="89" t="s">
        <v>931</v>
      </c>
      <c r="I191" s="89" t="s">
        <v>986</v>
      </c>
      <c r="J191" s="89" t="s">
        <v>148</v>
      </c>
      <c r="K191" s="89" t="s">
        <v>469</v>
      </c>
      <c r="L191" s="89" t="s">
        <v>181</v>
      </c>
      <c r="M191" s="89" t="s">
        <v>1229</v>
      </c>
      <c r="N191" s="89" t="s">
        <v>100</v>
      </c>
      <c r="O191" s="142" vm="2">
        <v>0</v>
      </c>
      <c r="P191" s="142" vm="2">
        <v>0</v>
      </c>
      <c r="Q191" s="89" t="s">
        <v>984</v>
      </c>
      <c r="R191" s="89" t="s">
        <v>1230</v>
      </c>
      <c r="S191" s="91" t="s">
        <v>1045</v>
      </c>
      <c r="T191" s="89" t="s">
        <v>987</v>
      </c>
      <c r="U191" s="89" t="s">
        <v>988</v>
      </c>
      <c r="V191" s="146">
        <v>3925</v>
      </c>
      <c r="W191" s="89" t="s">
        <v>987</v>
      </c>
      <c r="X191" s="89">
        <v>0.49166660000000001</v>
      </c>
      <c r="Y191" s="90">
        <v>0</v>
      </c>
      <c r="Z191" s="118">
        <v>0</v>
      </c>
      <c r="AA191" s="89">
        <v>0</v>
      </c>
      <c r="AB191" s="116">
        <f>_xlfn.XLOOKUP(I191,'rubros_id_opex '!A:A,'rubros_id_opex '!B:B)</f>
        <v>8</v>
      </c>
      <c r="AC191" s="89" t="str">
        <f>_xlfn.XLOOKUP(AB191,'rubros_unicos'!B:B,'rubros_unicos'!A:A)</f>
        <v>IMPUESTOS</v>
      </c>
    </row>
    <row r="192" spans="1:29" x14ac:dyDescent="0.25">
      <c r="A192" s="92" vm="37">
        <v>46100</v>
      </c>
      <c r="B192" s="89" t="s">
        <v>1210</v>
      </c>
      <c r="C192" s="89" t="s">
        <v>1297</v>
      </c>
      <c r="D192" s="90">
        <v>-280785.84999999998</v>
      </c>
      <c r="E192" s="89" t="s">
        <v>1242</v>
      </c>
      <c r="F192" s="89">
        <v>3</v>
      </c>
      <c r="G192" s="90">
        <v>77351.474600000001</v>
      </c>
      <c r="H192" s="89" t="s">
        <v>931</v>
      </c>
      <c r="I192" s="89" t="s">
        <v>989</v>
      </c>
      <c r="J192" s="89" t="s">
        <v>148</v>
      </c>
      <c r="K192" s="89" t="s">
        <v>469</v>
      </c>
      <c r="L192" s="89" t="s">
        <v>149</v>
      </c>
      <c r="M192" s="89" t="s">
        <v>1229</v>
      </c>
      <c r="N192" s="89" t="s">
        <v>100</v>
      </c>
      <c r="O192" s="142" vm="2">
        <v>0</v>
      </c>
      <c r="P192" s="142" vm="2">
        <v>0</v>
      </c>
      <c r="Q192" s="89" t="s">
        <v>984</v>
      </c>
      <c r="R192" s="89" t="s">
        <v>1230</v>
      </c>
      <c r="S192" s="91" t="s">
        <v>1045</v>
      </c>
      <c r="T192" s="89" t="s">
        <v>987</v>
      </c>
      <c r="U192" s="89" t="s">
        <v>988</v>
      </c>
      <c r="V192" s="146">
        <v>3725</v>
      </c>
      <c r="W192" s="89" t="s">
        <v>987</v>
      </c>
      <c r="X192" s="89">
        <v>0.49166665999999998</v>
      </c>
      <c r="Y192" s="90">
        <v>0</v>
      </c>
      <c r="Z192" s="118">
        <v>0</v>
      </c>
      <c r="AA192" s="89">
        <v>0</v>
      </c>
      <c r="AB192" s="116">
        <f>_xlfn.XLOOKUP(I192,'rubros_id_opex '!A:A,'rubros_id_opex '!B:B)</f>
        <v>4</v>
      </c>
      <c r="AC192" s="89" t="str">
        <f>_xlfn.XLOOKUP(AB192,'rubros_unicos'!B:B,'rubros_unicos'!A:A)</f>
        <v>GENÉTICA</v>
      </c>
    </row>
    <row r="193" spans="1:29" x14ac:dyDescent="0.25">
      <c r="A193" s="92" vm="37">
        <v>46100</v>
      </c>
      <c r="B193" s="89" t="s">
        <v>1210</v>
      </c>
      <c r="C193" s="89" t="s">
        <v>1297</v>
      </c>
      <c r="D193" s="90">
        <v>-280785.84999999998</v>
      </c>
      <c r="E193" s="89" t="s">
        <v>1242</v>
      </c>
      <c r="F193" s="89">
        <v>3</v>
      </c>
      <c r="G193" s="90">
        <v>77351.474600000001</v>
      </c>
      <c r="H193" s="89" t="s">
        <v>931</v>
      </c>
      <c r="I193" s="89" t="s">
        <v>989</v>
      </c>
      <c r="J193" s="89" t="s">
        <v>148</v>
      </c>
      <c r="K193" s="89" t="s">
        <v>469</v>
      </c>
      <c r="L193" s="89" t="s">
        <v>149</v>
      </c>
      <c r="M193" s="89" t="s">
        <v>1229</v>
      </c>
      <c r="N193" s="89" t="s">
        <v>100</v>
      </c>
      <c r="O193" s="142" vm="2">
        <v>0</v>
      </c>
      <c r="P193" s="142" vm="2">
        <v>0</v>
      </c>
      <c r="Q193" s="89" t="s">
        <v>984</v>
      </c>
      <c r="R193" s="89" t="s">
        <v>1230</v>
      </c>
      <c r="S193" s="91" t="s">
        <v>1045</v>
      </c>
      <c r="T193" s="89" t="s">
        <v>987</v>
      </c>
      <c r="U193" s="89" t="s">
        <v>988</v>
      </c>
      <c r="V193" s="146">
        <v>3925</v>
      </c>
      <c r="W193" s="89" t="s">
        <v>987</v>
      </c>
      <c r="X193" s="89">
        <v>0.49166660000000001</v>
      </c>
      <c r="Y193" s="90">
        <v>0</v>
      </c>
      <c r="Z193" s="118">
        <v>0</v>
      </c>
      <c r="AA193" s="89">
        <v>0</v>
      </c>
      <c r="AB193" s="116">
        <f>_xlfn.XLOOKUP(I193,'rubros_id_opex '!A:A,'rubros_id_opex '!B:B)</f>
        <v>4</v>
      </c>
      <c r="AC193" s="89" t="str">
        <f>_xlfn.XLOOKUP(AB193,'rubros_unicos'!B:B,'rubros_unicos'!A:A)</f>
        <v>GENÉTICA</v>
      </c>
    </row>
    <row r="194" spans="1:29" x14ac:dyDescent="0.25">
      <c r="A194" s="92" vm="37">
        <v>46100</v>
      </c>
      <c r="B194" s="89" t="s">
        <v>1210</v>
      </c>
      <c r="C194" s="89" t="s">
        <v>1298</v>
      </c>
      <c r="D194" s="90">
        <v>-1163184.3600000001</v>
      </c>
      <c r="E194" s="89" t="s">
        <v>1240</v>
      </c>
      <c r="F194" s="89">
        <v>82</v>
      </c>
      <c r="G194" s="90">
        <v>10264.94</v>
      </c>
      <c r="H194" s="89" t="s">
        <v>931</v>
      </c>
      <c r="I194" s="89" t="s">
        <v>989</v>
      </c>
      <c r="J194" s="89" t="s">
        <v>148</v>
      </c>
      <c r="K194" s="89" t="s">
        <v>469</v>
      </c>
      <c r="L194" s="89" t="s">
        <v>149</v>
      </c>
      <c r="M194" s="89" t="s">
        <v>1229</v>
      </c>
      <c r="N194" s="89" t="s">
        <v>100</v>
      </c>
      <c r="O194" s="142" vm="2">
        <v>0</v>
      </c>
      <c r="P194" s="142" vm="2">
        <v>0</v>
      </c>
      <c r="Q194" s="89" t="s">
        <v>984</v>
      </c>
      <c r="R194" s="89" t="s">
        <v>1230</v>
      </c>
      <c r="S194" s="91" t="s">
        <v>1045</v>
      </c>
      <c r="T194" s="89" t="s">
        <v>987</v>
      </c>
      <c r="U194" s="89" t="s">
        <v>988</v>
      </c>
      <c r="V194" s="146">
        <v>3725</v>
      </c>
      <c r="W194" s="89" t="s">
        <v>987</v>
      </c>
      <c r="X194" s="89">
        <v>0.49166665999999998</v>
      </c>
      <c r="Y194" s="90">
        <v>0</v>
      </c>
      <c r="Z194" s="118">
        <v>0</v>
      </c>
      <c r="AA194" s="89">
        <v>0</v>
      </c>
      <c r="AB194" s="116">
        <f>_xlfn.XLOOKUP(I194,'rubros_id_opex '!A:A,'rubros_id_opex '!B:B)</f>
        <v>4</v>
      </c>
      <c r="AC194" s="89" t="str">
        <f>_xlfn.XLOOKUP(AB194,'rubros_unicos'!B:B,'rubros_unicos'!A:A)</f>
        <v>GENÉTICA</v>
      </c>
    </row>
    <row r="195" spans="1:29" x14ac:dyDescent="0.25">
      <c r="A195" s="92" vm="37">
        <v>46100</v>
      </c>
      <c r="B195" s="89" t="s">
        <v>1210</v>
      </c>
      <c r="C195" s="89" t="s">
        <v>1298</v>
      </c>
      <c r="D195" s="90">
        <v>-1163184.3600000001</v>
      </c>
      <c r="E195" s="89" t="s">
        <v>1240</v>
      </c>
      <c r="F195" s="89">
        <v>82</v>
      </c>
      <c r="G195" s="90">
        <v>10264.94</v>
      </c>
      <c r="H195" s="89" t="s">
        <v>931</v>
      </c>
      <c r="I195" s="89" t="s">
        <v>989</v>
      </c>
      <c r="J195" s="89" t="s">
        <v>148</v>
      </c>
      <c r="K195" s="89" t="s">
        <v>469</v>
      </c>
      <c r="L195" s="89" t="s">
        <v>149</v>
      </c>
      <c r="M195" s="89" t="s">
        <v>1229</v>
      </c>
      <c r="N195" s="89" t="s">
        <v>100</v>
      </c>
      <c r="O195" s="142" vm="2">
        <v>0</v>
      </c>
      <c r="P195" s="142" vm="2">
        <v>0</v>
      </c>
      <c r="Q195" s="89" t="s">
        <v>984</v>
      </c>
      <c r="R195" s="89" t="s">
        <v>1230</v>
      </c>
      <c r="S195" s="91" t="s">
        <v>1045</v>
      </c>
      <c r="T195" s="89" t="s">
        <v>987</v>
      </c>
      <c r="U195" s="89" t="s">
        <v>988</v>
      </c>
      <c r="V195" s="146">
        <v>3925</v>
      </c>
      <c r="W195" s="89" t="s">
        <v>987</v>
      </c>
      <c r="X195" s="89">
        <v>0.49166660000000001</v>
      </c>
      <c r="Y195" s="90">
        <v>0</v>
      </c>
      <c r="Z195" s="118">
        <v>0</v>
      </c>
      <c r="AA195" s="89">
        <v>0</v>
      </c>
      <c r="AB195" s="116">
        <f>_xlfn.XLOOKUP(I195,'rubros_id_opex '!A:A,'rubros_id_opex '!B:B)</f>
        <v>4</v>
      </c>
      <c r="AC195" s="89" t="str">
        <f>_xlfn.XLOOKUP(AB195,'rubros_unicos'!B:B,'rubros_unicos'!A:A)</f>
        <v>GENÉTICA</v>
      </c>
    </row>
    <row r="196" spans="1:29" x14ac:dyDescent="0.25">
      <c r="A196" s="92" vm="38">
        <v>46099</v>
      </c>
      <c r="B196" s="89" t="s">
        <v>1225</v>
      </c>
      <c r="C196" s="89" t="s">
        <v>1299</v>
      </c>
      <c r="D196" s="90">
        <v>-13515.21</v>
      </c>
      <c r="E196" s="89" t="s">
        <v>986</v>
      </c>
      <c r="F196" s="89">
        <v>1</v>
      </c>
      <c r="G196" s="90">
        <v>13515.21</v>
      </c>
      <c r="H196" s="89" t="s">
        <v>931</v>
      </c>
      <c r="I196" s="89" t="s">
        <v>986</v>
      </c>
      <c r="J196" s="89" t="s">
        <v>148</v>
      </c>
      <c r="K196" s="89" t="s">
        <v>506</v>
      </c>
      <c r="L196" s="89" t="s">
        <v>149</v>
      </c>
      <c r="M196" s="89" t="s">
        <v>1229</v>
      </c>
      <c r="N196" s="89" t="s">
        <v>100</v>
      </c>
      <c r="O196" s="142" vm="2">
        <v>0</v>
      </c>
      <c r="P196" s="142" vm="2">
        <v>0</v>
      </c>
      <c r="Q196" s="89" t="s">
        <v>984</v>
      </c>
      <c r="R196" s="89" t="s">
        <v>1230</v>
      </c>
      <c r="S196" s="91" t="s">
        <v>1045</v>
      </c>
      <c r="T196" s="89" t="s">
        <v>987</v>
      </c>
      <c r="U196" s="89" t="s">
        <v>988</v>
      </c>
      <c r="V196" s="146">
        <v>3725</v>
      </c>
      <c r="W196" s="89" t="s">
        <v>987</v>
      </c>
      <c r="X196" s="89">
        <v>0.49166665999999998</v>
      </c>
      <c r="Y196" s="90">
        <v>0</v>
      </c>
      <c r="Z196" s="118">
        <v>0</v>
      </c>
      <c r="AA196" s="89">
        <v>0</v>
      </c>
      <c r="AB196" s="116">
        <f>_xlfn.XLOOKUP(I196,'rubros_id_opex '!A:A,'rubros_id_opex '!B:B)</f>
        <v>8</v>
      </c>
      <c r="AC196" s="89" t="str">
        <f>_xlfn.XLOOKUP(AB196,'rubros_unicos'!B:B,'rubros_unicos'!A:A)</f>
        <v>IMPUESTOS</v>
      </c>
    </row>
    <row r="197" spans="1:29" x14ac:dyDescent="0.25">
      <c r="A197" s="92" vm="38">
        <v>46099</v>
      </c>
      <c r="B197" s="89" t="s">
        <v>1225</v>
      </c>
      <c r="C197" s="89" t="s">
        <v>1299</v>
      </c>
      <c r="D197" s="90">
        <v>-13515.21</v>
      </c>
      <c r="E197" s="89" t="s">
        <v>986</v>
      </c>
      <c r="F197" s="89">
        <v>1</v>
      </c>
      <c r="G197" s="90">
        <v>13515.21</v>
      </c>
      <c r="H197" s="89" t="s">
        <v>931</v>
      </c>
      <c r="I197" s="89" t="s">
        <v>986</v>
      </c>
      <c r="J197" s="89" t="s">
        <v>148</v>
      </c>
      <c r="K197" s="89" t="s">
        <v>506</v>
      </c>
      <c r="L197" s="89" t="s">
        <v>149</v>
      </c>
      <c r="M197" s="89" t="s">
        <v>1229</v>
      </c>
      <c r="N197" s="89" t="s">
        <v>100</v>
      </c>
      <c r="O197" s="142" vm="2">
        <v>0</v>
      </c>
      <c r="P197" s="142" vm="2">
        <v>0</v>
      </c>
      <c r="Q197" s="89" t="s">
        <v>984</v>
      </c>
      <c r="R197" s="89" t="s">
        <v>1230</v>
      </c>
      <c r="S197" s="91" t="s">
        <v>1045</v>
      </c>
      <c r="T197" s="89" t="s">
        <v>987</v>
      </c>
      <c r="U197" s="89" t="s">
        <v>988</v>
      </c>
      <c r="V197" s="146">
        <v>3925</v>
      </c>
      <c r="W197" s="89" t="s">
        <v>987</v>
      </c>
      <c r="X197" s="89">
        <v>0.49166660000000001</v>
      </c>
      <c r="Y197" s="90">
        <v>0</v>
      </c>
      <c r="Z197" s="118">
        <v>0</v>
      </c>
      <c r="AA197" s="89">
        <v>0</v>
      </c>
      <c r="AB197" s="116">
        <f>_xlfn.XLOOKUP(I197,'rubros_id_opex '!A:A,'rubros_id_opex '!B:B)</f>
        <v>8</v>
      </c>
      <c r="AC197" s="89" t="str">
        <f>_xlfn.XLOOKUP(AB197,'rubros_unicos'!B:B,'rubros_unicos'!A:A)</f>
        <v>IMPUESTOS</v>
      </c>
    </row>
    <row r="198" spans="1:29" x14ac:dyDescent="0.25">
      <c r="A198" s="92" vm="38">
        <v>46099</v>
      </c>
      <c r="B198" s="89" t="s">
        <v>1217</v>
      </c>
      <c r="C198" s="89" t="s">
        <v>1300</v>
      </c>
      <c r="D198" s="90">
        <v>-342889.64</v>
      </c>
      <c r="E198" s="89" t="s">
        <v>1301</v>
      </c>
      <c r="F198" s="89">
        <v>1</v>
      </c>
      <c r="G198" s="90">
        <v>25093.838</v>
      </c>
      <c r="H198" s="89" t="s">
        <v>931</v>
      </c>
      <c r="I198" s="89" t="s">
        <v>994</v>
      </c>
      <c r="J198" s="89" t="s">
        <v>148</v>
      </c>
      <c r="K198" s="89" t="s">
        <v>469</v>
      </c>
      <c r="L198" s="89" t="s">
        <v>149</v>
      </c>
      <c r="M198" s="89" t="s">
        <v>1229</v>
      </c>
      <c r="N198" s="89" t="s">
        <v>100</v>
      </c>
      <c r="O198" s="142" vm="2">
        <v>0</v>
      </c>
      <c r="P198" s="142" vm="2">
        <v>0</v>
      </c>
      <c r="Q198" s="89" t="s">
        <v>984</v>
      </c>
      <c r="R198" s="89" t="s">
        <v>1230</v>
      </c>
      <c r="S198" s="91" t="s">
        <v>1045</v>
      </c>
      <c r="T198" s="89" t="s">
        <v>987</v>
      </c>
      <c r="U198" s="89" t="s">
        <v>988</v>
      </c>
      <c r="V198" s="146">
        <v>3725</v>
      </c>
      <c r="W198" s="89" t="s">
        <v>987</v>
      </c>
      <c r="X198" s="89">
        <v>0.49166665999999998</v>
      </c>
      <c r="Y198" s="90">
        <v>0</v>
      </c>
      <c r="Z198" s="118">
        <v>0</v>
      </c>
      <c r="AA198" s="89">
        <v>0</v>
      </c>
      <c r="AB198" s="116">
        <f>_xlfn.XLOOKUP(I198,'rubros_id_opex '!A:A,'rubros_id_opex '!B:B)</f>
        <v>3</v>
      </c>
      <c r="AC198" s="89" t="str">
        <f>_xlfn.XLOOKUP(AB198,'rubros_unicos'!B:B,'rubros_unicos'!A:A)</f>
        <v>SANIDAD</v>
      </c>
    </row>
    <row r="199" spans="1:29" x14ac:dyDescent="0.25">
      <c r="A199" s="92" vm="38">
        <v>46099</v>
      </c>
      <c r="B199" s="89" t="s">
        <v>1217</v>
      </c>
      <c r="C199" s="89" t="s">
        <v>1300</v>
      </c>
      <c r="D199" s="90">
        <v>-342889.64</v>
      </c>
      <c r="E199" s="89" t="s">
        <v>1301</v>
      </c>
      <c r="F199" s="89">
        <v>1</v>
      </c>
      <c r="G199" s="90">
        <v>25093.838</v>
      </c>
      <c r="H199" s="89" t="s">
        <v>931</v>
      </c>
      <c r="I199" s="89" t="s">
        <v>994</v>
      </c>
      <c r="J199" s="89" t="s">
        <v>148</v>
      </c>
      <c r="K199" s="89" t="s">
        <v>469</v>
      </c>
      <c r="L199" s="89" t="s">
        <v>149</v>
      </c>
      <c r="M199" s="89" t="s">
        <v>1229</v>
      </c>
      <c r="N199" s="89" t="s">
        <v>100</v>
      </c>
      <c r="O199" s="142" vm="2">
        <v>0</v>
      </c>
      <c r="P199" s="142" vm="2">
        <v>0</v>
      </c>
      <c r="Q199" s="89" t="s">
        <v>984</v>
      </c>
      <c r="R199" s="89" t="s">
        <v>1230</v>
      </c>
      <c r="S199" s="91" t="s">
        <v>1045</v>
      </c>
      <c r="T199" s="89" t="s">
        <v>987</v>
      </c>
      <c r="U199" s="89" t="s">
        <v>988</v>
      </c>
      <c r="V199" s="146">
        <v>3925</v>
      </c>
      <c r="W199" s="89" t="s">
        <v>987</v>
      </c>
      <c r="X199" s="89">
        <v>0.49166660000000001</v>
      </c>
      <c r="Y199" s="90">
        <v>0</v>
      </c>
      <c r="Z199" s="118">
        <v>0</v>
      </c>
      <c r="AA199" s="89">
        <v>0</v>
      </c>
      <c r="AB199" s="116">
        <f>_xlfn.XLOOKUP(I199,'rubros_id_opex '!A:A,'rubros_id_opex '!B:B)</f>
        <v>3</v>
      </c>
      <c r="AC199" s="89" t="str">
        <f>_xlfn.XLOOKUP(AB199,'rubros_unicos'!B:B,'rubros_unicos'!A:A)</f>
        <v>SANIDAD</v>
      </c>
    </row>
    <row r="200" spans="1:29" x14ac:dyDescent="0.25">
      <c r="A200" s="92" vm="38">
        <v>46099</v>
      </c>
      <c r="B200" s="89" t="s">
        <v>1227</v>
      </c>
      <c r="C200" s="89" t="s">
        <v>1302</v>
      </c>
      <c r="D200" s="90">
        <v>-564063.19999999995</v>
      </c>
      <c r="E200" s="89" t="s">
        <v>1303</v>
      </c>
      <c r="F200" s="89">
        <v>5</v>
      </c>
      <c r="G200" s="90">
        <v>61491.3</v>
      </c>
      <c r="H200" s="89" t="s">
        <v>931</v>
      </c>
      <c r="I200" s="89" t="s">
        <v>994</v>
      </c>
      <c r="J200" s="89" t="s">
        <v>148</v>
      </c>
      <c r="K200" s="89" t="s">
        <v>469</v>
      </c>
      <c r="L200" s="89" t="s">
        <v>149</v>
      </c>
      <c r="M200" s="89" t="s">
        <v>1229</v>
      </c>
      <c r="N200" s="89" t="s">
        <v>100</v>
      </c>
      <c r="O200" s="142" vm="2">
        <v>0</v>
      </c>
      <c r="P200" s="142" vm="2">
        <v>0</v>
      </c>
      <c r="Q200" s="89" t="s">
        <v>984</v>
      </c>
      <c r="R200" s="89" t="s">
        <v>1230</v>
      </c>
      <c r="S200" s="91" t="s">
        <v>1045</v>
      </c>
      <c r="T200" s="89" t="s">
        <v>987</v>
      </c>
      <c r="U200" s="89" t="s">
        <v>988</v>
      </c>
      <c r="V200" s="146">
        <v>3725</v>
      </c>
      <c r="W200" s="89" t="s">
        <v>987</v>
      </c>
      <c r="X200" s="89">
        <v>0.49166665999999998</v>
      </c>
      <c r="Y200" s="90">
        <v>0</v>
      </c>
      <c r="Z200" s="118">
        <v>0</v>
      </c>
      <c r="AA200" s="89">
        <v>0</v>
      </c>
      <c r="AB200" s="116">
        <f>_xlfn.XLOOKUP(I200,'rubros_id_opex '!A:A,'rubros_id_opex '!B:B)</f>
        <v>3</v>
      </c>
      <c r="AC200" s="89" t="str">
        <f>_xlfn.XLOOKUP(AB200,'rubros_unicos'!B:B,'rubros_unicos'!A:A)</f>
        <v>SANIDAD</v>
      </c>
    </row>
    <row r="201" spans="1:29" x14ac:dyDescent="0.25">
      <c r="A201" s="92" vm="38">
        <v>46099</v>
      </c>
      <c r="B201" s="89" t="s">
        <v>1227</v>
      </c>
      <c r="C201" s="89" t="s">
        <v>1302</v>
      </c>
      <c r="D201" s="90">
        <v>-564063.19999999995</v>
      </c>
      <c r="E201" s="89" t="s">
        <v>1303</v>
      </c>
      <c r="F201" s="89">
        <v>5</v>
      </c>
      <c r="G201" s="90">
        <v>61491.3</v>
      </c>
      <c r="H201" s="89" t="s">
        <v>931</v>
      </c>
      <c r="I201" s="89" t="s">
        <v>994</v>
      </c>
      <c r="J201" s="89" t="s">
        <v>148</v>
      </c>
      <c r="K201" s="89" t="s">
        <v>469</v>
      </c>
      <c r="L201" s="89" t="s">
        <v>149</v>
      </c>
      <c r="M201" s="89" t="s">
        <v>1229</v>
      </c>
      <c r="N201" s="89" t="s">
        <v>100</v>
      </c>
      <c r="O201" s="142" vm="2">
        <v>0</v>
      </c>
      <c r="P201" s="142" vm="2">
        <v>0</v>
      </c>
      <c r="Q201" s="89" t="s">
        <v>984</v>
      </c>
      <c r="R201" s="89" t="s">
        <v>1230</v>
      </c>
      <c r="S201" s="91" t="s">
        <v>1045</v>
      </c>
      <c r="T201" s="89" t="s">
        <v>987</v>
      </c>
      <c r="U201" s="89" t="s">
        <v>988</v>
      </c>
      <c r="V201" s="146">
        <v>3925</v>
      </c>
      <c r="W201" s="89" t="s">
        <v>987</v>
      </c>
      <c r="X201" s="89">
        <v>0.49166660000000001</v>
      </c>
      <c r="Y201" s="90">
        <v>0</v>
      </c>
      <c r="Z201" s="118">
        <v>0</v>
      </c>
      <c r="AA201" s="89">
        <v>0</v>
      </c>
      <c r="AB201" s="116">
        <f>_xlfn.XLOOKUP(I201,'rubros_id_opex '!A:A,'rubros_id_opex '!B:B)</f>
        <v>3</v>
      </c>
      <c r="AC201" s="89" t="str">
        <f>_xlfn.XLOOKUP(AB201,'rubros_unicos'!B:B,'rubros_unicos'!A:A)</f>
        <v>SANIDAD</v>
      </c>
    </row>
    <row r="202" spans="1:29" x14ac:dyDescent="0.25">
      <c r="A202" s="92" vm="38">
        <v>46099</v>
      </c>
      <c r="B202" s="89" t="s">
        <v>1288</v>
      </c>
      <c r="C202" s="89" t="s">
        <v>1304</v>
      </c>
      <c r="D202" s="90">
        <v>-80094.33</v>
      </c>
      <c r="E202" s="89" t="s">
        <v>983</v>
      </c>
      <c r="F202" s="89">
        <v>1</v>
      </c>
      <c r="G202" s="90">
        <v>66193.66</v>
      </c>
      <c r="H202" s="89" t="s">
        <v>931</v>
      </c>
      <c r="I202" s="89" t="s">
        <v>983</v>
      </c>
      <c r="J202" s="89" t="s">
        <v>148</v>
      </c>
      <c r="K202" s="89" t="s">
        <v>469</v>
      </c>
      <c r="L202" s="89" t="s">
        <v>181</v>
      </c>
      <c r="M202" s="89" t="s">
        <v>1229</v>
      </c>
      <c r="N202" s="89" t="s">
        <v>94</v>
      </c>
      <c r="O202" s="142" vm="2">
        <v>0</v>
      </c>
      <c r="P202" s="142" vm="2">
        <v>0</v>
      </c>
      <c r="Q202" s="89" t="s">
        <v>984</v>
      </c>
      <c r="R202" s="89" t="s">
        <v>1230</v>
      </c>
      <c r="S202" s="91" t="s">
        <v>1045</v>
      </c>
      <c r="T202" s="89" t="s">
        <v>932</v>
      </c>
      <c r="U202" s="89" t="s">
        <v>933</v>
      </c>
      <c r="V202" s="146">
        <v>3725</v>
      </c>
      <c r="W202" s="89" t="s">
        <v>934</v>
      </c>
      <c r="X202" s="89">
        <v>0.49166665999999998</v>
      </c>
      <c r="Y202" s="90">
        <v>0.25</v>
      </c>
      <c r="Z202" s="118">
        <v>-9844.9279290094491</v>
      </c>
      <c r="AA202" s="89">
        <v>0.12291666499999999</v>
      </c>
      <c r="AB202" s="116">
        <f>_xlfn.XLOOKUP(I202,'rubros_id_opex '!A:A,'rubros_id_opex '!B:B)</f>
        <v>7</v>
      </c>
      <c r="AC202" s="89" t="str">
        <f>_xlfn.XLOOKUP(AB202,'rubros_unicos'!B:B,'rubros_unicos'!A:A)</f>
        <v>GASTOS OPERATIVOS</v>
      </c>
    </row>
    <row r="203" spans="1:29" x14ac:dyDescent="0.25">
      <c r="A203" s="92" vm="38">
        <v>46099</v>
      </c>
      <c r="B203" s="89" t="s">
        <v>1288</v>
      </c>
      <c r="C203" s="89" t="s">
        <v>1304</v>
      </c>
      <c r="D203" s="90">
        <v>-80094.33</v>
      </c>
      <c r="E203" s="89" t="s">
        <v>983</v>
      </c>
      <c r="F203" s="89">
        <v>1</v>
      </c>
      <c r="G203" s="90">
        <v>66193.66</v>
      </c>
      <c r="H203" s="89" t="s">
        <v>931</v>
      </c>
      <c r="I203" s="89" t="s">
        <v>983</v>
      </c>
      <c r="J203" s="89" t="s">
        <v>148</v>
      </c>
      <c r="K203" s="89" t="s">
        <v>469</v>
      </c>
      <c r="L203" s="89" t="s">
        <v>181</v>
      </c>
      <c r="M203" s="89" t="s">
        <v>1229</v>
      </c>
      <c r="N203" s="89" t="s">
        <v>94</v>
      </c>
      <c r="O203" s="142" vm="2">
        <v>0</v>
      </c>
      <c r="P203" s="142" vm="2">
        <v>0</v>
      </c>
      <c r="Q203" s="89" t="s">
        <v>984</v>
      </c>
      <c r="R203" s="89" t="s">
        <v>1230</v>
      </c>
      <c r="S203" s="91" t="s">
        <v>1045</v>
      </c>
      <c r="T203" s="89" t="s">
        <v>932</v>
      </c>
      <c r="U203" s="89" t="s">
        <v>933</v>
      </c>
      <c r="V203" s="146">
        <v>3725</v>
      </c>
      <c r="W203" s="89" t="s">
        <v>908</v>
      </c>
      <c r="X203" s="89">
        <v>0.49166665999999998</v>
      </c>
      <c r="Y203" s="90">
        <v>0.25</v>
      </c>
      <c r="Z203" s="118">
        <v>-9844.9279290094491</v>
      </c>
      <c r="AA203" s="89">
        <v>0.12291666499999999</v>
      </c>
      <c r="AB203" s="116">
        <f>_xlfn.XLOOKUP(I203,'rubros_id_opex '!A:A,'rubros_id_opex '!B:B)</f>
        <v>7</v>
      </c>
      <c r="AC203" s="89" t="str">
        <f>_xlfn.XLOOKUP(AB203,'rubros_unicos'!B:B,'rubros_unicos'!A:A)</f>
        <v>GASTOS OPERATIVOS</v>
      </c>
    </row>
    <row r="204" spans="1:29" x14ac:dyDescent="0.25">
      <c r="A204" s="92" vm="38">
        <v>46099</v>
      </c>
      <c r="B204" s="89" t="s">
        <v>1288</v>
      </c>
      <c r="C204" s="89" t="s">
        <v>1304</v>
      </c>
      <c r="D204" s="90">
        <v>-80094.33</v>
      </c>
      <c r="E204" s="89" t="s">
        <v>983</v>
      </c>
      <c r="F204" s="89">
        <v>1</v>
      </c>
      <c r="G204" s="90">
        <v>66193.66</v>
      </c>
      <c r="H204" s="89" t="s">
        <v>931</v>
      </c>
      <c r="I204" s="89" t="s">
        <v>983</v>
      </c>
      <c r="J204" s="89" t="s">
        <v>148</v>
      </c>
      <c r="K204" s="89" t="s">
        <v>469</v>
      </c>
      <c r="L204" s="89" t="s">
        <v>181</v>
      </c>
      <c r="M204" s="89" t="s">
        <v>1229</v>
      </c>
      <c r="N204" s="89" t="s">
        <v>94</v>
      </c>
      <c r="O204" s="142" vm="2">
        <v>0</v>
      </c>
      <c r="P204" s="142" vm="2">
        <v>0</v>
      </c>
      <c r="Q204" s="89" t="s">
        <v>984</v>
      </c>
      <c r="R204" s="89" t="s">
        <v>1230</v>
      </c>
      <c r="S204" s="91" t="s">
        <v>1045</v>
      </c>
      <c r="T204" s="89" t="s">
        <v>932</v>
      </c>
      <c r="U204" s="89" t="s">
        <v>933</v>
      </c>
      <c r="V204" s="146">
        <v>3725</v>
      </c>
      <c r="W204" s="89" t="s">
        <v>910</v>
      </c>
      <c r="X204" s="89">
        <v>0.49166665999999998</v>
      </c>
      <c r="Y204" s="90">
        <v>0.25</v>
      </c>
      <c r="Z204" s="118">
        <v>-9844.9279290094491</v>
      </c>
      <c r="AA204" s="89">
        <v>0.12291666499999999</v>
      </c>
      <c r="AB204" s="116">
        <f>_xlfn.XLOOKUP(I204,'rubros_id_opex '!A:A,'rubros_id_opex '!B:B)</f>
        <v>7</v>
      </c>
      <c r="AC204" s="89" t="str">
        <f>_xlfn.XLOOKUP(AB204,'rubros_unicos'!B:B,'rubros_unicos'!A:A)</f>
        <v>GASTOS OPERATIVOS</v>
      </c>
    </row>
    <row r="205" spans="1:29" x14ac:dyDescent="0.25">
      <c r="A205" s="92" vm="38">
        <v>46099</v>
      </c>
      <c r="B205" s="89" t="s">
        <v>1288</v>
      </c>
      <c r="C205" s="89" t="s">
        <v>1304</v>
      </c>
      <c r="D205" s="90">
        <v>-80094.33</v>
      </c>
      <c r="E205" s="89" t="s">
        <v>983</v>
      </c>
      <c r="F205" s="89">
        <v>1</v>
      </c>
      <c r="G205" s="90">
        <v>66193.66</v>
      </c>
      <c r="H205" s="89" t="s">
        <v>931</v>
      </c>
      <c r="I205" s="89" t="s">
        <v>983</v>
      </c>
      <c r="J205" s="89" t="s">
        <v>148</v>
      </c>
      <c r="K205" s="89" t="s">
        <v>469</v>
      </c>
      <c r="L205" s="89" t="s">
        <v>181</v>
      </c>
      <c r="M205" s="89" t="s">
        <v>1229</v>
      </c>
      <c r="N205" s="89" t="s">
        <v>94</v>
      </c>
      <c r="O205" s="142" vm="2">
        <v>0</v>
      </c>
      <c r="P205" s="142" vm="2">
        <v>0</v>
      </c>
      <c r="Q205" s="89" t="s">
        <v>984</v>
      </c>
      <c r="R205" s="89" t="s">
        <v>1230</v>
      </c>
      <c r="S205" s="91" t="s">
        <v>1045</v>
      </c>
      <c r="T205" s="89" t="s">
        <v>932</v>
      </c>
      <c r="U205" s="89" t="s">
        <v>933</v>
      </c>
      <c r="V205" s="146">
        <v>3725</v>
      </c>
      <c r="W205" s="89" t="s">
        <v>912</v>
      </c>
      <c r="X205" s="89">
        <v>0.49166665999999998</v>
      </c>
      <c r="Y205" s="90">
        <v>0.25</v>
      </c>
      <c r="Z205" s="118">
        <v>-9844.9279290094491</v>
      </c>
      <c r="AA205" s="89">
        <v>0.12291666499999999</v>
      </c>
      <c r="AB205" s="116">
        <f>_xlfn.XLOOKUP(I205,'rubros_id_opex '!A:A,'rubros_id_opex '!B:B)</f>
        <v>7</v>
      </c>
      <c r="AC205" s="89" t="str">
        <f>_xlfn.XLOOKUP(AB205,'rubros_unicos'!B:B,'rubros_unicos'!A:A)</f>
        <v>GASTOS OPERATIVOS</v>
      </c>
    </row>
    <row r="206" spans="1:29" x14ac:dyDescent="0.25">
      <c r="A206" s="92" vm="38">
        <v>46099</v>
      </c>
      <c r="B206" s="89" t="s">
        <v>1288</v>
      </c>
      <c r="C206" s="89" t="s">
        <v>1304</v>
      </c>
      <c r="D206" s="90">
        <v>-80094.33</v>
      </c>
      <c r="E206" s="89" t="s">
        <v>983</v>
      </c>
      <c r="F206" s="89">
        <v>1</v>
      </c>
      <c r="G206" s="90">
        <v>66193.66</v>
      </c>
      <c r="H206" s="89" t="s">
        <v>931</v>
      </c>
      <c r="I206" s="89" t="s">
        <v>983</v>
      </c>
      <c r="J206" s="89" t="s">
        <v>148</v>
      </c>
      <c r="K206" s="89" t="s">
        <v>469</v>
      </c>
      <c r="L206" s="89" t="s">
        <v>181</v>
      </c>
      <c r="M206" s="89" t="s">
        <v>1229</v>
      </c>
      <c r="N206" s="89" t="s">
        <v>94</v>
      </c>
      <c r="O206" s="142" vm="2">
        <v>0</v>
      </c>
      <c r="P206" s="142" vm="2">
        <v>0</v>
      </c>
      <c r="Q206" s="89" t="s">
        <v>984</v>
      </c>
      <c r="R206" s="89" t="s">
        <v>1230</v>
      </c>
      <c r="S206" s="91" t="s">
        <v>1045</v>
      </c>
      <c r="T206" s="89" t="s">
        <v>932</v>
      </c>
      <c r="U206" s="89" t="s">
        <v>933</v>
      </c>
      <c r="V206" s="146">
        <v>3925</v>
      </c>
      <c r="W206" s="89" t="s">
        <v>934</v>
      </c>
      <c r="X206" s="89">
        <v>0.49166660000000001</v>
      </c>
      <c r="Y206" s="90">
        <v>0.25</v>
      </c>
      <c r="Z206" s="118">
        <v>-9844.9267275945003</v>
      </c>
      <c r="AA206" s="89">
        <v>0.12291665</v>
      </c>
      <c r="AB206" s="116">
        <f>_xlfn.XLOOKUP(I206,'rubros_id_opex '!A:A,'rubros_id_opex '!B:B)</f>
        <v>7</v>
      </c>
      <c r="AC206" s="89" t="str">
        <f>_xlfn.XLOOKUP(AB206,'rubros_unicos'!B:B,'rubros_unicos'!A:A)</f>
        <v>GASTOS OPERATIVOS</v>
      </c>
    </row>
    <row r="207" spans="1:29" x14ac:dyDescent="0.25">
      <c r="A207" s="92" vm="38">
        <v>46099</v>
      </c>
      <c r="B207" s="89" t="s">
        <v>1288</v>
      </c>
      <c r="C207" s="89" t="s">
        <v>1304</v>
      </c>
      <c r="D207" s="90">
        <v>-80094.33</v>
      </c>
      <c r="E207" s="89" t="s">
        <v>983</v>
      </c>
      <c r="F207" s="89">
        <v>1</v>
      </c>
      <c r="G207" s="90">
        <v>66193.66</v>
      </c>
      <c r="H207" s="89" t="s">
        <v>931</v>
      </c>
      <c r="I207" s="89" t="s">
        <v>983</v>
      </c>
      <c r="J207" s="89" t="s">
        <v>148</v>
      </c>
      <c r="K207" s="89" t="s">
        <v>469</v>
      </c>
      <c r="L207" s="89" t="s">
        <v>181</v>
      </c>
      <c r="M207" s="89" t="s">
        <v>1229</v>
      </c>
      <c r="N207" s="89" t="s">
        <v>94</v>
      </c>
      <c r="O207" s="142" vm="2">
        <v>0</v>
      </c>
      <c r="P207" s="142" vm="2">
        <v>0</v>
      </c>
      <c r="Q207" s="89" t="s">
        <v>984</v>
      </c>
      <c r="R207" s="89" t="s">
        <v>1230</v>
      </c>
      <c r="S207" s="91" t="s">
        <v>1045</v>
      </c>
      <c r="T207" s="89" t="s">
        <v>932</v>
      </c>
      <c r="U207" s="89" t="s">
        <v>933</v>
      </c>
      <c r="V207" s="146">
        <v>3925</v>
      </c>
      <c r="W207" s="89" t="s">
        <v>908</v>
      </c>
      <c r="X207" s="89">
        <v>0.49166660000000001</v>
      </c>
      <c r="Y207" s="90">
        <v>0.25</v>
      </c>
      <c r="Z207" s="118">
        <v>-9844.9267275945003</v>
      </c>
      <c r="AA207" s="89">
        <v>0.12291665</v>
      </c>
      <c r="AB207" s="116">
        <f>_xlfn.XLOOKUP(I207,'rubros_id_opex '!A:A,'rubros_id_opex '!B:B)</f>
        <v>7</v>
      </c>
      <c r="AC207" s="89" t="str">
        <f>_xlfn.XLOOKUP(AB207,'rubros_unicos'!B:B,'rubros_unicos'!A:A)</f>
        <v>GASTOS OPERATIVOS</v>
      </c>
    </row>
    <row r="208" spans="1:29" x14ac:dyDescent="0.25">
      <c r="A208" s="92" vm="38">
        <v>46099</v>
      </c>
      <c r="B208" s="89" t="s">
        <v>1288</v>
      </c>
      <c r="C208" s="89" t="s">
        <v>1304</v>
      </c>
      <c r="D208" s="90">
        <v>-80094.33</v>
      </c>
      <c r="E208" s="89" t="s">
        <v>983</v>
      </c>
      <c r="F208" s="89">
        <v>1</v>
      </c>
      <c r="G208" s="90">
        <v>66193.66</v>
      </c>
      <c r="H208" s="89" t="s">
        <v>931</v>
      </c>
      <c r="I208" s="89" t="s">
        <v>983</v>
      </c>
      <c r="J208" s="89" t="s">
        <v>148</v>
      </c>
      <c r="K208" s="89" t="s">
        <v>469</v>
      </c>
      <c r="L208" s="89" t="s">
        <v>181</v>
      </c>
      <c r="M208" s="89" t="s">
        <v>1229</v>
      </c>
      <c r="N208" s="89" t="s">
        <v>94</v>
      </c>
      <c r="O208" s="142" vm="2">
        <v>0</v>
      </c>
      <c r="P208" s="142" vm="2">
        <v>0</v>
      </c>
      <c r="Q208" s="89" t="s">
        <v>984</v>
      </c>
      <c r="R208" s="89" t="s">
        <v>1230</v>
      </c>
      <c r="S208" s="91" t="s">
        <v>1045</v>
      </c>
      <c r="T208" s="89" t="s">
        <v>932</v>
      </c>
      <c r="U208" s="89" t="s">
        <v>933</v>
      </c>
      <c r="V208" s="146">
        <v>3925</v>
      </c>
      <c r="W208" s="89" t="s">
        <v>910</v>
      </c>
      <c r="X208" s="89">
        <v>0.49166660000000001</v>
      </c>
      <c r="Y208" s="90">
        <v>0.25</v>
      </c>
      <c r="Z208" s="118">
        <v>-9844.9267275945003</v>
      </c>
      <c r="AA208" s="89">
        <v>0.12291665</v>
      </c>
      <c r="AB208" s="116">
        <f>_xlfn.XLOOKUP(I208,'rubros_id_opex '!A:A,'rubros_id_opex '!B:B)</f>
        <v>7</v>
      </c>
      <c r="AC208" s="89" t="str">
        <f>_xlfn.XLOOKUP(AB208,'rubros_unicos'!B:B,'rubros_unicos'!A:A)</f>
        <v>GASTOS OPERATIVOS</v>
      </c>
    </row>
    <row r="209" spans="1:29" x14ac:dyDescent="0.25">
      <c r="A209" s="92" vm="38">
        <v>46099</v>
      </c>
      <c r="B209" s="89" t="s">
        <v>1288</v>
      </c>
      <c r="C209" s="89" t="s">
        <v>1304</v>
      </c>
      <c r="D209" s="90">
        <v>-80094.33</v>
      </c>
      <c r="E209" s="89" t="s">
        <v>983</v>
      </c>
      <c r="F209" s="89">
        <v>1</v>
      </c>
      <c r="G209" s="90">
        <v>66193.66</v>
      </c>
      <c r="H209" s="89" t="s">
        <v>931</v>
      </c>
      <c r="I209" s="89" t="s">
        <v>983</v>
      </c>
      <c r="J209" s="89" t="s">
        <v>148</v>
      </c>
      <c r="K209" s="89" t="s">
        <v>469</v>
      </c>
      <c r="L209" s="89" t="s">
        <v>181</v>
      </c>
      <c r="M209" s="89" t="s">
        <v>1229</v>
      </c>
      <c r="N209" s="89" t="s">
        <v>94</v>
      </c>
      <c r="O209" s="142" vm="2">
        <v>0</v>
      </c>
      <c r="P209" s="142" vm="2">
        <v>0</v>
      </c>
      <c r="Q209" s="89" t="s">
        <v>984</v>
      </c>
      <c r="R209" s="89" t="s">
        <v>1230</v>
      </c>
      <c r="S209" s="91" t="s">
        <v>1045</v>
      </c>
      <c r="T209" s="89" t="s">
        <v>932</v>
      </c>
      <c r="U209" s="89" t="s">
        <v>933</v>
      </c>
      <c r="V209" s="146">
        <v>3925</v>
      </c>
      <c r="W209" s="89" t="s">
        <v>912</v>
      </c>
      <c r="X209" s="89">
        <v>0.49166660000000001</v>
      </c>
      <c r="Y209" s="90">
        <v>0.25</v>
      </c>
      <c r="Z209" s="118">
        <v>-9844.9267275945003</v>
      </c>
      <c r="AA209" s="89">
        <v>0.12291665</v>
      </c>
      <c r="AB209" s="116">
        <f>_xlfn.XLOOKUP(I209,'rubros_id_opex '!A:A,'rubros_id_opex '!B:B)</f>
        <v>7</v>
      </c>
      <c r="AC209" s="89" t="str">
        <f>_xlfn.XLOOKUP(AB209,'rubros_unicos'!B:B,'rubros_unicos'!A:A)</f>
        <v>GASTOS OPERATIVOS</v>
      </c>
    </row>
    <row r="210" spans="1:29" x14ac:dyDescent="0.25">
      <c r="A210" s="92" vm="38">
        <v>46099</v>
      </c>
      <c r="B210" s="89" t="s">
        <v>1288</v>
      </c>
      <c r="C210" s="89" t="s">
        <v>1305</v>
      </c>
      <c r="D210" s="90">
        <v>-80094.33</v>
      </c>
      <c r="E210" s="89" t="s">
        <v>983</v>
      </c>
      <c r="F210" s="89">
        <v>1</v>
      </c>
      <c r="G210" s="90">
        <v>66193.66</v>
      </c>
      <c r="H210" s="89" t="s">
        <v>931</v>
      </c>
      <c r="I210" s="89" t="s">
        <v>983</v>
      </c>
      <c r="J210" s="89" t="s">
        <v>148</v>
      </c>
      <c r="K210" s="89" t="s">
        <v>469</v>
      </c>
      <c r="L210" s="89" t="s">
        <v>181</v>
      </c>
      <c r="M210" s="89" t="s">
        <v>1229</v>
      </c>
      <c r="N210" s="89" t="s">
        <v>94</v>
      </c>
      <c r="O210" s="142" vm="2">
        <v>0</v>
      </c>
      <c r="P210" s="142" vm="2">
        <v>0</v>
      </c>
      <c r="Q210" s="89" t="s">
        <v>984</v>
      </c>
      <c r="R210" s="89" t="s">
        <v>1230</v>
      </c>
      <c r="S210" s="91" t="s">
        <v>1045</v>
      </c>
      <c r="T210" s="89" t="s">
        <v>932</v>
      </c>
      <c r="U210" s="89" t="s">
        <v>933</v>
      </c>
      <c r="V210" s="146">
        <v>3725</v>
      </c>
      <c r="W210" s="89" t="s">
        <v>934</v>
      </c>
      <c r="X210" s="89">
        <v>0.49166665999999998</v>
      </c>
      <c r="Y210" s="90">
        <v>0.25</v>
      </c>
      <c r="Z210" s="118">
        <v>-9844.9279290094491</v>
      </c>
      <c r="AA210" s="89">
        <v>0.12291666499999999</v>
      </c>
      <c r="AB210" s="116">
        <v>3</v>
      </c>
      <c r="AC210" s="89" t="str">
        <f>_xlfn.XLOOKUP(AB210,'rubros_unicos'!B:B,'rubros_unicos'!A:A)</f>
        <v>SANIDAD</v>
      </c>
    </row>
    <row r="211" spans="1:29" x14ac:dyDescent="0.25">
      <c r="A211" s="92" vm="38">
        <v>46099</v>
      </c>
      <c r="B211" s="89" t="s">
        <v>1288</v>
      </c>
      <c r="C211" s="89" t="s">
        <v>1305</v>
      </c>
      <c r="D211" s="90">
        <v>-80094.33</v>
      </c>
      <c r="E211" s="89" t="s">
        <v>983</v>
      </c>
      <c r="F211" s="89">
        <v>1</v>
      </c>
      <c r="G211" s="90">
        <v>66193.66</v>
      </c>
      <c r="H211" s="89" t="s">
        <v>931</v>
      </c>
      <c r="I211" s="89" t="s">
        <v>983</v>
      </c>
      <c r="J211" s="89" t="s">
        <v>148</v>
      </c>
      <c r="K211" s="89" t="s">
        <v>469</v>
      </c>
      <c r="L211" s="89" t="s">
        <v>181</v>
      </c>
      <c r="M211" s="89" t="s">
        <v>1229</v>
      </c>
      <c r="N211" s="89" t="s">
        <v>94</v>
      </c>
      <c r="O211" s="142" vm="2">
        <v>0</v>
      </c>
      <c r="P211" s="142" vm="2">
        <v>0</v>
      </c>
      <c r="Q211" s="89" t="s">
        <v>984</v>
      </c>
      <c r="R211" s="89" t="s">
        <v>1230</v>
      </c>
      <c r="S211" s="91" t="s">
        <v>1045</v>
      </c>
      <c r="T211" s="89" t="s">
        <v>932</v>
      </c>
      <c r="U211" s="89" t="s">
        <v>933</v>
      </c>
      <c r="V211" s="146">
        <v>3725</v>
      </c>
      <c r="W211" s="89" t="s">
        <v>908</v>
      </c>
      <c r="X211" s="89">
        <v>0.49166665999999998</v>
      </c>
      <c r="Y211" s="90">
        <v>0.25</v>
      </c>
      <c r="Z211" s="118">
        <v>-9844.9279290094491</v>
      </c>
      <c r="AA211" s="89">
        <v>0.12291666499999999</v>
      </c>
      <c r="AB211" s="116">
        <f>_xlfn.XLOOKUP(I211,'rubros_id_opex '!A:A,'rubros_id_opex '!B:B)</f>
        <v>7</v>
      </c>
      <c r="AC211" s="89" t="str">
        <f>_xlfn.XLOOKUP(AB211,'rubros_unicos'!B:B,'rubros_unicos'!A:A)</f>
        <v>GASTOS OPERATIVOS</v>
      </c>
    </row>
    <row r="212" spans="1:29" x14ac:dyDescent="0.25">
      <c r="A212" s="92" vm="38">
        <v>46099</v>
      </c>
      <c r="B212" s="89" t="s">
        <v>1288</v>
      </c>
      <c r="C212" s="89" t="s">
        <v>1305</v>
      </c>
      <c r="D212" s="90">
        <v>-80094.33</v>
      </c>
      <c r="E212" s="89" t="s">
        <v>983</v>
      </c>
      <c r="F212" s="89">
        <v>1</v>
      </c>
      <c r="G212" s="90">
        <v>66193.66</v>
      </c>
      <c r="H212" s="89" t="s">
        <v>931</v>
      </c>
      <c r="I212" s="89" t="s">
        <v>983</v>
      </c>
      <c r="J212" s="89" t="s">
        <v>148</v>
      </c>
      <c r="K212" s="89" t="s">
        <v>469</v>
      </c>
      <c r="L212" s="89" t="s">
        <v>181</v>
      </c>
      <c r="M212" s="89" t="s">
        <v>1229</v>
      </c>
      <c r="N212" s="89" t="s">
        <v>94</v>
      </c>
      <c r="O212" s="142" vm="2">
        <v>0</v>
      </c>
      <c r="P212" s="142" vm="2">
        <v>0</v>
      </c>
      <c r="Q212" s="89" t="s">
        <v>984</v>
      </c>
      <c r="R212" s="89" t="s">
        <v>1230</v>
      </c>
      <c r="S212" s="91" t="s">
        <v>1045</v>
      </c>
      <c r="T212" s="89" t="s">
        <v>932</v>
      </c>
      <c r="U212" s="89" t="s">
        <v>933</v>
      </c>
      <c r="V212" s="146">
        <v>3725</v>
      </c>
      <c r="W212" s="89" t="s">
        <v>910</v>
      </c>
      <c r="X212" s="89">
        <v>0.49166665999999998</v>
      </c>
      <c r="Y212" s="90">
        <v>0.25</v>
      </c>
      <c r="Z212" s="118">
        <v>-9844.9279290094491</v>
      </c>
      <c r="AA212" s="89">
        <v>0.12291666499999999</v>
      </c>
      <c r="AB212" s="116">
        <f>_xlfn.XLOOKUP(I212,'rubros_id_opex '!A:A,'rubros_id_opex '!B:B)</f>
        <v>7</v>
      </c>
      <c r="AC212" s="89" t="str">
        <f>_xlfn.XLOOKUP(AB212,'rubros_unicos'!B:B,'rubros_unicos'!A:A)</f>
        <v>GASTOS OPERATIVOS</v>
      </c>
    </row>
    <row r="213" spans="1:29" x14ac:dyDescent="0.25">
      <c r="A213" s="92" vm="38">
        <v>46099</v>
      </c>
      <c r="B213" s="89" t="s">
        <v>1288</v>
      </c>
      <c r="C213" s="89" t="s">
        <v>1305</v>
      </c>
      <c r="D213" s="90">
        <v>-80094.33</v>
      </c>
      <c r="E213" s="89" t="s">
        <v>983</v>
      </c>
      <c r="F213" s="89">
        <v>1</v>
      </c>
      <c r="G213" s="90">
        <v>66193.66</v>
      </c>
      <c r="H213" s="89" t="s">
        <v>931</v>
      </c>
      <c r="I213" s="89" t="s">
        <v>983</v>
      </c>
      <c r="J213" s="89" t="s">
        <v>148</v>
      </c>
      <c r="K213" s="89" t="s">
        <v>469</v>
      </c>
      <c r="L213" s="89" t="s">
        <v>181</v>
      </c>
      <c r="M213" s="89" t="s">
        <v>1229</v>
      </c>
      <c r="N213" s="89" t="s">
        <v>94</v>
      </c>
      <c r="O213" s="142" vm="2">
        <v>0</v>
      </c>
      <c r="P213" s="142" vm="2">
        <v>0</v>
      </c>
      <c r="Q213" s="89" t="s">
        <v>984</v>
      </c>
      <c r="R213" s="89" t="s">
        <v>1230</v>
      </c>
      <c r="S213" s="91" t="s">
        <v>1045</v>
      </c>
      <c r="T213" s="89" t="s">
        <v>932</v>
      </c>
      <c r="U213" s="89" t="s">
        <v>933</v>
      </c>
      <c r="V213" s="146">
        <v>3725</v>
      </c>
      <c r="W213" s="89" t="s">
        <v>912</v>
      </c>
      <c r="X213" s="89">
        <v>0.49166665999999998</v>
      </c>
      <c r="Y213" s="90">
        <v>0.25</v>
      </c>
      <c r="Z213" s="118">
        <v>-9844.9279290094491</v>
      </c>
      <c r="AA213" s="89">
        <v>0.12291666499999999</v>
      </c>
      <c r="AB213" s="116">
        <f>_xlfn.XLOOKUP(I213,'rubros_id_opex '!A:A,'rubros_id_opex '!B:B)</f>
        <v>7</v>
      </c>
      <c r="AC213" s="89" t="str">
        <f>_xlfn.XLOOKUP(AB213,'rubros_unicos'!B:B,'rubros_unicos'!A:A)</f>
        <v>GASTOS OPERATIVOS</v>
      </c>
    </row>
    <row r="214" spans="1:29" x14ac:dyDescent="0.25">
      <c r="A214" s="92" vm="38">
        <v>46099</v>
      </c>
      <c r="B214" s="89" t="s">
        <v>1288</v>
      </c>
      <c r="C214" s="89" t="s">
        <v>1305</v>
      </c>
      <c r="D214" s="90">
        <v>-80094.33</v>
      </c>
      <c r="E214" s="89" t="s">
        <v>983</v>
      </c>
      <c r="F214" s="89">
        <v>1</v>
      </c>
      <c r="G214" s="90">
        <v>66193.66</v>
      </c>
      <c r="H214" s="89" t="s">
        <v>931</v>
      </c>
      <c r="I214" s="89" t="s">
        <v>983</v>
      </c>
      <c r="J214" s="89" t="s">
        <v>148</v>
      </c>
      <c r="K214" s="89" t="s">
        <v>469</v>
      </c>
      <c r="L214" s="89" t="s">
        <v>181</v>
      </c>
      <c r="M214" s="89" t="s">
        <v>1229</v>
      </c>
      <c r="N214" s="89" t="s">
        <v>94</v>
      </c>
      <c r="O214" s="142" vm="2">
        <v>0</v>
      </c>
      <c r="P214" s="142" vm="2">
        <v>0</v>
      </c>
      <c r="Q214" s="89" t="s">
        <v>984</v>
      </c>
      <c r="R214" s="89" t="s">
        <v>1230</v>
      </c>
      <c r="S214" s="91" t="s">
        <v>1045</v>
      </c>
      <c r="T214" s="89" t="s">
        <v>932</v>
      </c>
      <c r="U214" s="89" t="s">
        <v>933</v>
      </c>
      <c r="V214" s="146">
        <v>3925</v>
      </c>
      <c r="W214" s="89" t="s">
        <v>934</v>
      </c>
      <c r="X214" s="89">
        <v>0.49166660000000001</v>
      </c>
      <c r="Y214" s="90">
        <v>0.25</v>
      </c>
      <c r="Z214" s="118">
        <v>-9844.9267275945003</v>
      </c>
      <c r="AA214" s="89">
        <v>0.12291665</v>
      </c>
      <c r="AB214" s="116">
        <f>_xlfn.XLOOKUP(I214,'rubros_id_opex '!A:A,'rubros_id_opex '!B:B)</f>
        <v>7</v>
      </c>
      <c r="AC214" s="89" t="str">
        <f>_xlfn.XLOOKUP(AB214,'rubros_unicos'!B:B,'rubros_unicos'!A:A)</f>
        <v>GASTOS OPERATIVOS</v>
      </c>
    </row>
    <row r="215" spans="1:29" x14ac:dyDescent="0.25">
      <c r="A215" s="92" vm="38">
        <v>46099</v>
      </c>
      <c r="B215" s="89" t="s">
        <v>1288</v>
      </c>
      <c r="C215" s="89" t="s">
        <v>1305</v>
      </c>
      <c r="D215" s="90">
        <v>-80094.33</v>
      </c>
      <c r="E215" s="89" t="s">
        <v>983</v>
      </c>
      <c r="F215" s="89">
        <v>1</v>
      </c>
      <c r="G215" s="90">
        <v>66193.66</v>
      </c>
      <c r="H215" s="89" t="s">
        <v>931</v>
      </c>
      <c r="I215" s="89" t="s">
        <v>983</v>
      </c>
      <c r="J215" s="89" t="s">
        <v>148</v>
      </c>
      <c r="K215" s="89" t="s">
        <v>469</v>
      </c>
      <c r="L215" s="89" t="s">
        <v>181</v>
      </c>
      <c r="M215" s="89" t="s">
        <v>1229</v>
      </c>
      <c r="N215" s="89" t="s">
        <v>94</v>
      </c>
      <c r="O215" s="142" vm="2">
        <v>0</v>
      </c>
      <c r="P215" s="142" vm="2">
        <v>0</v>
      </c>
      <c r="Q215" s="89" t="s">
        <v>984</v>
      </c>
      <c r="R215" s="89" t="s">
        <v>1230</v>
      </c>
      <c r="S215" s="91" t="s">
        <v>1045</v>
      </c>
      <c r="T215" s="89" t="s">
        <v>932</v>
      </c>
      <c r="U215" s="89" t="s">
        <v>933</v>
      </c>
      <c r="V215" s="146">
        <v>3925</v>
      </c>
      <c r="W215" s="89" t="s">
        <v>908</v>
      </c>
      <c r="X215" s="89">
        <v>0.49166660000000001</v>
      </c>
      <c r="Y215" s="90">
        <v>0.25</v>
      </c>
      <c r="Z215" s="118">
        <v>-9844.9267275945003</v>
      </c>
      <c r="AA215" s="89">
        <v>0.12291665</v>
      </c>
      <c r="AB215" s="116">
        <f>_xlfn.XLOOKUP(I215,'rubros_id_opex '!A:A,'rubros_id_opex '!B:B)</f>
        <v>7</v>
      </c>
      <c r="AC215" s="89" t="str">
        <f>_xlfn.XLOOKUP(AB215,'rubros_unicos'!B:B,'rubros_unicos'!A:A)</f>
        <v>GASTOS OPERATIVOS</v>
      </c>
    </row>
    <row r="216" spans="1:29" x14ac:dyDescent="0.25">
      <c r="A216" s="92" vm="38">
        <v>46099</v>
      </c>
      <c r="B216" s="89" t="s">
        <v>1288</v>
      </c>
      <c r="C216" s="89" t="s">
        <v>1305</v>
      </c>
      <c r="D216" s="90">
        <v>-80094.33</v>
      </c>
      <c r="E216" s="89" t="s">
        <v>983</v>
      </c>
      <c r="F216" s="89">
        <v>1</v>
      </c>
      <c r="G216" s="90">
        <v>66193.66</v>
      </c>
      <c r="H216" s="89" t="s">
        <v>931</v>
      </c>
      <c r="I216" s="89" t="s">
        <v>983</v>
      </c>
      <c r="J216" s="89" t="s">
        <v>148</v>
      </c>
      <c r="K216" s="89" t="s">
        <v>469</v>
      </c>
      <c r="L216" s="89" t="s">
        <v>181</v>
      </c>
      <c r="M216" s="89" t="s">
        <v>1229</v>
      </c>
      <c r="N216" s="89" t="s">
        <v>94</v>
      </c>
      <c r="O216" s="142" vm="2">
        <v>0</v>
      </c>
      <c r="P216" s="142" vm="2">
        <v>0</v>
      </c>
      <c r="Q216" s="89" t="s">
        <v>984</v>
      </c>
      <c r="R216" s="89" t="s">
        <v>1230</v>
      </c>
      <c r="S216" s="91" t="s">
        <v>1045</v>
      </c>
      <c r="T216" s="89" t="s">
        <v>932</v>
      </c>
      <c r="U216" s="89" t="s">
        <v>933</v>
      </c>
      <c r="V216" s="146">
        <v>3925</v>
      </c>
      <c r="W216" s="89" t="s">
        <v>910</v>
      </c>
      <c r="X216" s="89">
        <v>0.49166660000000001</v>
      </c>
      <c r="Y216" s="90">
        <v>0.25</v>
      </c>
      <c r="Z216" s="118">
        <v>-9844.9267275945003</v>
      </c>
      <c r="AA216" s="89">
        <v>0.12291665</v>
      </c>
      <c r="AB216" s="116">
        <f>_xlfn.XLOOKUP(I216,'rubros_id_opex '!A:A,'rubros_id_opex '!B:B)</f>
        <v>7</v>
      </c>
      <c r="AC216" s="89" t="str">
        <f>_xlfn.XLOOKUP(AB216,'rubros_unicos'!B:B,'rubros_unicos'!A:A)</f>
        <v>GASTOS OPERATIVOS</v>
      </c>
    </row>
    <row r="217" spans="1:29" x14ac:dyDescent="0.25">
      <c r="A217" s="92" vm="38">
        <v>46099</v>
      </c>
      <c r="B217" s="89" t="s">
        <v>1288</v>
      </c>
      <c r="C217" s="89" t="s">
        <v>1305</v>
      </c>
      <c r="D217" s="90">
        <v>-80094.33</v>
      </c>
      <c r="E217" s="89" t="s">
        <v>983</v>
      </c>
      <c r="F217" s="89">
        <v>1</v>
      </c>
      <c r="G217" s="90">
        <v>66193.66</v>
      </c>
      <c r="H217" s="89" t="s">
        <v>931</v>
      </c>
      <c r="I217" s="89" t="s">
        <v>983</v>
      </c>
      <c r="J217" s="89" t="s">
        <v>148</v>
      </c>
      <c r="K217" s="89" t="s">
        <v>469</v>
      </c>
      <c r="L217" s="89" t="s">
        <v>181</v>
      </c>
      <c r="M217" s="89" t="s">
        <v>1229</v>
      </c>
      <c r="N217" s="89" t="s">
        <v>94</v>
      </c>
      <c r="O217" s="142" vm="2">
        <v>0</v>
      </c>
      <c r="P217" s="142" vm="2">
        <v>0</v>
      </c>
      <c r="Q217" s="89" t="s">
        <v>984</v>
      </c>
      <c r="R217" s="89" t="s">
        <v>1230</v>
      </c>
      <c r="S217" s="91" t="s">
        <v>1045</v>
      </c>
      <c r="T217" s="89" t="s">
        <v>932</v>
      </c>
      <c r="U217" s="89" t="s">
        <v>933</v>
      </c>
      <c r="V217" s="146">
        <v>3925</v>
      </c>
      <c r="W217" s="89" t="s">
        <v>912</v>
      </c>
      <c r="X217" s="89">
        <v>0.49166660000000001</v>
      </c>
      <c r="Y217" s="90">
        <v>0.25</v>
      </c>
      <c r="Z217" s="118">
        <v>-9844.9267275945003</v>
      </c>
      <c r="AA217" s="89">
        <v>0.12291665</v>
      </c>
      <c r="AB217" s="116">
        <f>_xlfn.XLOOKUP(I217,'rubros_id_opex '!A:A,'rubros_id_opex '!B:B)</f>
        <v>7</v>
      </c>
      <c r="AC217" s="89" t="str">
        <f>_xlfn.XLOOKUP(AB217,'rubros_unicos'!B:B,'rubros_unicos'!A:A)</f>
        <v>GASTOS OPERATIVOS</v>
      </c>
    </row>
    <row r="218" spans="1:29" x14ac:dyDescent="0.25">
      <c r="A218" s="92" vm="39">
        <v>46098</v>
      </c>
      <c r="B218" s="89" t="s">
        <v>1225</v>
      </c>
      <c r="C218" s="89" t="s">
        <v>1306</v>
      </c>
      <c r="D218" s="90">
        <v>-30791.47</v>
      </c>
      <c r="E218" s="89" t="s">
        <v>986</v>
      </c>
      <c r="F218" s="89">
        <v>1</v>
      </c>
      <c r="G218" s="90">
        <v>30791.47</v>
      </c>
      <c r="H218" s="89" t="s">
        <v>931</v>
      </c>
      <c r="I218" s="89" t="s">
        <v>986</v>
      </c>
      <c r="J218" s="89" t="s">
        <v>148</v>
      </c>
      <c r="K218" s="89" t="s">
        <v>506</v>
      </c>
      <c r="L218" s="89" t="s">
        <v>149</v>
      </c>
      <c r="M218" s="89" t="s">
        <v>1229</v>
      </c>
      <c r="N218" s="89" t="s">
        <v>100</v>
      </c>
      <c r="O218" s="142" vm="2">
        <v>0</v>
      </c>
      <c r="P218" s="142" vm="2">
        <v>0</v>
      </c>
      <c r="Q218" s="89" t="s">
        <v>984</v>
      </c>
      <c r="R218" s="89" t="s">
        <v>1230</v>
      </c>
      <c r="S218" s="91" t="s">
        <v>1045</v>
      </c>
      <c r="T218" s="89" t="s">
        <v>987</v>
      </c>
      <c r="U218" s="89" t="s">
        <v>988</v>
      </c>
      <c r="V218" s="146">
        <v>3725</v>
      </c>
      <c r="W218" s="89" t="s">
        <v>987</v>
      </c>
      <c r="X218" s="89">
        <v>0.49166665999999998</v>
      </c>
      <c r="Y218" s="90">
        <v>0</v>
      </c>
      <c r="Z218" s="118">
        <v>0</v>
      </c>
      <c r="AA218" s="89">
        <v>0</v>
      </c>
      <c r="AB218" s="116">
        <f>_xlfn.XLOOKUP(I218,'rubros_id_opex '!A:A,'rubros_id_opex '!B:B)</f>
        <v>8</v>
      </c>
      <c r="AC218" s="89" t="str">
        <f>_xlfn.XLOOKUP(AB218,'rubros_unicos'!B:B,'rubros_unicos'!A:A)</f>
        <v>IMPUESTOS</v>
      </c>
    </row>
    <row r="219" spans="1:29" x14ac:dyDescent="0.25">
      <c r="A219" s="92" vm="39">
        <v>46098</v>
      </c>
      <c r="B219" s="89" t="s">
        <v>1225</v>
      </c>
      <c r="C219" s="89" t="s">
        <v>1306</v>
      </c>
      <c r="D219" s="90">
        <v>-30791.47</v>
      </c>
      <c r="E219" s="89" t="s">
        <v>986</v>
      </c>
      <c r="F219" s="89">
        <v>1</v>
      </c>
      <c r="G219" s="90">
        <v>30791.47</v>
      </c>
      <c r="H219" s="89" t="s">
        <v>931</v>
      </c>
      <c r="I219" s="89" t="s">
        <v>986</v>
      </c>
      <c r="J219" s="89" t="s">
        <v>148</v>
      </c>
      <c r="K219" s="89" t="s">
        <v>506</v>
      </c>
      <c r="L219" s="89" t="s">
        <v>149</v>
      </c>
      <c r="M219" s="89" t="s">
        <v>1229</v>
      </c>
      <c r="N219" s="89" t="s">
        <v>100</v>
      </c>
      <c r="O219" s="142" vm="2">
        <v>0</v>
      </c>
      <c r="P219" s="142" vm="2">
        <v>0</v>
      </c>
      <c r="Q219" s="89" t="s">
        <v>984</v>
      </c>
      <c r="R219" s="89" t="s">
        <v>1230</v>
      </c>
      <c r="S219" s="91" t="s">
        <v>1045</v>
      </c>
      <c r="T219" s="89" t="s">
        <v>987</v>
      </c>
      <c r="U219" s="89" t="s">
        <v>988</v>
      </c>
      <c r="V219" s="146">
        <v>3925</v>
      </c>
      <c r="W219" s="89" t="s">
        <v>987</v>
      </c>
      <c r="X219" s="89">
        <v>0.49166660000000001</v>
      </c>
      <c r="Y219" s="90">
        <v>0</v>
      </c>
      <c r="Z219" s="118">
        <v>0</v>
      </c>
      <c r="AA219" s="89">
        <v>0</v>
      </c>
      <c r="AB219" s="116">
        <f>_xlfn.XLOOKUP(I219,'rubros_id_opex '!A:A,'rubros_id_opex '!B:B)</f>
        <v>8</v>
      </c>
      <c r="AC219" s="89" t="str">
        <f>_xlfn.XLOOKUP(AB219,'rubros_unicos'!B:B,'rubros_unicos'!A:A)</f>
        <v>IMPUESTOS</v>
      </c>
    </row>
    <row r="220" spans="1:29" x14ac:dyDescent="0.25">
      <c r="A220" s="92" vm="39">
        <v>46098</v>
      </c>
      <c r="B220" s="89" t="s">
        <v>1219</v>
      </c>
      <c r="C220" s="89" t="s">
        <v>1307</v>
      </c>
      <c r="D220" s="90">
        <v>-573094.5</v>
      </c>
      <c r="E220" s="89" t="s">
        <v>1308</v>
      </c>
      <c r="F220" s="89">
        <v>4</v>
      </c>
      <c r="G220" s="90">
        <v>3781.79</v>
      </c>
      <c r="H220" s="89" t="s">
        <v>931</v>
      </c>
      <c r="I220" s="89" t="s">
        <v>994</v>
      </c>
      <c r="J220" s="89" t="s">
        <v>148</v>
      </c>
      <c r="K220" s="89" t="s">
        <v>469</v>
      </c>
      <c r="L220" s="89" t="s">
        <v>149</v>
      </c>
      <c r="M220" s="89" t="s">
        <v>1229</v>
      </c>
      <c r="N220" s="89" t="s">
        <v>100</v>
      </c>
      <c r="O220" s="142" vm="2">
        <v>0</v>
      </c>
      <c r="P220" s="142" vm="2">
        <v>0</v>
      </c>
      <c r="Q220" s="89" t="s">
        <v>984</v>
      </c>
      <c r="R220" s="89" t="s">
        <v>1230</v>
      </c>
      <c r="S220" s="91" t="s">
        <v>1045</v>
      </c>
      <c r="T220" s="89" t="s">
        <v>987</v>
      </c>
      <c r="U220" s="89" t="s">
        <v>988</v>
      </c>
      <c r="V220" s="146">
        <v>3725</v>
      </c>
      <c r="W220" s="89" t="s">
        <v>987</v>
      </c>
      <c r="X220" s="89">
        <v>0.49166665999999998</v>
      </c>
      <c r="Y220" s="90">
        <v>0</v>
      </c>
      <c r="Z220" s="118">
        <v>0</v>
      </c>
      <c r="AA220" s="89">
        <v>0</v>
      </c>
      <c r="AB220" s="116">
        <f>_xlfn.XLOOKUP(I220,'rubros_id_opex '!A:A,'rubros_id_opex '!B:B)</f>
        <v>3</v>
      </c>
      <c r="AC220" s="89" t="str">
        <f>_xlfn.XLOOKUP(AB220,'rubros_unicos'!B:B,'rubros_unicos'!A:A)</f>
        <v>SANIDAD</v>
      </c>
    </row>
    <row r="221" spans="1:29" x14ac:dyDescent="0.25">
      <c r="A221" s="92" vm="39">
        <v>46098</v>
      </c>
      <c r="B221" s="89" t="s">
        <v>1219</v>
      </c>
      <c r="C221" s="89" t="s">
        <v>1307</v>
      </c>
      <c r="D221" s="90">
        <v>-573094.5</v>
      </c>
      <c r="E221" s="89" t="s">
        <v>1308</v>
      </c>
      <c r="F221" s="89">
        <v>4</v>
      </c>
      <c r="G221" s="90">
        <v>3781.79</v>
      </c>
      <c r="H221" s="89" t="s">
        <v>931</v>
      </c>
      <c r="I221" s="89" t="s">
        <v>994</v>
      </c>
      <c r="J221" s="89" t="s">
        <v>148</v>
      </c>
      <c r="K221" s="89" t="s">
        <v>469</v>
      </c>
      <c r="L221" s="89" t="s">
        <v>149</v>
      </c>
      <c r="M221" s="89" t="s">
        <v>1229</v>
      </c>
      <c r="N221" s="89" t="s">
        <v>100</v>
      </c>
      <c r="O221" s="142" vm="2">
        <v>0</v>
      </c>
      <c r="P221" s="142" vm="2">
        <v>0</v>
      </c>
      <c r="Q221" s="89" t="s">
        <v>984</v>
      </c>
      <c r="R221" s="89" t="s">
        <v>1230</v>
      </c>
      <c r="S221" s="91" t="s">
        <v>1045</v>
      </c>
      <c r="T221" s="89" t="s">
        <v>987</v>
      </c>
      <c r="U221" s="89" t="s">
        <v>988</v>
      </c>
      <c r="V221" s="146">
        <v>3925</v>
      </c>
      <c r="W221" s="89" t="s">
        <v>987</v>
      </c>
      <c r="X221" s="89">
        <v>0.49166660000000001</v>
      </c>
      <c r="Y221" s="90">
        <v>0</v>
      </c>
      <c r="Z221" s="118">
        <v>0</v>
      </c>
      <c r="AA221" s="89">
        <v>0</v>
      </c>
      <c r="AB221" s="116">
        <f>_xlfn.XLOOKUP(I221,'rubros_id_opex '!A:A,'rubros_id_opex '!B:B)</f>
        <v>3</v>
      </c>
      <c r="AC221" s="89" t="str">
        <f>_xlfn.XLOOKUP(AB221,'rubros_unicos'!B:B,'rubros_unicos'!A:A)</f>
        <v>SANIDAD</v>
      </c>
    </row>
    <row r="222" spans="1:29" x14ac:dyDescent="0.25">
      <c r="A222" s="92" vm="39">
        <v>46098</v>
      </c>
      <c r="B222" s="89" t="s">
        <v>1219</v>
      </c>
      <c r="C222" s="89" t="s">
        <v>1309</v>
      </c>
      <c r="D222" s="90">
        <v>-303539.39</v>
      </c>
      <c r="E222" s="89" t="s">
        <v>1310</v>
      </c>
      <c r="F222" s="89">
        <v>3</v>
      </c>
      <c r="G222" s="90">
        <v>77767.66</v>
      </c>
      <c r="H222" s="89" t="s">
        <v>931</v>
      </c>
      <c r="I222" s="89" t="s">
        <v>994</v>
      </c>
      <c r="J222" s="89" t="s">
        <v>148</v>
      </c>
      <c r="K222" s="89" t="s">
        <v>469</v>
      </c>
      <c r="L222" s="89" t="s">
        <v>149</v>
      </c>
      <c r="M222" s="89" t="s">
        <v>1229</v>
      </c>
      <c r="N222" s="89" t="s">
        <v>100</v>
      </c>
      <c r="O222" s="142" vm="2">
        <v>0</v>
      </c>
      <c r="P222" s="142" vm="2">
        <v>0</v>
      </c>
      <c r="Q222" s="89" t="s">
        <v>984</v>
      </c>
      <c r="R222" s="89" t="s">
        <v>1230</v>
      </c>
      <c r="S222" s="91" t="s">
        <v>1045</v>
      </c>
      <c r="T222" s="89" t="s">
        <v>987</v>
      </c>
      <c r="U222" s="89" t="s">
        <v>988</v>
      </c>
      <c r="V222" s="146">
        <v>3725</v>
      </c>
      <c r="W222" s="89" t="s">
        <v>987</v>
      </c>
      <c r="X222" s="89">
        <v>0.49166665999999998</v>
      </c>
      <c r="Y222" s="90">
        <v>0</v>
      </c>
      <c r="Z222" s="118">
        <v>0</v>
      </c>
      <c r="AA222" s="89">
        <v>0</v>
      </c>
      <c r="AB222" s="116">
        <f>_xlfn.XLOOKUP(I222,'rubros_id_opex '!A:A,'rubros_id_opex '!B:B)</f>
        <v>3</v>
      </c>
      <c r="AC222" s="89" t="str">
        <f>_xlfn.XLOOKUP(AB222,'rubros_unicos'!B:B,'rubros_unicos'!A:A)</f>
        <v>SANIDAD</v>
      </c>
    </row>
    <row r="223" spans="1:29" x14ac:dyDescent="0.25">
      <c r="A223" s="92" vm="39">
        <v>46098</v>
      </c>
      <c r="B223" s="89" t="s">
        <v>1219</v>
      </c>
      <c r="C223" s="89" t="s">
        <v>1309</v>
      </c>
      <c r="D223" s="90">
        <v>-303539.39</v>
      </c>
      <c r="E223" s="89" t="s">
        <v>1310</v>
      </c>
      <c r="F223" s="89">
        <v>3</v>
      </c>
      <c r="G223" s="90">
        <v>77767.66</v>
      </c>
      <c r="H223" s="89" t="s">
        <v>931</v>
      </c>
      <c r="I223" s="89" t="s">
        <v>994</v>
      </c>
      <c r="J223" s="89" t="s">
        <v>148</v>
      </c>
      <c r="K223" s="89" t="s">
        <v>469</v>
      </c>
      <c r="L223" s="89" t="s">
        <v>149</v>
      </c>
      <c r="M223" s="89" t="s">
        <v>1229</v>
      </c>
      <c r="N223" s="89" t="s">
        <v>100</v>
      </c>
      <c r="O223" s="142" vm="2">
        <v>0</v>
      </c>
      <c r="P223" s="142" vm="2">
        <v>0</v>
      </c>
      <c r="Q223" s="89" t="s">
        <v>984</v>
      </c>
      <c r="R223" s="89" t="s">
        <v>1230</v>
      </c>
      <c r="S223" s="91" t="s">
        <v>1045</v>
      </c>
      <c r="T223" s="89" t="s">
        <v>987</v>
      </c>
      <c r="U223" s="89" t="s">
        <v>988</v>
      </c>
      <c r="V223" s="146">
        <v>3925</v>
      </c>
      <c r="W223" s="89" t="s">
        <v>987</v>
      </c>
      <c r="X223" s="89">
        <v>0.49166660000000001</v>
      </c>
      <c r="Y223" s="90">
        <v>0</v>
      </c>
      <c r="Z223" s="118">
        <v>0</v>
      </c>
      <c r="AA223" s="89">
        <v>0</v>
      </c>
      <c r="AB223" s="116">
        <f>_xlfn.XLOOKUP(I223,'rubros_id_opex '!A:A,'rubros_id_opex '!B:B)</f>
        <v>3</v>
      </c>
      <c r="AC223" s="89" t="str">
        <f>_xlfn.XLOOKUP(AB223,'rubros_unicos'!B:B,'rubros_unicos'!A:A)</f>
        <v>SANIDAD</v>
      </c>
    </row>
    <row r="224" spans="1:29" x14ac:dyDescent="0.25">
      <c r="A224" s="92" vm="39">
        <v>46098</v>
      </c>
      <c r="B224" s="89" t="s">
        <v>1226</v>
      </c>
      <c r="C224" s="89" t="s">
        <v>1311</v>
      </c>
      <c r="D224" s="90">
        <v>-198501.18</v>
      </c>
      <c r="E224" s="89" t="s">
        <v>1312</v>
      </c>
      <c r="F224" s="89">
        <v>72</v>
      </c>
      <c r="G224" s="90">
        <v>2278.48</v>
      </c>
      <c r="H224" s="89" t="s">
        <v>931</v>
      </c>
      <c r="I224" s="89" t="s">
        <v>989</v>
      </c>
      <c r="J224" s="89" t="s">
        <v>148</v>
      </c>
      <c r="K224" s="89" t="s">
        <v>469</v>
      </c>
      <c r="L224" s="89" t="s">
        <v>149</v>
      </c>
      <c r="M224" s="89" t="s">
        <v>1229</v>
      </c>
      <c r="N224" s="89" t="s">
        <v>100</v>
      </c>
      <c r="O224" s="142" vm="2">
        <v>0</v>
      </c>
      <c r="P224" s="142" vm="2">
        <v>0</v>
      </c>
      <c r="Q224" s="89" t="s">
        <v>984</v>
      </c>
      <c r="R224" s="89" t="s">
        <v>1230</v>
      </c>
      <c r="S224" s="91" t="s">
        <v>1045</v>
      </c>
      <c r="T224" s="89" t="s">
        <v>987</v>
      </c>
      <c r="U224" s="89" t="s">
        <v>988</v>
      </c>
      <c r="V224" s="146">
        <v>3725</v>
      </c>
      <c r="W224" s="89" t="s">
        <v>987</v>
      </c>
      <c r="X224" s="89">
        <v>0.49166665999999998</v>
      </c>
      <c r="Y224" s="90">
        <v>0</v>
      </c>
      <c r="Z224" s="118">
        <v>0</v>
      </c>
      <c r="AA224" s="89">
        <v>0</v>
      </c>
      <c r="AB224" s="116">
        <f>_xlfn.XLOOKUP(I224,'rubros_id_opex '!A:A,'rubros_id_opex '!B:B)</f>
        <v>4</v>
      </c>
      <c r="AC224" s="89" t="str">
        <f>_xlfn.XLOOKUP(AB224,'rubros_unicos'!B:B,'rubros_unicos'!A:A)</f>
        <v>GENÉTICA</v>
      </c>
    </row>
    <row r="225" spans="1:29" x14ac:dyDescent="0.25">
      <c r="A225" s="92" vm="39">
        <v>46098</v>
      </c>
      <c r="B225" s="89" t="s">
        <v>1226</v>
      </c>
      <c r="C225" s="89" t="s">
        <v>1311</v>
      </c>
      <c r="D225" s="90">
        <v>-198501.18</v>
      </c>
      <c r="E225" s="89" t="s">
        <v>1312</v>
      </c>
      <c r="F225" s="89">
        <v>72</v>
      </c>
      <c r="G225" s="90">
        <v>2278.48</v>
      </c>
      <c r="H225" s="89" t="s">
        <v>931</v>
      </c>
      <c r="I225" s="89" t="s">
        <v>989</v>
      </c>
      <c r="J225" s="89" t="s">
        <v>148</v>
      </c>
      <c r="K225" s="89" t="s">
        <v>469</v>
      </c>
      <c r="L225" s="89" t="s">
        <v>149</v>
      </c>
      <c r="M225" s="89" t="s">
        <v>1229</v>
      </c>
      <c r="N225" s="89" t="s">
        <v>100</v>
      </c>
      <c r="O225" s="142" vm="2">
        <v>0</v>
      </c>
      <c r="P225" s="142" vm="2">
        <v>0</v>
      </c>
      <c r="Q225" s="89" t="s">
        <v>984</v>
      </c>
      <c r="R225" s="89" t="s">
        <v>1230</v>
      </c>
      <c r="S225" s="91" t="s">
        <v>1045</v>
      </c>
      <c r="T225" s="89" t="s">
        <v>987</v>
      </c>
      <c r="U225" s="89" t="s">
        <v>988</v>
      </c>
      <c r="V225" s="146">
        <v>3925</v>
      </c>
      <c r="W225" s="89" t="s">
        <v>987</v>
      </c>
      <c r="X225" s="89">
        <v>0.49166660000000001</v>
      </c>
      <c r="Y225" s="90">
        <v>0</v>
      </c>
      <c r="Z225" s="118">
        <v>0</v>
      </c>
      <c r="AA225" s="89">
        <v>0</v>
      </c>
      <c r="AB225" s="116">
        <f>_xlfn.XLOOKUP(I225,'rubros_id_opex '!A:A,'rubros_id_opex '!B:B)</f>
        <v>4</v>
      </c>
      <c r="AC225" s="89" t="str">
        <f>_xlfn.XLOOKUP(AB225,'rubros_unicos'!B:B,'rubros_unicos'!A:A)</f>
        <v>GENÉTICA</v>
      </c>
    </row>
    <row r="226" spans="1:29" x14ac:dyDescent="0.25">
      <c r="A226" s="92" vm="39">
        <v>46098</v>
      </c>
      <c r="B226" s="89" t="s">
        <v>940</v>
      </c>
      <c r="C226" s="89" t="s">
        <v>1313</v>
      </c>
      <c r="D226" s="90">
        <v>-1462000</v>
      </c>
      <c r="E226" s="89" t="s">
        <v>1271</v>
      </c>
      <c r="F226" s="89">
        <v>1</v>
      </c>
      <c r="G226" s="90">
        <v>1208264.46</v>
      </c>
      <c r="H226" s="89" t="s">
        <v>931</v>
      </c>
      <c r="I226" s="89" t="s">
        <v>983</v>
      </c>
      <c r="J226" s="89" t="s">
        <v>148</v>
      </c>
      <c r="K226" s="89" t="s">
        <v>469</v>
      </c>
      <c r="L226" s="89" t="s">
        <v>149</v>
      </c>
      <c r="M226" s="89" t="s">
        <v>1229</v>
      </c>
      <c r="N226" s="89" t="s">
        <v>94</v>
      </c>
      <c r="O226" s="142" vm="2">
        <v>0</v>
      </c>
      <c r="P226" s="142" vm="2">
        <v>0</v>
      </c>
      <c r="Q226" s="89" t="s">
        <v>984</v>
      </c>
      <c r="R226" s="89" t="s">
        <v>1230</v>
      </c>
      <c r="S226" s="91" t="s">
        <v>1045</v>
      </c>
      <c r="T226" s="89" t="s">
        <v>932</v>
      </c>
      <c r="U226" s="89" t="s">
        <v>933</v>
      </c>
      <c r="V226" s="146">
        <v>3725</v>
      </c>
      <c r="W226" s="89" t="s">
        <v>934</v>
      </c>
      <c r="X226" s="89">
        <v>0.49166665999999998</v>
      </c>
      <c r="Y226" s="90">
        <v>0.25</v>
      </c>
      <c r="Z226" s="118">
        <v>-179704.16422999999</v>
      </c>
      <c r="AA226" s="89">
        <v>0.12291666499999999</v>
      </c>
      <c r="AB226" s="116">
        <f>_xlfn.XLOOKUP(I226,'rubros_id_opex '!A:A,'rubros_id_opex '!B:B)</f>
        <v>7</v>
      </c>
      <c r="AC226" s="89" t="str">
        <f>_xlfn.XLOOKUP(AB226,'rubros_unicos'!B:B,'rubros_unicos'!A:A)</f>
        <v>GASTOS OPERATIVOS</v>
      </c>
    </row>
    <row r="227" spans="1:29" x14ac:dyDescent="0.25">
      <c r="A227" s="92" vm="39">
        <v>46098</v>
      </c>
      <c r="B227" s="89" t="s">
        <v>940</v>
      </c>
      <c r="C227" s="89" t="s">
        <v>1313</v>
      </c>
      <c r="D227" s="90">
        <v>-1462000</v>
      </c>
      <c r="E227" s="89" t="s">
        <v>1271</v>
      </c>
      <c r="F227" s="89">
        <v>1</v>
      </c>
      <c r="G227" s="90">
        <v>1208264.46</v>
      </c>
      <c r="H227" s="89" t="s">
        <v>931</v>
      </c>
      <c r="I227" s="89" t="s">
        <v>983</v>
      </c>
      <c r="J227" s="89" t="s">
        <v>148</v>
      </c>
      <c r="K227" s="89" t="s">
        <v>469</v>
      </c>
      <c r="L227" s="89" t="s">
        <v>149</v>
      </c>
      <c r="M227" s="89" t="s">
        <v>1229</v>
      </c>
      <c r="N227" s="89" t="s">
        <v>94</v>
      </c>
      <c r="O227" s="142" vm="2">
        <v>0</v>
      </c>
      <c r="P227" s="142" vm="2">
        <v>0</v>
      </c>
      <c r="Q227" s="89" t="s">
        <v>984</v>
      </c>
      <c r="R227" s="89" t="s">
        <v>1230</v>
      </c>
      <c r="S227" s="91" t="s">
        <v>1045</v>
      </c>
      <c r="T227" s="89" t="s">
        <v>932</v>
      </c>
      <c r="U227" s="89" t="s">
        <v>933</v>
      </c>
      <c r="V227" s="146">
        <v>3725</v>
      </c>
      <c r="W227" s="89" t="s">
        <v>908</v>
      </c>
      <c r="X227" s="89">
        <v>0.49166665999999998</v>
      </c>
      <c r="Y227" s="90">
        <v>0.25</v>
      </c>
      <c r="Z227" s="118">
        <v>-179704.16422999999</v>
      </c>
      <c r="AA227" s="89">
        <v>0.12291666499999999</v>
      </c>
      <c r="AB227" s="116">
        <v>3</v>
      </c>
      <c r="AC227" s="89" t="str">
        <f>_xlfn.XLOOKUP(AB227,'rubros_unicos'!B:B,'rubros_unicos'!A:A)</f>
        <v>SANIDAD</v>
      </c>
    </row>
    <row r="228" spans="1:29" x14ac:dyDescent="0.25">
      <c r="A228" s="92" vm="39">
        <v>46098</v>
      </c>
      <c r="B228" s="89" t="s">
        <v>940</v>
      </c>
      <c r="C228" s="89" t="s">
        <v>1313</v>
      </c>
      <c r="D228" s="90">
        <v>-1462000</v>
      </c>
      <c r="E228" s="89" t="s">
        <v>1271</v>
      </c>
      <c r="F228" s="89">
        <v>1</v>
      </c>
      <c r="G228" s="90">
        <v>1208264.46</v>
      </c>
      <c r="H228" s="89" t="s">
        <v>931</v>
      </c>
      <c r="I228" s="89" t="s">
        <v>983</v>
      </c>
      <c r="J228" s="89" t="s">
        <v>148</v>
      </c>
      <c r="K228" s="89" t="s">
        <v>469</v>
      </c>
      <c r="L228" s="89" t="s">
        <v>149</v>
      </c>
      <c r="M228" s="89" t="s">
        <v>1229</v>
      </c>
      <c r="N228" s="89" t="s">
        <v>94</v>
      </c>
      <c r="O228" s="142" vm="2">
        <v>0</v>
      </c>
      <c r="P228" s="142" vm="2">
        <v>0</v>
      </c>
      <c r="Q228" s="89" t="s">
        <v>984</v>
      </c>
      <c r="R228" s="89" t="s">
        <v>1230</v>
      </c>
      <c r="S228" s="91" t="s">
        <v>1045</v>
      </c>
      <c r="T228" s="89" t="s">
        <v>932</v>
      </c>
      <c r="U228" s="89" t="s">
        <v>933</v>
      </c>
      <c r="V228" s="146">
        <v>3725</v>
      </c>
      <c r="W228" s="89" t="s">
        <v>910</v>
      </c>
      <c r="X228" s="89">
        <v>0.49166665999999998</v>
      </c>
      <c r="Y228" s="90">
        <v>0.25</v>
      </c>
      <c r="Z228" s="118">
        <v>-179704.16422999999</v>
      </c>
      <c r="AA228" s="89">
        <v>0.12291666499999999</v>
      </c>
      <c r="AB228" s="116">
        <v>3</v>
      </c>
      <c r="AC228" s="89" t="str">
        <f>_xlfn.XLOOKUP(AB228,'rubros_unicos'!B:B,'rubros_unicos'!A:A)</f>
        <v>SANIDAD</v>
      </c>
    </row>
    <row r="229" spans="1:29" x14ac:dyDescent="0.25">
      <c r="A229" s="92" vm="39">
        <v>46098</v>
      </c>
      <c r="B229" s="89" t="s">
        <v>940</v>
      </c>
      <c r="C229" s="89" t="s">
        <v>1313</v>
      </c>
      <c r="D229" s="90">
        <v>-1462000</v>
      </c>
      <c r="E229" s="89" t="s">
        <v>1271</v>
      </c>
      <c r="F229" s="89">
        <v>1</v>
      </c>
      <c r="G229" s="90">
        <v>1208264.46</v>
      </c>
      <c r="H229" s="89" t="s">
        <v>931</v>
      </c>
      <c r="I229" s="89" t="s">
        <v>983</v>
      </c>
      <c r="J229" s="89" t="s">
        <v>148</v>
      </c>
      <c r="K229" s="89" t="s">
        <v>469</v>
      </c>
      <c r="L229" s="89" t="s">
        <v>149</v>
      </c>
      <c r="M229" s="89" t="s">
        <v>1229</v>
      </c>
      <c r="N229" s="89" t="s">
        <v>94</v>
      </c>
      <c r="O229" s="142" vm="2">
        <v>0</v>
      </c>
      <c r="P229" s="142" vm="2">
        <v>0</v>
      </c>
      <c r="Q229" s="89" t="s">
        <v>984</v>
      </c>
      <c r="R229" s="89" t="s">
        <v>1230</v>
      </c>
      <c r="S229" s="91" t="s">
        <v>1045</v>
      </c>
      <c r="T229" s="89" t="s">
        <v>932</v>
      </c>
      <c r="U229" s="89" t="s">
        <v>933</v>
      </c>
      <c r="V229" s="146">
        <v>3725</v>
      </c>
      <c r="W229" s="89" t="s">
        <v>912</v>
      </c>
      <c r="X229" s="89">
        <v>0.49166665999999998</v>
      </c>
      <c r="Y229" s="90">
        <v>0.25</v>
      </c>
      <c r="Z229" s="118">
        <v>-179704.16422999999</v>
      </c>
      <c r="AA229" s="89">
        <v>0.12291666499999999</v>
      </c>
      <c r="AB229" s="116">
        <f>_xlfn.XLOOKUP(I229,'rubros_id_opex '!A:A,'rubros_id_opex '!B:B)</f>
        <v>7</v>
      </c>
      <c r="AC229" s="89" t="str">
        <f>_xlfn.XLOOKUP(AB229,'rubros_unicos'!B:B,'rubros_unicos'!A:A)</f>
        <v>GASTOS OPERATIVOS</v>
      </c>
    </row>
    <row r="230" spans="1:29" x14ac:dyDescent="0.25">
      <c r="A230" s="92" vm="39">
        <v>46098</v>
      </c>
      <c r="B230" s="89" t="s">
        <v>940</v>
      </c>
      <c r="C230" s="89" t="s">
        <v>1313</v>
      </c>
      <c r="D230" s="90">
        <v>-1462000</v>
      </c>
      <c r="E230" s="89" t="s">
        <v>1271</v>
      </c>
      <c r="F230" s="89">
        <v>1</v>
      </c>
      <c r="G230" s="90">
        <v>1208264.46</v>
      </c>
      <c r="H230" s="89" t="s">
        <v>931</v>
      </c>
      <c r="I230" s="89" t="s">
        <v>983</v>
      </c>
      <c r="J230" s="89" t="s">
        <v>148</v>
      </c>
      <c r="K230" s="89" t="s">
        <v>469</v>
      </c>
      <c r="L230" s="89" t="s">
        <v>149</v>
      </c>
      <c r="M230" s="89" t="s">
        <v>1229</v>
      </c>
      <c r="N230" s="89" t="s">
        <v>94</v>
      </c>
      <c r="O230" s="142" vm="2">
        <v>0</v>
      </c>
      <c r="P230" s="142" vm="2">
        <v>0</v>
      </c>
      <c r="Q230" s="89" t="s">
        <v>984</v>
      </c>
      <c r="R230" s="89" t="s">
        <v>1230</v>
      </c>
      <c r="S230" s="91" t="s">
        <v>1045</v>
      </c>
      <c r="T230" s="89" t="s">
        <v>932</v>
      </c>
      <c r="U230" s="89" t="s">
        <v>933</v>
      </c>
      <c r="V230" s="146">
        <v>3925</v>
      </c>
      <c r="W230" s="89" t="s">
        <v>934</v>
      </c>
      <c r="X230" s="89">
        <v>0.49166660000000001</v>
      </c>
      <c r="Y230" s="90">
        <v>0.25</v>
      </c>
      <c r="Z230" s="118">
        <v>-179704.14230000001</v>
      </c>
      <c r="AA230" s="89">
        <v>0.12291665</v>
      </c>
      <c r="AB230" s="116">
        <f>_xlfn.XLOOKUP(I230,'rubros_id_opex '!A:A,'rubros_id_opex '!B:B)</f>
        <v>7</v>
      </c>
      <c r="AC230" s="89" t="str">
        <f>_xlfn.XLOOKUP(AB230,'rubros_unicos'!B:B,'rubros_unicos'!A:A)</f>
        <v>GASTOS OPERATIVOS</v>
      </c>
    </row>
    <row r="231" spans="1:29" x14ac:dyDescent="0.25">
      <c r="A231" s="92" vm="39">
        <v>46098</v>
      </c>
      <c r="B231" s="89" t="s">
        <v>940</v>
      </c>
      <c r="C231" s="89" t="s">
        <v>1313</v>
      </c>
      <c r="D231" s="90">
        <v>-1462000</v>
      </c>
      <c r="E231" s="89" t="s">
        <v>1271</v>
      </c>
      <c r="F231" s="89">
        <v>1</v>
      </c>
      <c r="G231" s="90">
        <v>1208264.46</v>
      </c>
      <c r="H231" s="89" t="s">
        <v>931</v>
      </c>
      <c r="I231" s="89" t="s">
        <v>983</v>
      </c>
      <c r="J231" s="89" t="s">
        <v>148</v>
      </c>
      <c r="K231" s="89" t="s">
        <v>469</v>
      </c>
      <c r="L231" s="89" t="s">
        <v>149</v>
      </c>
      <c r="M231" s="89" t="s">
        <v>1229</v>
      </c>
      <c r="N231" s="89" t="s">
        <v>94</v>
      </c>
      <c r="O231" s="142" vm="2">
        <v>0</v>
      </c>
      <c r="P231" s="142" vm="2">
        <v>0</v>
      </c>
      <c r="Q231" s="89" t="s">
        <v>984</v>
      </c>
      <c r="R231" s="89" t="s">
        <v>1230</v>
      </c>
      <c r="S231" s="91" t="s">
        <v>1045</v>
      </c>
      <c r="T231" s="89" t="s">
        <v>932</v>
      </c>
      <c r="U231" s="89" t="s">
        <v>933</v>
      </c>
      <c r="V231" s="146">
        <v>3925</v>
      </c>
      <c r="W231" s="89" t="s">
        <v>908</v>
      </c>
      <c r="X231" s="89">
        <v>0.49166660000000001</v>
      </c>
      <c r="Y231" s="90">
        <v>0.25</v>
      </c>
      <c r="Z231" s="118">
        <v>-179704.14230000001</v>
      </c>
      <c r="AA231" s="89">
        <v>0.12291665</v>
      </c>
      <c r="AB231" s="116">
        <f>_xlfn.XLOOKUP(I231,'rubros_id_opex '!A:A,'rubros_id_opex '!B:B)</f>
        <v>7</v>
      </c>
      <c r="AC231" s="89" t="str">
        <f>_xlfn.XLOOKUP(AB231,'rubros_unicos'!B:B,'rubros_unicos'!A:A)</f>
        <v>GASTOS OPERATIVOS</v>
      </c>
    </row>
    <row r="232" spans="1:29" x14ac:dyDescent="0.25">
      <c r="A232" s="92" vm="39">
        <v>46098</v>
      </c>
      <c r="B232" s="89" t="s">
        <v>940</v>
      </c>
      <c r="C232" s="89" t="s">
        <v>1313</v>
      </c>
      <c r="D232" s="90">
        <v>-1462000</v>
      </c>
      <c r="E232" s="89" t="s">
        <v>1271</v>
      </c>
      <c r="F232" s="89">
        <v>1</v>
      </c>
      <c r="G232" s="90">
        <v>1208264.46</v>
      </c>
      <c r="H232" s="89" t="s">
        <v>931</v>
      </c>
      <c r="I232" s="89" t="s">
        <v>983</v>
      </c>
      <c r="J232" s="89" t="s">
        <v>148</v>
      </c>
      <c r="K232" s="89" t="s">
        <v>469</v>
      </c>
      <c r="L232" s="89" t="s">
        <v>149</v>
      </c>
      <c r="M232" s="89" t="s">
        <v>1229</v>
      </c>
      <c r="N232" s="89" t="s">
        <v>94</v>
      </c>
      <c r="O232" s="142" vm="2">
        <v>0</v>
      </c>
      <c r="P232" s="142" vm="2">
        <v>0</v>
      </c>
      <c r="Q232" s="89" t="s">
        <v>984</v>
      </c>
      <c r="R232" s="89" t="s">
        <v>1230</v>
      </c>
      <c r="S232" s="91" t="s">
        <v>1045</v>
      </c>
      <c r="T232" s="89" t="s">
        <v>932</v>
      </c>
      <c r="U232" s="89" t="s">
        <v>933</v>
      </c>
      <c r="V232" s="146">
        <v>3925</v>
      </c>
      <c r="W232" s="89" t="s">
        <v>910</v>
      </c>
      <c r="X232" s="89">
        <v>0.49166660000000001</v>
      </c>
      <c r="Y232" s="90">
        <v>0.25</v>
      </c>
      <c r="Z232" s="118">
        <v>-179704.14230000001</v>
      </c>
      <c r="AA232" s="89">
        <v>0.12291665</v>
      </c>
      <c r="AB232" s="116">
        <f>_xlfn.XLOOKUP(I232,'rubros_id_opex '!A:A,'rubros_id_opex '!B:B)</f>
        <v>7</v>
      </c>
      <c r="AC232" s="89" t="str">
        <f>_xlfn.XLOOKUP(AB232,'rubros_unicos'!B:B,'rubros_unicos'!A:A)</f>
        <v>GASTOS OPERATIVOS</v>
      </c>
    </row>
    <row r="233" spans="1:29" x14ac:dyDescent="0.25">
      <c r="A233" s="92" vm="39">
        <v>46098</v>
      </c>
      <c r="B233" s="89" t="s">
        <v>940</v>
      </c>
      <c r="C233" s="89" t="s">
        <v>1313</v>
      </c>
      <c r="D233" s="90">
        <v>-1462000</v>
      </c>
      <c r="E233" s="89" t="s">
        <v>1271</v>
      </c>
      <c r="F233" s="89">
        <v>1</v>
      </c>
      <c r="G233" s="90">
        <v>1208264.46</v>
      </c>
      <c r="H233" s="89" t="s">
        <v>931</v>
      </c>
      <c r="I233" s="89" t="s">
        <v>983</v>
      </c>
      <c r="J233" s="89" t="s">
        <v>148</v>
      </c>
      <c r="K233" s="89" t="s">
        <v>469</v>
      </c>
      <c r="L233" s="89" t="s">
        <v>149</v>
      </c>
      <c r="M233" s="89" t="s">
        <v>1229</v>
      </c>
      <c r="N233" s="89" t="s">
        <v>94</v>
      </c>
      <c r="O233" s="142" vm="2">
        <v>0</v>
      </c>
      <c r="P233" s="142" vm="2">
        <v>0</v>
      </c>
      <c r="Q233" s="89" t="s">
        <v>984</v>
      </c>
      <c r="R233" s="89" t="s">
        <v>1230</v>
      </c>
      <c r="S233" s="91" t="s">
        <v>1045</v>
      </c>
      <c r="T233" s="89" t="s">
        <v>932</v>
      </c>
      <c r="U233" s="89" t="s">
        <v>933</v>
      </c>
      <c r="V233" s="146">
        <v>3925</v>
      </c>
      <c r="W233" s="89" t="s">
        <v>912</v>
      </c>
      <c r="X233" s="89">
        <v>0.49166660000000001</v>
      </c>
      <c r="Y233" s="90">
        <v>0.25</v>
      </c>
      <c r="Z233" s="118">
        <v>-179704.14230000001</v>
      </c>
      <c r="AA233" s="89">
        <v>0.12291665</v>
      </c>
      <c r="AB233" s="116">
        <f>_xlfn.XLOOKUP(I233,'rubros_id_opex '!A:A,'rubros_id_opex '!B:B)</f>
        <v>7</v>
      </c>
      <c r="AC233" s="89" t="str">
        <f>_xlfn.XLOOKUP(AB233,'rubros_unicos'!B:B,'rubros_unicos'!A:A)</f>
        <v>GASTOS OPERATIVOS</v>
      </c>
    </row>
    <row r="234" spans="1:29" x14ac:dyDescent="0.25">
      <c r="A234" s="92" vm="40">
        <v>46097</v>
      </c>
      <c r="B234" s="89" t="s">
        <v>19</v>
      </c>
      <c r="C234" s="89" t="s">
        <v>1314</v>
      </c>
      <c r="D234" s="90">
        <v>-153424</v>
      </c>
      <c r="E234" s="89" t="s">
        <v>1315</v>
      </c>
      <c r="F234" s="89">
        <v>1</v>
      </c>
      <c r="G234" s="90">
        <v>46384</v>
      </c>
      <c r="H234" s="89" t="s">
        <v>931</v>
      </c>
      <c r="I234" s="89" t="s">
        <v>986</v>
      </c>
      <c r="J234" s="89" t="s">
        <v>148</v>
      </c>
      <c r="K234" s="89" t="s">
        <v>469</v>
      </c>
      <c r="L234" s="89" t="s">
        <v>181</v>
      </c>
      <c r="M234" s="89" t="s">
        <v>1229</v>
      </c>
      <c r="N234" s="89" t="s">
        <v>100</v>
      </c>
      <c r="O234" s="142" vm="2">
        <v>0</v>
      </c>
      <c r="P234" s="142" vm="2">
        <v>0</v>
      </c>
      <c r="Q234" s="89" t="s">
        <v>984</v>
      </c>
      <c r="R234" s="89" t="s">
        <v>1230</v>
      </c>
      <c r="S234" s="91" t="s">
        <v>1045</v>
      </c>
      <c r="T234" s="89" t="s">
        <v>987</v>
      </c>
      <c r="U234" s="89" t="s">
        <v>988</v>
      </c>
      <c r="V234" s="146">
        <v>3725</v>
      </c>
      <c r="W234" s="89" t="s">
        <v>987</v>
      </c>
      <c r="X234" s="89">
        <v>0.49166665999999998</v>
      </c>
      <c r="Y234" s="90">
        <v>0</v>
      </c>
      <c r="Z234" s="118">
        <v>0</v>
      </c>
      <c r="AA234" s="89">
        <v>0</v>
      </c>
      <c r="AB234" s="116">
        <f>_xlfn.XLOOKUP(I234,'rubros_id_opex '!A:A,'rubros_id_opex '!B:B)</f>
        <v>8</v>
      </c>
      <c r="AC234" s="89" t="str">
        <f>_xlfn.XLOOKUP(AB234,'rubros_unicos'!B:B,'rubros_unicos'!A:A)</f>
        <v>IMPUESTOS</v>
      </c>
    </row>
    <row r="235" spans="1:29" x14ac:dyDescent="0.25">
      <c r="A235" s="92" vm="40">
        <v>46097</v>
      </c>
      <c r="B235" s="89" t="s">
        <v>19</v>
      </c>
      <c r="C235" s="89" t="s">
        <v>1314</v>
      </c>
      <c r="D235" s="90">
        <v>-153424</v>
      </c>
      <c r="E235" s="89" t="s">
        <v>1315</v>
      </c>
      <c r="F235" s="89">
        <v>1</v>
      </c>
      <c r="G235" s="90">
        <v>46384</v>
      </c>
      <c r="H235" s="89" t="s">
        <v>931</v>
      </c>
      <c r="I235" s="89" t="s">
        <v>986</v>
      </c>
      <c r="J235" s="89" t="s">
        <v>148</v>
      </c>
      <c r="K235" s="89" t="s">
        <v>469</v>
      </c>
      <c r="L235" s="89" t="s">
        <v>181</v>
      </c>
      <c r="M235" s="89" t="s">
        <v>1229</v>
      </c>
      <c r="N235" s="89" t="s">
        <v>100</v>
      </c>
      <c r="O235" s="142" vm="2">
        <v>0</v>
      </c>
      <c r="P235" s="142" vm="2">
        <v>0</v>
      </c>
      <c r="Q235" s="89" t="s">
        <v>984</v>
      </c>
      <c r="R235" s="89" t="s">
        <v>1230</v>
      </c>
      <c r="S235" s="91" t="s">
        <v>1045</v>
      </c>
      <c r="T235" s="89" t="s">
        <v>987</v>
      </c>
      <c r="U235" s="89" t="s">
        <v>988</v>
      </c>
      <c r="V235" s="146">
        <v>3925</v>
      </c>
      <c r="W235" s="89" t="s">
        <v>987</v>
      </c>
      <c r="X235" s="89">
        <v>0.49166660000000001</v>
      </c>
      <c r="Y235" s="90">
        <v>0</v>
      </c>
      <c r="Z235" s="118">
        <v>0</v>
      </c>
      <c r="AA235" s="89">
        <v>0</v>
      </c>
      <c r="AB235" s="116">
        <f>_xlfn.XLOOKUP(I235,'rubros_id_opex '!A:A,'rubros_id_opex '!B:B)</f>
        <v>8</v>
      </c>
      <c r="AC235" s="89" t="str">
        <f>_xlfn.XLOOKUP(AB235,'rubros_unicos'!B:B,'rubros_unicos'!A:A)</f>
        <v>IMPUESTOS</v>
      </c>
    </row>
    <row r="236" spans="1:29" x14ac:dyDescent="0.25">
      <c r="A236" s="92" vm="40">
        <v>46097</v>
      </c>
      <c r="B236" s="89" t="s">
        <v>1046</v>
      </c>
      <c r="C236" s="89" t="s">
        <v>1316</v>
      </c>
      <c r="D236" s="90">
        <v>-364000</v>
      </c>
      <c r="E236" s="89" t="s">
        <v>1215</v>
      </c>
      <c r="F236" s="89">
        <v>1</v>
      </c>
      <c r="G236" s="90">
        <v>364000</v>
      </c>
      <c r="H236" s="89" t="s">
        <v>931</v>
      </c>
      <c r="I236" s="89" t="s">
        <v>985</v>
      </c>
      <c r="J236" s="89" t="s">
        <v>148</v>
      </c>
      <c r="K236" s="89" t="s">
        <v>469</v>
      </c>
      <c r="L236" s="89" t="s">
        <v>149</v>
      </c>
      <c r="M236" s="89" t="s">
        <v>1229</v>
      </c>
      <c r="N236" s="89" t="s">
        <v>94</v>
      </c>
      <c r="O236" s="142" vm="2">
        <v>0</v>
      </c>
      <c r="P236" s="142" vm="2">
        <v>0</v>
      </c>
      <c r="Q236" s="89" t="s">
        <v>984</v>
      </c>
      <c r="R236" s="89" t="s">
        <v>1230</v>
      </c>
      <c r="S236" s="91" t="s">
        <v>1045</v>
      </c>
      <c r="T236" s="89" t="s">
        <v>932</v>
      </c>
      <c r="U236" s="89" t="s">
        <v>933</v>
      </c>
      <c r="V236" s="146">
        <v>3725</v>
      </c>
      <c r="W236" s="89" t="s">
        <v>934</v>
      </c>
      <c r="X236" s="89">
        <v>0.49166665999999998</v>
      </c>
      <c r="Y236" s="90">
        <v>0.25</v>
      </c>
      <c r="Z236" s="118">
        <v>-44741.666059999996</v>
      </c>
      <c r="AA236" s="89">
        <v>0.12291666499999999</v>
      </c>
      <c r="AB236" s="116">
        <f>_xlfn.XLOOKUP(I236,'rubros_id_opex '!A:A,'rubros_id_opex '!B:B)</f>
        <v>9</v>
      </c>
      <c r="AC236" s="89" t="str">
        <f>_xlfn.XLOOKUP(AB236,'rubros_unicos'!B:B,'rubros_unicos'!A:A)</f>
        <v>HONORARIOS</v>
      </c>
    </row>
    <row r="237" spans="1:29" x14ac:dyDescent="0.25">
      <c r="A237" s="92" vm="40">
        <v>46097</v>
      </c>
      <c r="B237" s="89" t="s">
        <v>1046</v>
      </c>
      <c r="C237" s="89" t="s">
        <v>1316</v>
      </c>
      <c r="D237" s="90">
        <v>-364000</v>
      </c>
      <c r="E237" s="89" t="s">
        <v>1215</v>
      </c>
      <c r="F237" s="89">
        <v>1</v>
      </c>
      <c r="G237" s="90">
        <v>364000</v>
      </c>
      <c r="H237" s="89" t="s">
        <v>931</v>
      </c>
      <c r="I237" s="89" t="s">
        <v>985</v>
      </c>
      <c r="J237" s="89" t="s">
        <v>148</v>
      </c>
      <c r="K237" s="89" t="s">
        <v>469</v>
      </c>
      <c r="L237" s="89" t="s">
        <v>149</v>
      </c>
      <c r="M237" s="89" t="s">
        <v>1229</v>
      </c>
      <c r="N237" s="89" t="s">
        <v>94</v>
      </c>
      <c r="O237" s="142" vm="2">
        <v>0</v>
      </c>
      <c r="P237" s="142" vm="2">
        <v>0</v>
      </c>
      <c r="Q237" s="89" t="s">
        <v>984</v>
      </c>
      <c r="R237" s="89" t="s">
        <v>1230</v>
      </c>
      <c r="S237" s="91" t="s">
        <v>1045</v>
      </c>
      <c r="T237" s="89" t="s">
        <v>932</v>
      </c>
      <c r="U237" s="89" t="s">
        <v>933</v>
      </c>
      <c r="V237" s="146">
        <v>3725</v>
      </c>
      <c r="W237" s="89" t="s">
        <v>908</v>
      </c>
      <c r="X237" s="89">
        <v>0.49166665999999998</v>
      </c>
      <c r="Y237" s="90">
        <v>0.25</v>
      </c>
      <c r="Z237" s="118">
        <v>-44741.666059999996</v>
      </c>
      <c r="AA237" s="89">
        <v>0.12291666499999999</v>
      </c>
      <c r="AB237" s="116">
        <f>_xlfn.XLOOKUP(I237,'rubros_id_opex '!A:A,'rubros_id_opex '!B:B)</f>
        <v>9</v>
      </c>
      <c r="AC237" s="89" t="str">
        <f>_xlfn.XLOOKUP(AB237,'rubros_unicos'!B:B,'rubros_unicos'!A:A)</f>
        <v>HONORARIOS</v>
      </c>
    </row>
    <row r="238" spans="1:29" x14ac:dyDescent="0.25">
      <c r="A238" s="92" vm="40">
        <v>46097</v>
      </c>
      <c r="B238" s="89" t="s">
        <v>1046</v>
      </c>
      <c r="C238" s="89" t="s">
        <v>1316</v>
      </c>
      <c r="D238" s="90">
        <v>-364000</v>
      </c>
      <c r="E238" s="89" t="s">
        <v>1215</v>
      </c>
      <c r="F238" s="89">
        <v>1</v>
      </c>
      <c r="G238" s="90">
        <v>364000</v>
      </c>
      <c r="H238" s="89" t="s">
        <v>931</v>
      </c>
      <c r="I238" s="89" t="s">
        <v>985</v>
      </c>
      <c r="J238" s="89" t="s">
        <v>148</v>
      </c>
      <c r="K238" s="89" t="s">
        <v>469</v>
      </c>
      <c r="L238" s="89" t="s">
        <v>149</v>
      </c>
      <c r="M238" s="89" t="s">
        <v>1229</v>
      </c>
      <c r="N238" s="89" t="s">
        <v>94</v>
      </c>
      <c r="O238" s="142" vm="2">
        <v>0</v>
      </c>
      <c r="P238" s="142" vm="2">
        <v>0</v>
      </c>
      <c r="Q238" s="89" t="s">
        <v>984</v>
      </c>
      <c r="R238" s="89" t="s">
        <v>1230</v>
      </c>
      <c r="S238" s="91" t="s">
        <v>1045</v>
      </c>
      <c r="T238" s="89" t="s">
        <v>932</v>
      </c>
      <c r="U238" s="89" t="s">
        <v>933</v>
      </c>
      <c r="V238" s="146">
        <v>3725</v>
      </c>
      <c r="W238" s="89" t="s">
        <v>910</v>
      </c>
      <c r="X238" s="89">
        <v>0.49166665999999998</v>
      </c>
      <c r="Y238" s="90">
        <v>0.25</v>
      </c>
      <c r="Z238" s="118">
        <v>-44741.666059999996</v>
      </c>
      <c r="AA238" s="89">
        <v>0.12291666499999999</v>
      </c>
      <c r="AB238" s="116">
        <f>_xlfn.XLOOKUP(I238,'rubros_id_opex '!A:A,'rubros_id_opex '!B:B)</f>
        <v>9</v>
      </c>
      <c r="AC238" s="89" t="str">
        <f>_xlfn.XLOOKUP(AB238,'rubros_unicos'!B:B,'rubros_unicos'!A:A)</f>
        <v>HONORARIOS</v>
      </c>
    </row>
    <row r="239" spans="1:29" x14ac:dyDescent="0.25">
      <c r="A239" s="92" vm="40">
        <v>46097</v>
      </c>
      <c r="B239" s="89" t="s">
        <v>1046</v>
      </c>
      <c r="C239" s="89" t="s">
        <v>1316</v>
      </c>
      <c r="D239" s="90">
        <v>-364000</v>
      </c>
      <c r="E239" s="89" t="s">
        <v>1215</v>
      </c>
      <c r="F239" s="89">
        <v>1</v>
      </c>
      <c r="G239" s="90">
        <v>364000</v>
      </c>
      <c r="H239" s="89" t="s">
        <v>931</v>
      </c>
      <c r="I239" s="89" t="s">
        <v>985</v>
      </c>
      <c r="J239" s="89" t="s">
        <v>148</v>
      </c>
      <c r="K239" s="89" t="s">
        <v>469</v>
      </c>
      <c r="L239" s="89" t="s">
        <v>149</v>
      </c>
      <c r="M239" s="89" t="s">
        <v>1229</v>
      </c>
      <c r="N239" s="89" t="s">
        <v>94</v>
      </c>
      <c r="O239" s="142" vm="2">
        <v>0</v>
      </c>
      <c r="P239" s="142" vm="2">
        <v>0</v>
      </c>
      <c r="Q239" s="89" t="s">
        <v>984</v>
      </c>
      <c r="R239" s="89" t="s">
        <v>1230</v>
      </c>
      <c r="S239" s="91" t="s">
        <v>1045</v>
      </c>
      <c r="T239" s="89" t="s">
        <v>932</v>
      </c>
      <c r="U239" s="89" t="s">
        <v>933</v>
      </c>
      <c r="V239" s="146">
        <v>3725</v>
      </c>
      <c r="W239" s="89" t="s">
        <v>912</v>
      </c>
      <c r="X239" s="89">
        <v>0.49166665999999998</v>
      </c>
      <c r="Y239" s="90">
        <v>0.25</v>
      </c>
      <c r="Z239" s="118">
        <v>-44741.666059999996</v>
      </c>
      <c r="AA239" s="89">
        <v>0.12291666499999999</v>
      </c>
      <c r="AB239" s="116">
        <f>_xlfn.XLOOKUP(I239,'rubros_id_opex '!A:A,'rubros_id_opex '!B:B)</f>
        <v>9</v>
      </c>
      <c r="AC239" s="89" t="str">
        <f>_xlfn.XLOOKUP(AB239,'rubros_unicos'!B:B,'rubros_unicos'!A:A)</f>
        <v>HONORARIOS</v>
      </c>
    </row>
    <row r="240" spans="1:29" x14ac:dyDescent="0.25">
      <c r="A240" s="92" vm="40">
        <v>46097</v>
      </c>
      <c r="B240" s="89" t="s">
        <v>1046</v>
      </c>
      <c r="C240" s="89" t="s">
        <v>1316</v>
      </c>
      <c r="D240" s="90">
        <v>-364000</v>
      </c>
      <c r="E240" s="89" t="s">
        <v>1215</v>
      </c>
      <c r="F240" s="89">
        <v>1</v>
      </c>
      <c r="G240" s="90">
        <v>364000</v>
      </c>
      <c r="H240" s="89" t="s">
        <v>931</v>
      </c>
      <c r="I240" s="89" t="s">
        <v>985</v>
      </c>
      <c r="J240" s="89" t="s">
        <v>148</v>
      </c>
      <c r="K240" s="89" t="s">
        <v>469</v>
      </c>
      <c r="L240" s="89" t="s">
        <v>149</v>
      </c>
      <c r="M240" s="89" t="s">
        <v>1229</v>
      </c>
      <c r="N240" s="89" t="s">
        <v>94</v>
      </c>
      <c r="O240" s="142" vm="2">
        <v>0</v>
      </c>
      <c r="P240" s="142" vm="2">
        <v>0</v>
      </c>
      <c r="Q240" s="89" t="s">
        <v>984</v>
      </c>
      <c r="R240" s="89" t="s">
        <v>1230</v>
      </c>
      <c r="S240" s="91" t="s">
        <v>1045</v>
      </c>
      <c r="T240" s="89" t="s">
        <v>932</v>
      </c>
      <c r="U240" s="89" t="s">
        <v>933</v>
      </c>
      <c r="V240" s="146">
        <v>3925</v>
      </c>
      <c r="W240" s="89" t="s">
        <v>934</v>
      </c>
      <c r="X240" s="89">
        <v>0.49166660000000001</v>
      </c>
      <c r="Y240" s="90">
        <v>0.25</v>
      </c>
      <c r="Z240" s="118">
        <v>-44741.660600000003</v>
      </c>
      <c r="AA240" s="89">
        <v>0.12291665</v>
      </c>
      <c r="AB240" s="116">
        <f>_xlfn.XLOOKUP(I240,'rubros_id_opex '!A:A,'rubros_id_opex '!B:B)</f>
        <v>9</v>
      </c>
      <c r="AC240" s="89" t="str">
        <f>_xlfn.XLOOKUP(AB240,'rubros_unicos'!B:B,'rubros_unicos'!A:A)</f>
        <v>HONORARIOS</v>
      </c>
    </row>
    <row r="241" spans="1:29" x14ac:dyDescent="0.25">
      <c r="A241" s="92" vm="40">
        <v>46097</v>
      </c>
      <c r="B241" s="89" t="s">
        <v>1046</v>
      </c>
      <c r="C241" s="89" t="s">
        <v>1316</v>
      </c>
      <c r="D241" s="90">
        <v>-364000</v>
      </c>
      <c r="E241" s="89" t="s">
        <v>1215</v>
      </c>
      <c r="F241" s="89">
        <v>1</v>
      </c>
      <c r="G241" s="90">
        <v>364000</v>
      </c>
      <c r="H241" s="89" t="s">
        <v>931</v>
      </c>
      <c r="I241" s="89" t="s">
        <v>985</v>
      </c>
      <c r="J241" s="89" t="s">
        <v>148</v>
      </c>
      <c r="K241" s="89" t="s">
        <v>469</v>
      </c>
      <c r="L241" s="89" t="s">
        <v>149</v>
      </c>
      <c r="M241" s="89" t="s">
        <v>1229</v>
      </c>
      <c r="N241" s="89" t="s">
        <v>94</v>
      </c>
      <c r="O241" s="142" vm="2">
        <v>0</v>
      </c>
      <c r="P241" s="142" vm="2">
        <v>0</v>
      </c>
      <c r="Q241" s="89" t="s">
        <v>984</v>
      </c>
      <c r="R241" s="89" t="s">
        <v>1230</v>
      </c>
      <c r="S241" s="91" t="s">
        <v>1045</v>
      </c>
      <c r="T241" s="89" t="s">
        <v>932</v>
      </c>
      <c r="U241" s="89" t="s">
        <v>933</v>
      </c>
      <c r="V241" s="146">
        <v>3925</v>
      </c>
      <c r="W241" s="89" t="s">
        <v>908</v>
      </c>
      <c r="X241" s="89">
        <v>0.49166660000000001</v>
      </c>
      <c r="Y241" s="90">
        <v>0.25</v>
      </c>
      <c r="Z241" s="118">
        <v>-44741.660600000003</v>
      </c>
      <c r="AA241" s="89">
        <v>0.12291665</v>
      </c>
      <c r="AB241" s="116">
        <f>_xlfn.XLOOKUP(I241,'rubros_id_opex '!A:A,'rubros_id_opex '!B:B)</f>
        <v>9</v>
      </c>
      <c r="AC241" s="89" t="str">
        <f>_xlfn.XLOOKUP(AB241,'rubros_unicos'!B:B,'rubros_unicos'!A:A)</f>
        <v>HONORARIOS</v>
      </c>
    </row>
    <row r="242" spans="1:29" x14ac:dyDescent="0.25">
      <c r="A242" s="92" vm="40">
        <v>46097</v>
      </c>
      <c r="B242" s="89" t="s">
        <v>1046</v>
      </c>
      <c r="C242" s="89" t="s">
        <v>1316</v>
      </c>
      <c r="D242" s="90">
        <v>-364000</v>
      </c>
      <c r="E242" s="89" t="s">
        <v>1215</v>
      </c>
      <c r="F242" s="89">
        <v>1</v>
      </c>
      <c r="G242" s="90">
        <v>364000</v>
      </c>
      <c r="H242" s="89" t="s">
        <v>931</v>
      </c>
      <c r="I242" s="89" t="s">
        <v>985</v>
      </c>
      <c r="J242" s="89" t="s">
        <v>148</v>
      </c>
      <c r="K242" s="89" t="s">
        <v>469</v>
      </c>
      <c r="L242" s="89" t="s">
        <v>149</v>
      </c>
      <c r="M242" s="89" t="s">
        <v>1229</v>
      </c>
      <c r="N242" s="89" t="s">
        <v>94</v>
      </c>
      <c r="O242" s="142" vm="2">
        <v>0</v>
      </c>
      <c r="P242" s="142" vm="2">
        <v>0</v>
      </c>
      <c r="Q242" s="89" t="s">
        <v>984</v>
      </c>
      <c r="R242" s="89" t="s">
        <v>1230</v>
      </c>
      <c r="S242" s="91" t="s">
        <v>1045</v>
      </c>
      <c r="T242" s="89" t="s">
        <v>932</v>
      </c>
      <c r="U242" s="89" t="s">
        <v>933</v>
      </c>
      <c r="V242" s="146">
        <v>3925</v>
      </c>
      <c r="W242" s="89" t="s">
        <v>910</v>
      </c>
      <c r="X242" s="89">
        <v>0.49166660000000001</v>
      </c>
      <c r="Y242" s="90">
        <v>0.25</v>
      </c>
      <c r="Z242" s="118">
        <v>-44741.660600000003</v>
      </c>
      <c r="AA242" s="89">
        <v>0.12291665</v>
      </c>
      <c r="AB242" s="116">
        <f>_xlfn.XLOOKUP(I242,'rubros_id_opex '!A:A,'rubros_id_opex '!B:B)</f>
        <v>9</v>
      </c>
      <c r="AC242" s="89" t="str">
        <f>_xlfn.XLOOKUP(AB242,'rubros_unicos'!B:B,'rubros_unicos'!A:A)</f>
        <v>HONORARIOS</v>
      </c>
    </row>
    <row r="243" spans="1:29" x14ac:dyDescent="0.25">
      <c r="A243" s="92" vm="40">
        <v>46097</v>
      </c>
      <c r="B243" s="89" t="s">
        <v>1046</v>
      </c>
      <c r="C243" s="89" t="s">
        <v>1316</v>
      </c>
      <c r="D243" s="90">
        <v>-364000</v>
      </c>
      <c r="E243" s="89" t="s">
        <v>1215</v>
      </c>
      <c r="F243" s="89">
        <v>1</v>
      </c>
      <c r="G243" s="90">
        <v>364000</v>
      </c>
      <c r="H243" s="89" t="s">
        <v>931</v>
      </c>
      <c r="I243" s="89" t="s">
        <v>985</v>
      </c>
      <c r="J243" s="89" t="s">
        <v>148</v>
      </c>
      <c r="K243" s="89" t="s">
        <v>469</v>
      </c>
      <c r="L243" s="89" t="s">
        <v>149</v>
      </c>
      <c r="M243" s="89" t="s">
        <v>1229</v>
      </c>
      <c r="N243" s="89" t="s">
        <v>94</v>
      </c>
      <c r="O243" s="142" vm="2">
        <v>0</v>
      </c>
      <c r="P243" s="142" vm="2">
        <v>0</v>
      </c>
      <c r="Q243" s="89" t="s">
        <v>984</v>
      </c>
      <c r="R243" s="89" t="s">
        <v>1230</v>
      </c>
      <c r="S243" s="91" t="s">
        <v>1045</v>
      </c>
      <c r="T243" s="89" t="s">
        <v>932</v>
      </c>
      <c r="U243" s="89" t="s">
        <v>933</v>
      </c>
      <c r="V243" s="146">
        <v>3925</v>
      </c>
      <c r="W243" s="89" t="s">
        <v>912</v>
      </c>
      <c r="X243" s="89">
        <v>0.49166660000000001</v>
      </c>
      <c r="Y243" s="90">
        <v>0.25</v>
      </c>
      <c r="Z243" s="118">
        <v>-44741.660600000003</v>
      </c>
      <c r="AA243" s="89">
        <v>0.12291665</v>
      </c>
      <c r="AB243" s="116">
        <f>_xlfn.XLOOKUP(I243,'rubros_id_opex '!A:A,'rubros_id_opex '!B:B)</f>
        <v>9</v>
      </c>
      <c r="AC243" s="89" t="str">
        <f>_xlfn.XLOOKUP(AB243,'rubros_unicos'!B:B,'rubros_unicos'!A:A)</f>
        <v>HONORARIOS</v>
      </c>
    </row>
    <row r="244" spans="1:29" x14ac:dyDescent="0.25">
      <c r="A244" s="92" vm="40">
        <v>46097</v>
      </c>
      <c r="B244" s="89" t="s">
        <v>1227</v>
      </c>
      <c r="C244" s="89" t="s">
        <v>1317</v>
      </c>
      <c r="D244" s="90">
        <v>-3010390.43</v>
      </c>
      <c r="E244" s="89" t="s">
        <v>1318</v>
      </c>
      <c r="F244" s="89">
        <v>54</v>
      </c>
      <c r="G244" s="90">
        <v>45807.7</v>
      </c>
      <c r="H244" s="89" t="s">
        <v>931</v>
      </c>
      <c r="I244" s="89" t="s">
        <v>994</v>
      </c>
      <c r="J244" s="89" t="s">
        <v>148</v>
      </c>
      <c r="K244" s="89" t="s">
        <v>469</v>
      </c>
      <c r="L244" s="89" t="s">
        <v>149</v>
      </c>
      <c r="M244" s="89" t="s">
        <v>1229</v>
      </c>
      <c r="N244" s="89" t="s">
        <v>100</v>
      </c>
      <c r="O244" s="142" vm="2">
        <v>0</v>
      </c>
      <c r="P244" s="142" vm="2">
        <v>0</v>
      </c>
      <c r="Q244" s="89" t="s">
        <v>984</v>
      </c>
      <c r="R244" s="89" t="s">
        <v>1230</v>
      </c>
      <c r="S244" s="91" t="s">
        <v>1045</v>
      </c>
      <c r="T244" s="89" t="s">
        <v>987</v>
      </c>
      <c r="U244" s="89" t="s">
        <v>988</v>
      </c>
      <c r="V244" s="146">
        <v>3725</v>
      </c>
      <c r="W244" s="89" t="s">
        <v>987</v>
      </c>
      <c r="X244" s="89">
        <v>0.49166665999999998</v>
      </c>
      <c r="Y244" s="90">
        <v>0</v>
      </c>
      <c r="Z244" s="118">
        <v>0</v>
      </c>
      <c r="AA244" s="89">
        <v>0</v>
      </c>
      <c r="AB244" s="116">
        <f>_xlfn.XLOOKUP(I244,'rubros_id_opex '!A:A,'rubros_id_opex '!B:B)</f>
        <v>3</v>
      </c>
      <c r="AC244" s="89" t="str">
        <f>_xlfn.XLOOKUP(AB244,'rubros_unicos'!B:B,'rubros_unicos'!A:A)</f>
        <v>SANIDAD</v>
      </c>
    </row>
    <row r="245" spans="1:29" x14ac:dyDescent="0.25">
      <c r="A245" s="92" vm="40">
        <v>46097</v>
      </c>
      <c r="B245" s="89" t="s">
        <v>1227</v>
      </c>
      <c r="C245" s="89" t="s">
        <v>1317</v>
      </c>
      <c r="D245" s="90">
        <v>-3010390.43</v>
      </c>
      <c r="E245" s="89" t="s">
        <v>1318</v>
      </c>
      <c r="F245" s="89">
        <v>54</v>
      </c>
      <c r="G245" s="90">
        <v>45807.7</v>
      </c>
      <c r="H245" s="89" t="s">
        <v>931</v>
      </c>
      <c r="I245" s="89" t="s">
        <v>994</v>
      </c>
      <c r="J245" s="89" t="s">
        <v>148</v>
      </c>
      <c r="K245" s="89" t="s">
        <v>469</v>
      </c>
      <c r="L245" s="89" t="s">
        <v>149</v>
      </c>
      <c r="M245" s="89" t="s">
        <v>1229</v>
      </c>
      <c r="N245" s="89" t="s">
        <v>100</v>
      </c>
      <c r="O245" s="142" vm="2">
        <v>0</v>
      </c>
      <c r="P245" s="142" vm="2">
        <v>0</v>
      </c>
      <c r="Q245" s="89" t="s">
        <v>984</v>
      </c>
      <c r="R245" s="89" t="s">
        <v>1230</v>
      </c>
      <c r="S245" s="91" t="s">
        <v>1045</v>
      </c>
      <c r="T245" s="89" t="s">
        <v>987</v>
      </c>
      <c r="U245" s="89" t="s">
        <v>988</v>
      </c>
      <c r="V245" s="146">
        <v>3925</v>
      </c>
      <c r="W245" s="89" t="s">
        <v>987</v>
      </c>
      <c r="X245" s="89">
        <v>0.49166660000000001</v>
      </c>
      <c r="Y245" s="90">
        <v>0</v>
      </c>
      <c r="Z245" s="118">
        <v>0</v>
      </c>
      <c r="AA245" s="89">
        <v>0</v>
      </c>
      <c r="AB245" s="116">
        <f>_xlfn.XLOOKUP(I245,'rubros_id_opex '!A:A,'rubros_id_opex '!B:B)</f>
        <v>3</v>
      </c>
      <c r="AC245" s="89" t="str">
        <f>_xlfn.XLOOKUP(AB245,'rubros_unicos'!B:B,'rubros_unicos'!A:A)</f>
        <v>SANIDAD</v>
      </c>
    </row>
    <row r="246" spans="1:29" x14ac:dyDescent="0.25">
      <c r="A246" s="92" vm="40">
        <v>46097</v>
      </c>
      <c r="B246" s="89" t="s">
        <v>1226</v>
      </c>
      <c r="C246" s="89" t="s">
        <v>1319</v>
      </c>
      <c r="D246" s="90">
        <v>-448268.99</v>
      </c>
      <c r="E246" s="89" t="s">
        <v>1320</v>
      </c>
      <c r="F246" s="89">
        <v>168</v>
      </c>
      <c r="G246" s="90">
        <v>2205.1799999999998</v>
      </c>
      <c r="H246" s="89" t="s">
        <v>931</v>
      </c>
      <c r="I246" s="89" t="s">
        <v>989</v>
      </c>
      <c r="J246" s="89" t="s">
        <v>148</v>
      </c>
      <c r="K246" s="89" t="s">
        <v>469</v>
      </c>
      <c r="L246" s="89" t="s">
        <v>149</v>
      </c>
      <c r="M246" s="89" t="s">
        <v>1229</v>
      </c>
      <c r="N246" s="89" t="s">
        <v>100</v>
      </c>
      <c r="O246" s="142" vm="2">
        <v>0</v>
      </c>
      <c r="P246" s="142" vm="2">
        <v>0</v>
      </c>
      <c r="Q246" s="89" t="s">
        <v>984</v>
      </c>
      <c r="R246" s="89" t="s">
        <v>1230</v>
      </c>
      <c r="S246" s="91" t="s">
        <v>1045</v>
      </c>
      <c r="T246" s="89" t="s">
        <v>987</v>
      </c>
      <c r="U246" s="89" t="s">
        <v>988</v>
      </c>
      <c r="V246" s="146">
        <v>3725</v>
      </c>
      <c r="W246" s="89" t="s">
        <v>987</v>
      </c>
      <c r="X246" s="89">
        <v>0.49166665999999998</v>
      </c>
      <c r="Y246" s="90">
        <v>0</v>
      </c>
      <c r="Z246" s="118">
        <v>0</v>
      </c>
      <c r="AA246" s="89">
        <v>0</v>
      </c>
      <c r="AB246" s="116">
        <f>_xlfn.XLOOKUP(I246,'rubros_id_opex '!A:A,'rubros_id_opex '!B:B)</f>
        <v>4</v>
      </c>
      <c r="AC246" s="89" t="str">
        <f>_xlfn.XLOOKUP(AB246,'rubros_unicos'!B:B,'rubros_unicos'!A:A)</f>
        <v>GENÉTICA</v>
      </c>
    </row>
    <row r="247" spans="1:29" x14ac:dyDescent="0.25">
      <c r="A247" s="92" vm="40">
        <v>46097</v>
      </c>
      <c r="B247" s="89" t="s">
        <v>1226</v>
      </c>
      <c r="C247" s="89" t="s">
        <v>1319</v>
      </c>
      <c r="D247" s="90">
        <v>-448268.99</v>
      </c>
      <c r="E247" s="89" t="s">
        <v>1320</v>
      </c>
      <c r="F247" s="89">
        <v>168</v>
      </c>
      <c r="G247" s="90">
        <v>2205.1799999999998</v>
      </c>
      <c r="H247" s="89" t="s">
        <v>931</v>
      </c>
      <c r="I247" s="89" t="s">
        <v>989</v>
      </c>
      <c r="J247" s="89" t="s">
        <v>148</v>
      </c>
      <c r="K247" s="89" t="s">
        <v>469</v>
      </c>
      <c r="L247" s="89" t="s">
        <v>149</v>
      </c>
      <c r="M247" s="89" t="s">
        <v>1229</v>
      </c>
      <c r="N247" s="89" t="s">
        <v>100</v>
      </c>
      <c r="O247" s="142" vm="2">
        <v>0</v>
      </c>
      <c r="P247" s="142" vm="2">
        <v>0</v>
      </c>
      <c r="Q247" s="89" t="s">
        <v>984</v>
      </c>
      <c r="R247" s="89" t="s">
        <v>1230</v>
      </c>
      <c r="S247" s="91" t="s">
        <v>1045</v>
      </c>
      <c r="T247" s="89" t="s">
        <v>987</v>
      </c>
      <c r="U247" s="89" t="s">
        <v>988</v>
      </c>
      <c r="V247" s="146">
        <v>3925</v>
      </c>
      <c r="W247" s="89" t="s">
        <v>987</v>
      </c>
      <c r="X247" s="89">
        <v>0.49166660000000001</v>
      </c>
      <c r="Y247" s="90">
        <v>0</v>
      </c>
      <c r="Z247" s="118">
        <v>0</v>
      </c>
      <c r="AA247" s="89">
        <v>0</v>
      </c>
      <c r="AB247" s="116">
        <f>_xlfn.XLOOKUP(I247,'rubros_id_opex '!A:A,'rubros_id_opex '!B:B)</f>
        <v>4</v>
      </c>
      <c r="AC247" s="89" t="str">
        <f>_xlfn.XLOOKUP(AB247,'rubros_unicos'!B:B,'rubros_unicos'!A:A)</f>
        <v>GENÉTICA</v>
      </c>
    </row>
    <row r="248" spans="1:29" x14ac:dyDescent="0.25">
      <c r="A248" s="92" vm="40">
        <v>46097</v>
      </c>
      <c r="B248" s="89" t="s">
        <v>1210</v>
      </c>
      <c r="C248" s="89" t="s">
        <v>1321</v>
      </c>
      <c r="D248" s="90">
        <v>-513577.89</v>
      </c>
      <c r="E248" s="89" t="s">
        <v>1240</v>
      </c>
      <c r="F248" s="89">
        <v>30</v>
      </c>
      <c r="G248" s="90">
        <v>10346.3179614</v>
      </c>
      <c r="H248" s="89" t="s">
        <v>931</v>
      </c>
      <c r="I248" s="89" t="s">
        <v>989</v>
      </c>
      <c r="J248" s="89" t="s">
        <v>148</v>
      </c>
      <c r="K248" s="89" t="s">
        <v>469</v>
      </c>
      <c r="L248" s="89" t="s">
        <v>149</v>
      </c>
      <c r="M248" s="89" t="s">
        <v>1229</v>
      </c>
      <c r="N248" s="89" t="s">
        <v>100</v>
      </c>
      <c r="O248" s="142" vm="2">
        <v>0</v>
      </c>
      <c r="P248" s="142" vm="2">
        <v>0</v>
      </c>
      <c r="Q248" s="89" t="s">
        <v>984</v>
      </c>
      <c r="R248" s="89" t="s">
        <v>1230</v>
      </c>
      <c r="S248" s="91" t="s">
        <v>1045</v>
      </c>
      <c r="T248" s="89" t="s">
        <v>987</v>
      </c>
      <c r="U248" s="89" t="s">
        <v>988</v>
      </c>
      <c r="V248" s="146">
        <v>3725</v>
      </c>
      <c r="W248" s="89" t="s">
        <v>987</v>
      </c>
      <c r="X248" s="89">
        <v>0.49166665999999998</v>
      </c>
      <c r="Y248" s="90">
        <v>0</v>
      </c>
      <c r="Z248" s="118">
        <v>0</v>
      </c>
      <c r="AA248" s="89">
        <v>0</v>
      </c>
      <c r="AB248" s="116">
        <f>_xlfn.XLOOKUP(I248,'rubros_id_opex '!A:A,'rubros_id_opex '!B:B)</f>
        <v>4</v>
      </c>
      <c r="AC248" s="89" t="str">
        <f>_xlfn.XLOOKUP(AB248,'rubros_unicos'!B:B,'rubros_unicos'!A:A)</f>
        <v>GENÉTICA</v>
      </c>
    </row>
    <row r="249" spans="1:29" x14ac:dyDescent="0.25">
      <c r="A249" s="92" vm="40">
        <v>46097</v>
      </c>
      <c r="B249" s="89" t="s">
        <v>1210</v>
      </c>
      <c r="C249" s="89" t="s">
        <v>1321</v>
      </c>
      <c r="D249" s="90">
        <v>-513577.89</v>
      </c>
      <c r="E249" s="89" t="s">
        <v>1240</v>
      </c>
      <c r="F249" s="89">
        <v>30</v>
      </c>
      <c r="G249" s="90">
        <v>10346.3179614</v>
      </c>
      <c r="H249" s="89" t="s">
        <v>931</v>
      </c>
      <c r="I249" s="89" t="s">
        <v>989</v>
      </c>
      <c r="J249" s="89" t="s">
        <v>148</v>
      </c>
      <c r="K249" s="89" t="s">
        <v>469</v>
      </c>
      <c r="L249" s="89" t="s">
        <v>149</v>
      </c>
      <c r="M249" s="89" t="s">
        <v>1229</v>
      </c>
      <c r="N249" s="89" t="s">
        <v>100</v>
      </c>
      <c r="O249" s="142" vm="2">
        <v>0</v>
      </c>
      <c r="P249" s="142" vm="2">
        <v>0</v>
      </c>
      <c r="Q249" s="89" t="s">
        <v>984</v>
      </c>
      <c r="R249" s="89" t="s">
        <v>1230</v>
      </c>
      <c r="S249" s="91" t="s">
        <v>1045</v>
      </c>
      <c r="T249" s="89" t="s">
        <v>987</v>
      </c>
      <c r="U249" s="89" t="s">
        <v>988</v>
      </c>
      <c r="V249" s="146">
        <v>3925</v>
      </c>
      <c r="W249" s="89" t="s">
        <v>987</v>
      </c>
      <c r="X249" s="89">
        <v>0.49166660000000001</v>
      </c>
      <c r="Y249" s="90">
        <v>0</v>
      </c>
      <c r="Z249" s="118">
        <v>0</v>
      </c>
      <c r="AA249" s="89">
        <v>0</v>
      </c>
      <c r="AB249" s="116">
        <f>_xlfn.XLOOKUP(I249,'rubros_id_opex '!A:A,'rubros_id_opex '!B:B)</f>
        <v>4</v>
      </c>
      <c r="AC249" s="89" t="str">
        <f>_xlfn.XLOOKUP(AB249,'rubros_unicos'!B:B,'rubros_unicos'!A:A)</f>
        <v>GENÉTICA</v>
      </c>
    </row>
    <row r="250" spans="1:29" x14ac:dyDescent="0.25">
      <c r="A250" s="92" vm="40">
        <v>46097</v>
      </c>
      <c r="B250" s="89" t="s">
        <v>1222</v>
      </c>
      <c r="C250" s="89" t="s">
        <v>1322</v>
      </c>
      <c r="D250" s="90">
        <v>-225721.37</v>
      </c>
      <c r="E250" s="89" t="s">
        <v>1223</v>
      </c>
      <c r="F250" s="89">
        <v>1</v>
      </c>
      <c r="G250" s="90">
        <v>225721.37</v>
      </c>
      <c r="H250" s="89" t="s">
        <v>931</v>
      </c>
      <c r="I250" s="89" t="s">
        <v>983</v>
      </c>
      <c r="J250" s="89" t="s">
        <v>346</v>
      </c>
      <c r="K250" s="89" t="s">
        <v>469</v>
      </c>
      <c r="L250" s="89" t="s">
        <v>181</v>
      </c>
      <c r="M250" s="89" t="s">
        <v>1229</v>
      </c>
      <c r="N250" s="89" t="s">
        <v>94</v>
      </c>
      <c r="O250" s="142" vm="2">
        <v>0</v>
      </c>
      <c r="P250" s="142" vm="2">
        <v>0</v>
      </c>
      <c r="Q250" s="89" t="s">
        <v>984</v>
      </c>
      <c r="R250" s="89" t="s">
        <v>1230</v>
      </c>
      <c r="S250" s="91" t="s">
        <v>1045</v>
      </c>
      <c r="T250" s="89" t="s">
        <v>932</v>
      </c>
      <c r="U250" s="89" t="s">
        <v>933</v>
      </c>
      <c r="V250" s="146">
        <v>3725</v>
      </c>
      <c r="W250" s="89" t="s">
        <v>934</v>
      </c>
      <c r="X250" s="89">
        <v>0.49166665999999998</v>
      </c>
      <c r="Y250" s="90">
        <v>0.25</v>
      </c>
      <c r="Z250" s="118">
        <v>-27744.918019631048</v>
      </c>
      <c r="AA250" s="89">
        <v>0.12291666499999999</v>
      </c>
      <c r="AB250" s="116">
        <f>_xlfn.XLOOKUP(I250,'rubros_id_opex '!A:A,'rubros_id_opex '!B:B)</f>
        <v>7</v>
      </c>
      <c r="AC250" s="89" t="str">
        <f>_xlfn.XLOOKUP(AB250,'rubros_unicos'!B:B,'rubros_unicos'!A:A)</f>
        <v>GASTOS OPERATIVOS</v>
      </c>
    </row>
    <row r="251" spans="1:29" x14ac:dyDescent="0.25">
      <c r="A251" s="92" vm="40">
        <v>46097</v>
      </c>
      <c r="B251" s="89" t="s">
        <v>1222</v>
      </c>
      <c r="C251" s="89" t="s">
        <v>1322</v>
      </c>
      <c r="D251" s="90">
        <v>-225721.37</v>
      </c>
      <c r="E251" s="89" t="s">
        <v>1223</v>
      </c>
      <c r="F251" s="89">
        <v>1</v>
      </c>
      <c r="G251" s="90">
        <v>225721.37</v>
      </c>
      <c r="H251" s="89" t="s">
        <v>931</v>
      </c>
      <c r="I251" s="89" t="s">
        <v>983</v>
      </c>
      <c r="J251" s="89" t="s">
        <v>346</v>
      </c>
      <c r="K251" s="89" t="s">
        <v>469</v>
      </c>
      <c r="L251" s="89" t="s">
        <v>181</v>
      </c>
      <c r="M251" s="89" t="s">
        <v>1229</v>
      </c>
      <c r="N251" s="89" t="s">
        <v>94</v>
      </c>
      <c r="O251" s="142" vm="2">
        <v>0</v>
      </c>
      <c r="P251" s="142" vm="2">
        <v>0</v>
      </c>
      <c r="Q251" s="89" t="s">
        <v>984</v>
      </c>
      <c r="R251" s="89" t="s">
        <v>1230</v>
      </c>
      <c r="S251" s="91" t="s">
        <v>1045</v>
      </c>
      <c r="T251" s="89" t="s">
        <v>932</v>
      </c>
      <c r="U251" s="89" t="s">
        <v>933</v>
      </c>
      <c r="V251" s="146">
        <v>3725</v>
      </c>
      <c r="W251" s="89" t="s">
        <v>908</v>
      </c>
      <c r="X251" s="89">
        <v>0.49166665999999998</v>
      </c>
      <c r="Y251" s="90">
        <v>0.25</v>
      </c>
      <c r="Z251" s="118">
        <v>-27744.918019631048</v>
      </c>
      <c r="AA251" s="89">
        <v>0.12291666499999999</v>
      </c>
      <c r="AB251" s="116">
        <f>_xlfn.XLOOKUP(I251,'rubros_id_opex '!A:A,'rubros_id_opex '!B:B)</f>
        <v>7</v>
      </c>
      <c r="AC251" s="89" t="str">
        <f>_xlfn.XLOOKUP(AB251,'rubros_unicos'!B:B,'rubros_unicos'!A:A)</f>
        <v>GASTOS OPERATIVOS</v>
      </c>
    </row>
    <row r="252" spans="1:29" x14ac:dyDescent="0.25">
      <c r="A252" s="92" vm="40">
        <v>46097</v>
      </c>
      <c r="B252" s="89" t="s">
        <v>1222</v>
      </c>
      <c r="C252" s="89" t="s">
        <v>1322</v>
      </c>
      <c r="D252" s="90">
        <v>-225721.37</v>
      </c>
      <c r="E252" s="89" t="s">
        <v>1223</v>
      </c>
      <c r="F252" s="89">
        <v>1</v>
      </c>
      <c r="G252" s="90">
        <v>225721.37</v>
      </c>
      <c r="H252" s="89" t="s">
        <v>931</v>
      </c>
      <c r="I252" s="89" t="s">
        <v>983</v>
      </c>
      <c r="J252" s="89" t="s">
        <v>346</v>
      </c>
      <c r="K252" s="89" t="s">
        <v>469</v>
      </c>
      <c r="L252" s="89" t="s">
        <v>181</v>
      </c>
      <c r="M252" s="89" t="s">
        <v>1229</v>
      </c>
      <c r="N252" s="89" t="s">
        <v>94</v>
      </c>
      <c r="O252" s="142" vm="2">
        <v>0</v>
      </c>
      <c r="P252" s="142" vm="2">
        <v>0</v>
      </c>
      <c r="Q252" s="89" t="s">
        <v>984</v>
      </c>
      <c r="R252" s="89" t="s">
        <v>1230</v>
      </c>
      <c r="S252" s="91" t="s">
        <v>1045</v>
      </c>
      <c r="T252" s="89" t="s">
        <v>932</v>
      </c>
      <c r="U252" s="89" t="s">
        <v>933</v>
      </c>
      <c r="V252" s="146">
        <v>3725</v>
      </c>
      <c r="W252" s="89" t="s">
        <v>910</v>
      </c>
      <c r="X252" s="89">
        <v>0.49166665999999998</v>
      </c>
      <c r="Y252" s="90">
        <v>0.25</v>
      </c>
      <c r="Z252" s="118">
        <v>-27744.918019631048</v>
      </c>
      <c r="AA252" s="89">
        <v>0.12291666499999999</v>
      </c>
      <c r="AB252" s="116">
        <f>_xlfn.XLOOKUP(I252,'rubros_id_opex '!A:A,'rubros_id_opex '!B:B)</f>
        <v>7</v>
      </c>
      <c r="AC252" s="89" t="str">
        <f>_xlfn.XLOOKUP(AB252,'rubros_unicos'!B:B,'rubros_unicos'!A:A)</f>
        <v>GASTOS OPERATIVOS</v>
      </c>
    </row>
    <row r="253" spans="1:29" x14ac:dyDescent="0.25">
      <c r="A253" s="92" vm="40">
        <v>46097</v>
      </c>
      <c r="B253" s="89" t="s">
        <v>1222</v>
      </c>
      <c r="C253" s="89" t="s">
        <v>1322</v>
      </c>
      <c r="D253" s="90">
        <v>-225721.37</v>
      </c>
      <c r="E253" s="89" t="s">
        <v>1223</v>
      </c>
      <c r="F253" s="89">
        <v>1</v>
      </c>
      <c r="G253" s="90">
        <v>225721.37</v>
      </c>
      <c r="H253" s="89" t="s">
        <v>931</v>
      </c>
      <c r="I253" s="89" t="s">
        <v>983</v>
      </c>
      <c r="J253" s="89" t="s">
        <v>346</v>
      </c>
      <c r="K253" s="89" t="s">
        <v>469</v>
      </c>
      <c r="L253" s="89" t="s">
        <v>181</v>
      </c>
      <c r="M253" s="89" t="s">
        <v>1229</v>
      </c>
      <c r="N253" s="89" t="s">
        <v>94</v>
      </c>
      <c r="O253" s="142" vm="2">
        <v>0</v>
      </c>
      <c r="P253" s="142" vm="2">
        <v>0</v>
      </c>
      <c r="Q253" s="89" t="s">
        <v>984</v>
      </c>
      <c r="R253" s="89" t="s">
        <v>1230</v>
      </c>
      <c r="S253" s="91" t="s">
        <v>1045</v>
      </c>
      <c r="T253" s="89" t="s">
        <v>932</v>
      </c>
      <c r="U253" s="89" t="s">
        <v>933</v>
      </c>
      <c r="V253" s="146">
        <v>3725</v>
      </c>
      <c r="W253" s="89" t="s">
        <v>912</v>
      </c>
      <c r="X253" s="89">
        <v>0.49166665999999998</v>
      </c>
      <c r="Y253" s="90">
        <v>0.25</v>
      </c>
      <c r="Z253" s="118">
        <v>-27744.918019631048</v>
      </c>
      <c r="AA253" s="89">
        <v>0.12291666499999999</v>
      </c>
      <c r="AB253" s="116">
        <f>_xlfn.XLOOKUP(I253,'rubros_id_opex '!A:A,'rubros_id_opex '!B:B)</f>
        <v>7</v>
      </c>
      <c r="AC253" s="89" t="str">
        <f>_xlfn.XLOOKUP(AB253,'rubros_unicos'!B:B,'rubros_unicos'!A:A)</f>
        <v>GASTOS OPERATIVOS</v>
      </c>
    </row>
    <row r="254" spans="1:29" x14ac:dyDescent="0.25">
      <c r="A254" s="92" vm="40">
        <v>46097</v>
      </c>
      <c r="B254" s="89" t="s">
        <v>1222</v>
      </c>
      <c r="C254" s="89" t="s">
        <v>1322</v>
      </c>
      <c r="D254" s="90">
        <v>-225721.37</v>
      </c>
      <c r="E254" s="89" t="s">
        <v>1223</v>
      </c>
      <c r="F254" s="89">
        <v>1</v>
      </c>
      <c r="G254" s="90">
        <v>225721.37</v>
      </c>
      <c r="H254" s="89" t="s">
        <v>931</v>
      </c>
      <c r="I254" s="89" t="s">
        <v>983</v>
      </c>
      <c r="J254" s="89" t="s">
        <v>346</v>
      </c>
      <c r="K254" s="89" t="s">
        <v>469</v>
      </c>
      <c r="L254" s="89" t="s">
        <v>181</v>
      </c>
      <c r="M254" s="89" t="s">
        <v>1229</v>
      </c>
      <c r="N254" s="89" t="s">
        <v>94</v>
      </c>
      <c r="O254" s="142" vm="2">
        <v>0</v>
      </c>
      <c r="P254" s="142" vm="2">
        <v>0</v>
      </c>
      <c r="Q254" s="89" t="s">
        <v>984</v>
      </c>
      <c r="R254" s="89" t="s">
        <v>1230</v>
      </c>
      <c r="S254" s="91" t="s">
        <v>1045</v>
      </c>
      <c r="T254" s="89" t="s">
        <v>932</v>
      </c>
      <c r="U254" s="89" t="s">
        <v>933</v>
      </c>
      <c r="V254" s="146">
        <v>3925</v>
      </c>
      <c r="W254" s="89" t="s">
        <v>934</v>
      </c>
      <c r="X254" s="89">
        <v>0.49166660000000001</v>
      </c>
      <c r="Y254" s="90">
        <v>0.25</v>
      </c>
      <c r="Z254" s="118">
        <v>-27744.914633810498</v>
      </c>
      <c r="AA254" s="89">
        <v>0.12291665</v>
      </c>
      <c r="AB254" s="116">
        <f>_xlfn.XLOOKUP(I254,'rubros_id_opex '!A:A,'rubros_id_opex '!B:B)</f>
        <v>7</v>
      </c>
      <c r="AC254" s="89" t="str">
        <f>_xlfn.XLOOKUP(AB254,'rubros_unicos'!B:B,'rubros_unicos'!A:A)</f>
        <v>GASTOS OPERATIVOS</v>
      </c>
    </row>
    <row r="255" spans="1:29" x14ac:dyDescent="0.25">
      <c r="A255" s="92" vm="40">
        <v>46097</v>
      </c>
      <c r="B255" s="89" t="s">
        <v>1222</v>
      </c>
      <c r="C255" s="89" t="s">
        <v>1322</v>
      </c>
      <c r="D255" s="90">
        <v>-225721.37</v>
      </c>
      <c r="E255" s="89" t="s">
        <v>1223</v>
      </c>
      <c r="F255" s="89">
        <v>1</v>
      </c>
      <c r="G255" s="90">
        <v>225721.37</v>
      </c>
      <c r="H255" s="89" t="s">
        <v>931</v>
      </c>
      <c r="I255" s="89" t="s">
        <v>983</v>
      </c>
      <c r="J255" s="89" t="s">
        <v>346</v>
      </c>
      <c r="K255" s="89" t="s">
        <v>469</v>
      </c>
      <c r="L255" s="89" t="s">
        <v>181</v>
      </c>
      <c r="M255" s="89" t="s">
        <v>1229</v>
      </c>
      <c r="N255" s="89" t="s">
        <v>94</v>
      </c>
      <c r="O255" s="142" vm="2">
        <v>0</v>
      </c>
      <c r="P255" s="142" vm="2">
        <v>0</v>
      </c>
      <c r="Q255" s="89" t="s">
        <v>984</v>
      </c>
      <c r="R255" s="89" t="s">
        <v>1230</v>
      </c>
      <c r="S255" s="91" t="s">
        <v>1045</v>
      </c>
      <c r="T255" s="89" t="s">
        <v>932</v>
      </c>
      <c r="U255" s="89" t="s">
        <v>933</v>
      </c>
      <c r="V255" s="146">
        <v>3925</v>
      </c>
      <c r="W255" s="89" t="s">
        <v>908</v>
      </c>
      <c r="X255" s="89">
        <v>0.49166660000000001</v>
      </c>
      <c r="Y255" s="90">
        <v>0.25</v>
      </c>
      <c r="Z255" s="118">
        <v>-27744.914633810498</v>
      </c>
      <c r="AA255" s="89">
        <v>0.12291665</v>
      </c>
      <c r="AB255" s="116">
        <f>_xlfn.XLOOKUP(I255,'rubros_id_opex '!A:A,'rubros_id_opex '!B:B)</f>
        <v>7</v>
      </c>
      <c r="AC255" s="89" t="str">
        <f>_xlfn.XLOOKUP(AB255,'rubros_unicos'!B:B,'rubros_unicos'!A:A)</f>
        <v>GASTOS OPERATIVOS</v>
      </c>
    </row>
    <row r="256" spans="1:29" x14ac:dyDescent="0.25">
      <c r="A256" s="92" vm="40">
        <v>46097</v>
      </c>
      <c r="B256" s="89" t="s">
        <v>1222</v>
      </c>
      <c r="C256" s="89" t="s">
        <v>1322</v>
      </c>
      <c r="D256" s="90">
        <v>-225721.37</v>
      </c>
      <c r="E256" s="89" t="s">
        <v>1223</v>
      </c>
      <c r="F256" s="89">
        <v>1</v>
      </c>
      <c r="G256" s="90">
        <v>225721.37</v>
      </c>
      <c r="H256" s="89" t="s">
        <v>931</v>
      </c>
      <c r="I256" s="89" t="s">
        <v>983</v>
      </c>
      <c r="J256" s="89" t="s">
        <v>346</v>
      </c>
      <c r="K256" s="89" t="s">
        <v>469</v>
      </c>
      <c r="L256" s="89" t="s">
        <v>181</v>
      </c>
      <c r="M256" s="89" t="s">
        <v>1229</v>
      </c>
      <c r="N256" s="89" t="s">
        <v>94</v>
      </c>
      <c r="O256" s="142" vm="2">
        <v>0</v>
      </c>
      <c r="P256" s="142" vm="2">
        <v>0</v>
      </c>
      <c r="Q256" s="89" t="s">
        <v>984</v>
      </c>
      <c r="R256" s="89" t="s">
        <v>1230</v>
      </c>
      <c r="S256" s="91" t="s">
        <v>1045</v>
      </c>
      <c r="T256" s="89" t="s">
        <v>932</v>
      </c>
      <c r="U256" s="89" t="s">
        <v>933</v>
      </c>
      <c r="V256" s="146">
        <v>3925</v>
      </c>
      <c r="W256" s="89" t="s">
        <v>910</v>
      </c>
      <c r="X256" s="89">
        <v>0.49166660000000001</v>
      </c>
      <c r="Y256" s="90">
        <v>0.25</v>
      </c>
      <c r="Z256" s="118">
        <v>-27744.914633810498</v>
      </c>
      <c r="AA256" s="89">
        <v>0.12291665</v>
      </c>
      <c r="AB256" s="116">
        <f>_xlfn.XLOOKUP(I256,'rubros_id_opex '!A:A,'rubros_id_opex '!B:B)</f>
        <v>7</v>
      </c>
      <c r="AC256" s="89" t="str">
        <f>_xlfn.XLOOKUP(AB256,'rubros_unicos'!B:B,'rubros_unicos'!A:A)</f>
        <v>GASTOS OPERATIVOS</v>
      </c>
    </row>
    <row r="257" spans="1:29" x14ac:dyDescent="0.25">
      <c r="A257" s="92" vm="40">
        <v>46097</v>
      </c>
      <c r="B257" s="89" t="s">
        <v>1222</v>
      </c>
      <c r="C257" s="89" t="s">
        <v>1322</v>
      </c>
      <c r="D257" s="90">
        <v>-225721.37</v>
      </c>
      <c r="E257" s="89" t="s">
        <v>1223</v>
      </c>
      <c r="F257" s="89">
        <v>1</v>
      </c>
      <c r="G257" s="90">
        <v>225721.37</v>
      </c>
      <c r="H257" s="89" t="s">
        <v>931</v>
      </c>
      <c r="I257" s="89" t="s">
        <v>983</v>
      </c>
      <c r="J257" s="89" t="s">
        <v>346</v>
      </c>
      <c r="K257" s="89" t="s">
        <v>469</v>
      </c>
      <c r="L257" s="89" t="s">
        <v>181</v>
      </c>
      <c r="M257" s="89" t="s">
        <v>1229</v>
      </c>
      <c r="N257" s="89" t="s">
        <v>94</v>
      </c>
      <c r="O257" s="142" vm="2">
        <v>0</v>
      </c>
      <c r="P257" s="142" vm="2">
        <v>0</v>
      </c>
      <c r="Q257" s="89" t="s">
        <v>984</v>
      </c>
      <c r="R257" s="89" t="s">
        <v>1230</v>
      </c>
      <c r="S257" s="91" t="s">
        <v>1045</v>
      </c>
      <c r="T257" s="89" t="s">
        <v>932</v>
      </c>
      <c r="U257" s="89" t="s">
        <v>933</v>
      </c>
      <c r="V257" s="146">
        <v>3925</v>
      </c>
      <c r="W257" s="89" t="s">
        <v>912</v>
      </c>
      <c r="X257" s="89">
        <v>0.49166660000000001</v>
      </c>
      <c r="Y257" s="90">
        <v>0.25</v>
      </c>
      <c r="Z257" s="118">
        <v>-27744.914633810498</v>
      </c>
      <c r="AA257" s="89">
        <v>0.12291665</v>
      </c>
      <c r="AB257" s="116">
        <f>_xlfn.XLOOKUP(I257,'rubros_id_opex '!A:A,'rubros_id_opex '!B:B)</f>
        <v>7</v>
      </c>
      <c r="AC257" s="89" t="str">
        <f>_xlfn.XLOOKUP(AB257,'rubros_unicos'!B:B,'rubros_unicos'!A:A)</f>
        <v>GASTOS OPERATIVOS</v>
      </c>
    </row>
    <row r="258" spans="1:29" x14ac:dyDescent="0.25">
      <c r="A258" s="92" vm="41">
        <v>46095</v>
      </c>
      <c r="B258" s="89" t="s">
        <v>1227</v>
      </c>
      <c r="C258" s="89" t="s">
        <v>1323</v>
      </c>
      <c r="D258" s="90">
        <v>-551029.61</v>
      </c>
      <c r="E258" s="89" t="s">
        <v>1287</v>
      </c>
      <c r="F258" s="89">
        <v>10</v>
      </c>
      <c r="G258" s="90">
        <v>45277.7</v>
      </c>
      <c r="H258" s="89" t="s">
        <v>931</v>
      </c>
      <c r="I258" s="89" t="s">
        <v>994</v>
      </c>
      <c r="J258" s="89" t="s">
        <v>148</v>
      </c>
      <c r="K258" s="89" t="s">
        <v>469</v>
      </c>
      <c r="L258" s="89" t="s">
        <v>149</v>
      </c>
      <c r="M258" s="89" t="s">
        <v>1229</v>
      </c>
      <c r="N258" s="89" t="s">
        <v>100</v>
      </c>
      <c r="O258" s="142" vm="2">
        <v>0</v>
      </c>
      <c r="P258" s="142" vm="2">
        <v>0</v>
      </c>
      <c r="Q258" s="89" t="s">
        <v>984</v>
      </c>
      <c r="R258" s="89" t="s">
        <v>1230</v>
      </c>
      <c r="S258" s="91" t="s">
        <v>1045</v>
      </c>
      <c r="T258" s="89" t="s">
        <v>987</v>
      </c>
      <c r="U258" s="89" t="s">
        <v>988</v>
      </c>
      <c r="V258" s="146">
        <v>3725</v>
      </c>
      <c r="W258" s="89" t="s">
        <v>987</v>
      </c>
      <c r="X258" s="89">
        <v>0.49166665999999998</v>
      </c>
      <c r="Y258" s="90">
        <v>0</v>
      </c>
      <c r="Z258" s="118">
        <v>0</v>
      </c>
      <c r="AA258" s="89">
        <v>0</v>
      </c>
      <c r="AB258" s="116">
        <f>_xlfn.XLOOKUP(I258,'rubros_id_opex '!A:A,'rubros_id_opex '!B:B)</f>
        <v>3</v>
      </c>
      <c r="AC258" s="89" t="str">
        <f>_xlfn.XLOOKUP(AB258,'rubros_unicos'!B:B,'rubros_unicos'!A:A)</f>
        <v>SANIDAD</v>
      </c>
    </row>
    <row r="259" spans="1:29" x14ac:dyDescent="0.25">
      <c r="A259" s="92" vm="41">
        <v>46095</v>
      </c>
      <c r="B259" s="89" t="s">
        <v>1227</v>
      </c>
      <c r="C259" s="89" t="s">
        <v>1323</v>
      </c>
      <c r="D259" s="90">
        <v>-551029.61</v>
      </c>
      <c r="E259" s="89" t="s">
        <v>1287</v>
      </c>
      <c r="F259" s="89">
        <v>10</v>
      </c>
      <c r="G259" s="90">
        <v>45277.7</v>
      </c>
      <c r="H259" s="89" t="s">
        <v>931</v>
      </c>
      <c r="I259" s="89" t="s">
        <v>994</v>
      </c>
      <c r="J259" s="89" t="s">
        <v>148</v>
      </c>
      <c r="K259" s="89" t="s">
        <v>469</v>
      </c>
      <c r="L259" s="89" t="s">
        <v>149</v>
      </c>
      <c r="M259" s="89" t="s">
        <v>1229</v>
      </c>
      <c r="N259" s="89" t="s">
        <v>100</v>
      </c>
      <c r="O259" s="142" vm="2">
        <v>0</v>
      </c>
      <c r="P259" s="142" vm="2">
        <v>0</v>
      </c>
      <c r="Q259" s="89" t="s">
        <v>984</v>
      </c>
      <c r="R259" s="89" t="s">
        <v>1230</v>
      </c>
      <c r="S259" s="91" t="s">
        <v>1045</v>
      </c>
      <c r="T259" s="89" t="s">
        <v>987</v>
      </c>
      <c r="U259" s="89" t="s">
        <v>988</v>
      </c>
      <c r="V259" s="146">
        <v>3925</v>
      </c>
      <c r="W259" s="89" t="s">
        <v>987</v>
      </c>
      <c r="X259" s="89">
        <v>0.49166660000000001</v>
      </c>
      <c r="Y259" s="90">
        <v>0</v>
      </c>
      <c r="Z259" s="118">
        <v>0</v>
      </c>
      <c r="AA259" s="89">
        <v>0</v>
      </c>
      <c r="AB259" s="116">
        <f>_xlfn.XLOOKUP(I259,'rubros_id_opex '!A:A,'rubros_id_opex '!B:B)</f>
        <v>3</v>
      </c>
      <c r="AC259" s="89" t="str">
        <f>_xlfn.XLOOKUP(AB259,'rubros_unicos'!B:B,'rubros_unicos'!A:A)</f>
        <v>SANIDAD</v>
      </c>
    </row>
    <row r="260" spans="1:29" x14ac:dyDescent="0.25">
      <c r="A260" s="92" vm="42">
        <v>46094</v>
      </c>
      <c r="B260" s="89" t="s">
        <v>941</v>
      </c>
      <c r="C260" s="89" t="s">
        <v>1324</v>
      </c>
      <c r="D260" s="90">
        <v>-294097.61</v>
      </c>
      <c r="E260" s="89" t="s">
        <v>1325</v>
      </c>
      <c r="F260" s="89">
        <v>1</v>
      </c>
      <c r="G260" s="90">
        <v>294097.61</v>
      </c>
      <c r="H260" s="89" t="s">
        <v>931</v>
      </c>
      <c r="I260" s="89" t="s">
        <v>983</v>
      </c>
      <c r="J260" s="89" t="s">
        <v>148</v>
      </c>
      <c r="K260" s="89" t="s">
        <v>506</v>
      </c>
      <c r="L260" s="89" t="s">
        <v>181</v>
      </c>
      <c r="M260" s="89" t="s">
        <v>1229</v>
      </c>
      <c r="N260" s="89" t="s">
        <v>94</v>
      </c>
      <c r="O260" s="142" vm="2">
        <v>0</v>
      </c>
      <c r="P260" s="142" vm="2">
        <v>0</v>
      </c>
      <c r="Q260" s="89" t="s">
        <v>984</v>
      </c>
      <c r="R260" s="89" t="s">
        <v>1230</v>
      </c>
      <c r="S260" s="91" t="s">
        <v>1045</v>
      </c>
      <c r="T260" s="89" t="s">
        <v>932</v>
      </c>
      <c r="U260" s="89" t="s">
        <v>933</v>
      </c>
      <c r="V260" s="146">
        <v>3725</v>
      </c>
      <c r="W260" s="89" t="s">
        <v>934</v>
      </c>
      <c r="X260" s="89">
        <v>0.49166665999999998</v>
      </c>
      <c r="Y260" s="90">
        <v>0.25</v>
      </c>
      <c r="Z260" s="118">
        <v>-36149.497405670649</v>
      </c>
      <c r="AA260" s="89">
        <v>0.12291666499999999</v>
      </c>
      <c r="AB260" s="116">
        <f>_xlfn.XLOOKUP(I260,'rubros_id_opex '!A:A,'rubros_id_opex '!B:B)</f>
        <v>7</v>
      </c>
      <c r="AC260" s="89" t="str">
        <f>_xlfn.XLOOKUP(AB260,'rubros_unicos'!B:B,'rubros_unicos'!A:A)</f>
        <v>GASTOS OPERATIVOS</v>
      </c>
    </row>
    <row r="261" spans="1:29" x14ac:dyDescent="0.25">
      <c r="A261" s="92" vm="42">
        <v>46094</v>
      </c>
      <c r="B261" s="89" t="s">
        <v>941</v>
      </c>
      <c r="C261" s="89" t="s">
        <v>1324</v>
      </c>
      <c r="D261" s="90">
        <v>-294097.61</v>
      </c>
      <c r="E261" s="89" t="s">
        <v>1325</v>
      </c>
      <c r="F261" s="89">
        <v>1</v>
      </c>
      <c r="G261" s="90">
        <v>294097.61</v>
      </c>
      <c r="H261" s="89" t="s">
        <v>931</v>
      </c>
      <c r="I261" s="89" t="s">
        <v>983</v>
      </c>
      <c r="J261" s="89" t="s">
        <v>148</v>
      </c>
      <c r="K261" s="89" t="s">
        <v>506</v>
      </c>
      <c r="L261" s="89" t="s">
        <v>181</v>
      </c>
      <c r="M261" s="89" t="s">
        <v>1229</v>
      </c>
      <c r="N261" s="89" t="s">
        <v>94</v>
      </c>
      <c r="O261" s="142" vm="2">
        <v>0</v>
      </c>
      <c r="P261" s="142" vm="2">
        <v>0</v>
      </c>
      <c r="Q261" s="89" t="s">
        <v>984</v>
      </c>
      <c r="R261" s="89" t="s">
        <v>1230</v>
      </c>
      <c r="S261" s="91" t="s">
        <v>1045</v>
      </c>
      <c r="T261" s="89" t="s">
        <v>932</v>
      </c>
      <c r="U261" s="89" t="s">
        <v>933</v>
      </c>
      <c r="V261" s="146">
        <v>3725</v>
      </c>
      <c r="W261" s="89" t="s">
        <v>908</v>
      </c>
      <c r="X261" s="89">
        <v>0.49166665999999998</v>
      </c>
      <c r="Y261" s="90">
        <v>0.25</v>
      </c>
      <c r="Z261" s="118">
        <v>-36149.497405670649</v>
      </c>
      <c r="AA261" s="89">
        <v>0.12291666499999999</v>
      </c>
      <c r="AB261" s="116">
        <f>_xlfn.XLOOKUP(I261,'rubros_id_opex '!A:A,'rubros_id_opex '!B:B)</f>
        <v>7</v>
      </c>
      <c r="AC261" s="89" t="str">
        <f>_xlfn.XLOOKUP(AB261,'rubros_unicos'!B:B,'rubros_unicos'!A:A)</f>
        <v>GASTOS OPERATIVOS</v>
      </c>
    </row>
    <row r="262" spans="1:29" x14ac:dyDescent="0.25">
      <c r="A262" s="92" vm="42">
        <v>46094</v>
      </c>
      <c r="B262" s="89" t="s">
        <v>941</v>
      </c>
      <c r="C262" s="89" t="s">
        <v>1324</v>
      </c>
      <c r="D262" s="90">
        <v>-294097.61</v>
      </c>
      <c r="E262" s="89" t="s">
        <v>1325</v>
      </c>
      <c r="F262" s="89">
        <v>1</v>
      </c>
      <c r="G262" s="90">
        <v>294097.61</v>
      </c>
      <c r="H262" s="89" t="s">
        <v>931</v>
      </c>
      <c r="I262" s="89" t="s">
        <v>983</v>
      </c>
      <c r="J262" s="89" t="s">
        <v>148</v>
      </c>
      <c r="K262" s="89" t="s">
        <v>506</v>
      </c>
      <c r="L262" s="89" t="s">
        <v>181</v>
      </c>
      <c r="M262" s="89" t="s">
        <v>1229</v>
      </c>
      <c r="N262" s="89" t="s">
        <v>94</v>
      </c>
      <c r="O262" s="142" vm="2">
        <v>0</v>
      </c>
      <c r="P262" s="142" vm="2">
        <v>0</v>
      </c>
      <c r="Q262" s="89" t="s">
        <v>984</v>
      </c>
      <c r="R262" s="89" t="s">
        <v>1230</v>
      </c>
      <c r="S262" s="91" t="s">
        <v>1045</v>
      </c>
      <c r="T262" s="89" t="s">
        <v>932</v>
      </c>
      <c r="U262" s="89" t="s">
        <v>933</v>
      </c>
      <c r="V262" s="146">
        <v>3725</v>
      </c>
      <c r="W262" s="89" t="s">
        <v>910</v>
      </c>
      <c r="X262" s="89">
        <v>0.49166665999999998</v>
      </c>
      <c r="Y262" s="90">
        <v>0.25</v>
      </c>
      <c r="Z262" s="118">
        <v>-36149.497405670649</v>
      </c>
      <c r="AA262" s="89">
        <v>0.12291666499999999</v>
      </c>
      <c r="AB262" s="116">
        <f>_xlfn.XLOOKUP(I262,'rubros_id_opex '!A:A,'rubros_id_opex '!B:B)</f>
        <v>7</v>
      </c>
      <c r="AC262" s="89" t="str">
        <f>_xlfn.XLOOKUP(AB262,'rubros_unicos'!B:B,'rubros_unicos'!A:A)</f>
        <v>GASTOS OPERATIVOS</v>
      </c>
    </row>
    <row r="263" spans="1:29" x14ac:dyDescent="0.25">
      <c r="A263" s="92" vm="42">
        <v>46094</v>
      </c>
      <c r="B263" s="89" t="s">
        <v>941</v>
      </c>
      <c r="C263" s="89" t="s">
        <v>1324</v>
      </c>
      <c r="D263" s="90">
        <v>-294097.61</v>
      </c>
      <c r="E263" s="89" t="s">
        <v>1325</v>
      </c>
      <c r="F263" s="89">
        <v>1</v>
      </c>
      <c r="G263" s="90">
        <v>294097.61</v>
      </c>
      <c r="H263" s="89" t="s">
        <v>931</v>
      </c>
      <c r="I263" s="89" t="s">
        <v>983</v>
      </c>
      <c r="J263" s="89" t="s">
        <v>148</v>
      </c>
      <c r="K263" s="89" t="s">
        <v>506</v>
      </c>
      <c r="L263" s="89" t="s">
        <v>181</v>
      </c>
      <c r="M263" s="89" t="s">
        <v>1229</v>
      </c>
      <c r="N263" s="89" t="s">
        <v>94</v>
      </c>
      <c r="O263" s="142" vm="2">
        <v>0</v>
      </c>
      <c r="P263" s="142" vm="2">
        <v>0</v>
      </c>
      <c r="Q263" s="89" t="s">
        <v>984</v>
      </c>
      <c r="R263" s="89" t="s">
        <v>1230</v>
      </c>
      <c r="S263" s="91" t="s">
        <v>1045</v>
      </c>
      <c r="T263" s="89" t="s">
        <v>932</v>
      </c>
      <c r="U263" s="89" t="s">
        <v>933</v>
      </c>
      <c r="V263" s="146">
        <v>3725</v>
      </c>
      <c r="W263" s="89" t="s">
        <v>912</v>
      </c>
      <c r="X263" s="89">
        <v>0.49166665999999998</v>
      </c>
      <c r="Y263" s="90">
        <v>0.25</v>
      </c>
      <c r="Z263" s="118">
        <v>-36149.497405670649</v>
      </c>
      <c r="AA263" s="89">
        <v>0.12291666499999999</v>
      </c>
      <c r="AB263" s="116">
        <f>_xlfn.XLOOKUP(I263,'rubros_id_opex '!A:A,'rubros_id_opex '!B:B)</f>
        <v>7</v>
      </c>
      <c r="AC263" s="89" t="str">
        <f>_xlfn.XLOOKUP(AB263,'rubros_unicos'!B:B,'rubros_unicos'!A:A)</f>
        <v>GASTOS OPERATIVOS</v>
      </c>
    </row>
    <row r="264" spans="1:29" x14ac:dyDescent="0.25">
      <c r="A264" s="92" vm="42">
        <v>46094</v>
      </c>
      <c r="B264" s="89" t="s">
        <v>941</v>
      </c>
      <c r="C264" s="89" t="s">
        <v>1324</v>
      </c>
      <c r="D264" s="90">
        <v>-294097.61</v>
      </c>
      <c r="E264" s="89" t="s">
        <v>1325</v>
      </c>
      <c r="F264" s="89">
        <v>1</v>
      </c>
      <c r="G264" s="90">
        <v>294097.61</v>
      </c>
      <c r="H264" s="89" t="s">
        <v>931</v>
      </c>
      <c r="I264" s="89" t="s">
        <v>983</v>
      </c>
      <c r="J264" s="89" t="s">
        <v>148</v>
      </c>
      <c r="K264" s="89" t="s">
        <v>506</v>
      </c>
      <c r="L264" s="89" t="s">
        <v>181</v>
      </c>
      <c r="M264" s="89" t="s">
        <v>1229</v>
      </c>
      <c r="N264" s="89" t="s">
        <v>94</v>
      </c>
      <c r="O264" s="142" vm="2">
        <v>0</v>
      </c>
      <c r="P264" s="142" vm="2">
        <v>0</v>
      </c>
      <c r="Q264" s="89" t="s">
        <v>984</v>
      </c>
      <c r="R264" s="89" t="s">
        <v>1230</v>
      </c>
      <c r="S264" s="91" t="s">
        <v>1045</v>
      </c>
      <c r="T264" s="89" t="s">
        <v>932</v>
      </c>
      <c r="U264" s="89" t="s">
        <v>933</v>
      </c>
      <c r="V264" s="146">
        <v>3925</v>
      </c>
      <c r="W264" s="89" t="s">
        <v>934</v>
      </c>
      <c r="X264" s="89">
        <v>0.49166660000000001</v>
      </c>
      <c r="Y264" s="90">
        <v>0.25</v>
      </c>
      <c r="Z264" s="118">
        <v>-36149.492994206499</v>
      </c>
      <c r="AA264" s="89">
        <v>0.12291665</v>
      </c>
      <c r="AB264" s="116">
        <f>_xlfn.XLOOKUP(I264,'rubros_id_opex '!A:A,'rubros_id_opex '!B:B)</f>
        <v>7</v>
      </c>
      <c r="AC264" s="89" t="str">
        <f>_xlfn.XLOOKUP(AB264,'rubros_unicos'!B:B,'rubros_unicos'!A:A)</f>
        <v>GASTOS OPERATIVOS</v>
      </c>
    </row>
    <row r="265" spans="1:29" x14ac:dyDescent="0.25">
      <c r="A265" s="92" vm="42">
        <v>46094</v>
      </c>
      <c r="B265" s="89" t="s">
        <v>941</v>
      </c>
      <c r="C265" s="89" t="s">
        <v>1324</v>
      </c>
      <c r="D265" s="90">
        <v>-294097.61</v>
      </c>
      <c r="E265" s="89" t="s">
        <v>1325</v>
      </c>
      <c r="F265" s="89">
        <v>1</v>
      </c>
      <c r="G265" s="90">
        <v>294097.61</v>
      </c>
      <c r="H265" s="89" t="s">
        <v>931</v>
      </c>
      <c r="I265" s="89" t="s">
        <v>983</v>
      </c>
      <c r="J265" s="89" t="s">
        <v>148</v>
      </c>
      <c r="K265" s="89" t="s">
        <v>506</v>
      </c>
      <c r="L265" s="89" t="s">
        <v>181</v>
      </c>
      <c r="M265" s="89" t="s">
        <v>1229</v>
      </c>
      <c r="N265" s="89" t="s">
        <v>94</v>
      </c>
      <c r="O265" s="142" vm="2">
        <v>0</v>
      </c>
      <c r="P265" s="142" vm="2">
        <v>0</v>
      </c>
      <c r="Q265" s="89" t="s">
        <v>984</v>
      </c>
      <c r="R265" s="89" t="s">
        <v>1230</v>
      </c>
      <c r="S265" s="91" t="s">
        <v>1045</v>
      </c>
      <c r="T265" s="89" t="s">
        <v>932</v>
      </c>
      <c r="U265" s="89" t="s">
        <v>933</v>
      </c>
      <c r="V265" s="146">
        <v>3925</v>
      </c>
      <c r="W265" s="89" t="s">
        <v>908</v>
      </c>
      <c r="X265" s="89">
        <v>0.49166660000000001</v>
      </c>
      <c r="Y265" s="90">
        <v>0.25</v>
      </c>
      <c r="Z265" s="118">
        <v>-36149.492994206499</v>
      </c>
      <c r="AA265" s="89">
        <v>0.12291665</v>
      </c>
      <c r="AB265" s="116">
        <f>_xlfn.XLOOKUP(I265,'rubros_id_opex '!A:A,'rubros_id_opex '!B:B)</f>
        <v>7</v>
      </c>
      <c r="AC265" s="89" t="str">
        <f>_xlfn.XLOOKUP(AB265,'rubros_unicos'!B:B,'rubros_unicos'!A:A)</f>
        <v>GASTOS OPERATIVOS</v>
      </c>
    </row>
    <row r="266" spans="1:29" x14ac:dyDescent="0.25">
      <c r="A266" s="92" vm="42">
        <v>46094</v>
      </c>
      <c r="B266" s="89" t="s">
        <v>941</v>
      </c>
      <c r="C266" s="89" t="s">
        <v>1324</v>
      </c>
      <c r="D266" s="90">
        <v>-294097.61</v>
      </c>
      <c r="E266" s="89" t="s">
        <v>1325</v>
      </c>
      <c r="F266" s="89">
        <v>1</v>
      </c>
      <c r="G266" s="90">
        <v>294097.61</v>
      </c>
      <c r="H266" s="89" t="s">
        <v>931</v>
      </c>
      <c r="I266" s="89" t="s">
        <v>983</v>
      </c>
      <c r="J266" s="89" t="s">
        <v>148</v>
      </c>
      <c r="K266" s="89" t="s">
        <v>506</v>
      </c>
      <c r="L266" s="89" t="s">
        <v>181</v>
      </c>
      <c r="M266" s="89" t="s">
        <v>1229</v>
      </c>
      <c r="N266" s="89" t="s">
        <v>94</v>
      </c>
      <c r="O266" s="142" vm="2">
        <v>0</v>
      </c>
      <c r="P266" s="142" vm="2">
        <v>0</v>
      </c>
      <c r="Q266" s="89" t="s">
        <v>984</v>
      </c>
      <c r="R266" s="89" t="s">
        <v>1230</v>
      </c>
      <c r="S266" s="91" t="s">
        <v>1045</v>
      </c>
      <c r="T266" s="89" t="s">
        <v>932</v>
      </c>
      <c r="U266" s="89" t="s">
        <v>933</v>
      </c>
      <c r="V266" s="146">
        <v>3925</v>
      </c>
      <c r="W266" s="89" t="s">
        <v>910</v>
      </c>
      <c r="X266" s="89">
        <v>0.49166660000000001</v>
      </c>
      <c r="Y266" s="90">
        <v>0.25</v>
      </c>
      <c r="Z266" s="118">
        <v>-36149.492994206499</v>
      </c>
      <c r="AA266" s="89">
        <v>0.12291665</v>
      </c>
      <c r="AB266" s="116">
        <f>_xlfn.XLOOKUP(I266,'rubros_id_opex '!A:A,'rubros_id_opex '!B:B)</f>
        <v>7</v>
      </c>
      <c r="AC266" s="89" t="str">
        <f>_xlfn.XLOOKUP(AB266,'rubros_unicos'!B:B,'rubros_unicos'!A:A)</f>
        <v>GASTOS OPERATIVOS</v>
      </c>
    </row>
    <row r="267" spans="1:29" x14ac:dyDescent="0.25">
      <c r="A267" s="92" vm="42">
        <v>46094</v>
      </c>
      <c r="B267" s="89" t="s">
        <v>941</v>
      </c>
      <c r="C267" s="89" t="s">
        <v>1324</v>
      </c>
      <c r="D267" s="90">
        <v>-294097.61</v>
      </c>
      <c r="E267" s="89" t="s">
        <v>1325</v>
      </c>
      <c r="F267" s="89">
        <v>1</v>
      </c>
      <c r="G267" s="90">
        <v>294097.61</v>
      </c>
      <c r="H267" s="89" t="s">
        <v>931</v>
      </c>
      <c r="I267" s="89" t="s">
        <v>983</v>
      </c>
      <c r="J267" s="89" t="s">
        <v>148</v>
      </c>
      <c r="K267" s="89" t="s">
        <v>506</v>
      </c>
      <c r="L267" s="89" t="s">
        <v>181</v>
      </c>
      <c r="M267" s="89" t="s">
        <v>1229</v>
      </c>
      <c r="N267" s="89" t="s">
        <v>94</v>
      </c>
      <c r="O267" s="142" vm="2">
        <v>0</v>
      </c>
      <c r="P267" s="142" vm="2">
        <v>0</v>
      </c>
      <c r="Q267" s="89" t="s">
        <v>984</v>
      </c>
      <c r="R267" s="89" t="s">
        <v>1230</v>
      </c>
      <c r="S267" s="91" t="s">
        <v>1045</v>
      </c>
      <c r="T267" s="89" t="s">
        <v>932</v>
      </c>
      <c r="U267" s="89" t="s">
        <v>933</v>
      </c>
      <c r="V267" s="146">
        <v>3925</v>
      </c>
      <c r="W267" s="89" t="s">
        <v>912</v>
      </c>
      <c r="X267" s="89">
        <v>0.49166660000000001</v>
      </c>
      <c r="Y267" s="90">
        <v>0.25</v>
      </c>
      <c r="Z267" s="118">
        <v>-36149.492994206499</v>
      </c>
      <c r="AA267" s="89">
        <v>0.12291665</v>
      </c>
      <c r="AB267" s="116">
        <f>_xlfn.XLOOKUP(I267,'rubros_id_opex '!A:A,'rubros_id_opex '!B:B)</f>
        <v>7</v>
      </c>
      <c r="AC267" s="89" t="str">
        <f>_xlfn.XLOOKUP(AB267,'rubros_unicos'!B:B,'rubros_unicos'!A:A)</f>
        <v>GASTOS OPERATIVOS</v>
      </c>
    </row>
    <row r="268" spans="1:29" x14ac:dyDescent="0.25">
      <c r="A268" s="92" vm="42">
        <v>46094</v>
      </c>
      <c r="B268" s="89" t="s">
        <v>1217</v>
      </c>
      <c r="C268" s="89" t="s">
        <v>1326</v>
      </c>
      <c r="D268" s="90">
        <v>-3748727.69</v>
      </c>
      <c r="E268" s="89" t="s">
        <v>1327</v>
      </c>
      <c r="F268" s="89">
        <v>26</v>
      </c>
      <c r="G268" s="90">
        <v>65042.2</v>
      </c>
      <c r="H268" s="89" t="s">
        <v>931</v>
      </c>
      <c r="I268" s="89" t="s">
        <v>994</v>
      </c>
      <c r="J268" s="89" t="s">
        <v>148</v>
      </c>
      <c r="K268" s="89" t="s">
        <v>469</v>
      </c>
      <c r="L268" s="89" t="s">
        <v>149</v>
      </c>
      <c r="M268" s="89" t="s">
        <v>1229</v>
      </c>
      <c r="N268" s="89" t="s">
        <v>100</v>
      </c>
      <c r="O268" s="142" vm="2">
        <v>0</v>
      </c>
      <c r="P268" s="142" vm="2">
        <v>0</v>
      </c>
      <c r="Q268" s="89" t="s">
        <v>984</v>
      </c>
      <c r="R268" s="89" t="s">
        <v>1230</v>
      </c>
      <c r="S268" s="91" t="s">
        <v>1045</v>
      </c>
      <c r="T268" s="89" t="s">
        <v>987</v>
      </c>
      <c r="U268" s="89" t="s">
        <v>988</v>
      </c>
      <c r="V268" s="146">
        <v>3725</v>
      </c>
      <c r="W268" s="89" t="s">
        <v>987</v>
      </c>
      <c r="X268" s="89">
        <v>0.49166665999999998</v>
      </c>
      <c r="Y268" s="90">
        <v>0</v>
      </c>
      <c r="Z268" s="118">
        <v>0</v>
      </c>
      <c r="AA268" s="89">
        <v>0</v>
      </c>
      <c r="AB268" s="116">
        <f>_xlfn.XLOOKUP(I268,'rubros_id_opex '!A:A,'rubros_id_opex '!B:B)</f>
        <v>3</v>
      </c>
      <c r="AC268" s="89" t="str">
        <f>_xlfn.XLOOKUP(AB268,'rubros_unicos'!B:B,'rubros_unicos'!A:A)</f>
        <v>SANIDAD</v>
      </c>
    </row>
    <row r="269" spans="1:29" x14ac:dyDescent="0.25">
      <c r="A269" s="92" vm="42">
        <v>46094</v>
      </c>
      <c r="B269" s="89" t="s">
        <v>1217</v>
      </c>
      <c r="C269" s="89" t="s">
        <v>1326</v>
      </c>
      <c r="D269" s="90">
        <v>-3748727.69</v>
      </c>
      <c r="E269" s="89" t="s">
        <v>1327</v>
      </c>
      <c r="F269" s="89">
        <v>26</v>
      </c>
      <c r="G269" s="90">
        <v>65042.2</v>
      </c>
      <c r="H269" s="89" t="s">
        <v>931</v>
      </c>
      <c r="I269" s="89" t="s">
        <v>994</v>
      </c>
      <c r="J269" s="89" t="s">
        <v>148</v>
      </c>
      <c r="K269" s="89" t="s">
        <v>469</v>
      </c>
      <c r="L269" s="89" t="s">
        <v>149</v>
      </c>
      <c r="M269" s="89" t="s">
        <v>1229</v>
      </c>
      <c r="N269" s="89" t="s">
        <v>100</v>
      </c>
      <c r="O269" s="142" vm="2">
        <v>0</v>
      </c>
      <c r="P269" s="142" vm="2">
        <v>0</v>
      </c>
      <c r="Q269" s="89" t="s">
        <v>984</v>
      </c>
      <c r="R269" s="89" t="s">
        <v>1230</v>
      </c>
      <c r="S269" s="91" t="s">
        <v>1045</v>
      </c>
      <c r="T269" s="89" t="s">
        <v>987</v>
      </c>
      <c r="U269" s="89" t="s">
        <v>988</v>
      </c>
      <c r="V269" s="146">
        <v>3925</v>
      </c>
      <c r="W269" s="89" t="s">
        <v>987</v>
      </c>
      <c r="X269" s="89">
        <v>0.49166660000000001</v>
      </c>
      <c r="Y269" s="90">
        <v>0</v>
      </c>
      <c r="Z269" s="118">
        <v>0</v>
      </c>
      <c r="AA269" s="89">
        <v>0</v>
      </c>
      <c r="AB269" s="116">
        <f>_xlfn.XLOOKUP(I269,'rubros_id_opex '!A:A,'rubros_id_opex '!B:B)</f>
        <v>3</v>
      </c>
      <c r="AC269" s="89" t="str">
        <f>_xlfn.XLOOKUP(AB269,'rubros_unicos'!B:B,'rubros_unicos'!A:A)</f>
        <v>SANIDAD</v>
      </c>
    </row>
    <row r="270" spans="1:29" x14ac:dyDescent="0.25">
      <c r="A270" s="92" vm="42">
        <v>46094</v>
      </c>
      <c r="B270" s="89" t="s">
        <v>1210</v>
      </c>
      <c r="C270" s="89" t="s">
        <v>1328</v>
      </c>
      <c r="D270" s="90">
        <v>-2494688.11</v>
      </c>
      <c r="E270" s="89" t="s">
        <v>1329</v>
      </c>
      <c r="F270" s="89">
        <v>1110</v>
      </c>
      <c r="G270" s="90">
        <v>1846.73</v>
      </c>
      <c r="H270" s="89" t="s">
        <v>931</v>
      </c>
      <c r="I270" s="89" t="s">
        <v>989</v>
      </c>
      <c r="J270" s="89" t="s">
        <v>148</v>
      </c>
      <c r="K270" s="89" t="s">
        <v>469</v>
      </c>
      <c r="L270" s="89" t="s">
        <v>149</v>
      </c>
      <c r="M270" s="89" t="s">
        <v>1229</v>
      </c>
      <c r="N270" s="89" t="s">
        <v>100</v>
      </c>
      <c r="O270" s="142" vm="2">
        <v>0</v>
      </c>
      <c r="P270" s="142" vm="2">
        <v>0</v>
      </c>
      <c r="Q270" s="89" t="s">
        <v>984</v>
      </c>
      <c r="R270" s="89" t="s">
        <v>1230</v>
      </c>
      <c r="S270" s="91" t="s">
        <v>1045</v>
      </c>
      <c r="T270" s="89" t="s">
        <v>987</v>
      </c>
      <c r="U270" s="89" t="s">
        <v>988</v>
      </c>
      <c r="V270" s="146">
        <v>3725</v>
      </c>
      <c r="W270" s="89" t="s">
        <v>987</v>
      </c>
      <c r="X270" s="89">
        <v>0.49166665999999998</v>
      </c>
      <c r="Y270" s="90">
        <v>0</v>
      </c>
      <c r="Z270" s="118">
        <v>0</v>
      </c>
      <c r="AA270" s="89">
        <v>0</v>
      </c>
      <c r="AB270" s="116">
        <f>_xlfn.XLOOKUP(I270,'rubros_id_opex '!A:A,'rubros_id_opex '!B:B)</f>
        <v>4</v>
      </c>
      <c r="AC270" s="89" t="str">
        <f>_xlfn.XLOOKUP(AB270,'rubros_unicos'!B:B,'rubros_unicos'!A:A)</f>
        <v>GENÉTICA</v>
      </c>
    </row>
    <row r="271" spans="1:29" x14ac:dyDescent="0.25">
      <c r="A271" s="92" vm="42">
        <v>46094</v>
      </c>
      <c r="B271" s="89" t="s">
        <v>1210</v>
      </c>
      <c r="C271" s="89" t="s">
        <v>1328</v>
      </c>
      <c r="D271" s="90">
        <v>-2494688.11</v>
      </c>
      <c r="E271" s="89" t="s">
        <v>1329</v>
      </c>
      <c r="F271" s="89">
        <v>1110</v>
      </c>
      <c r="G271" s="90">
        <v>1846.73</v>
      </c>
      <c r="H271" s="89" t="s">
        <v>931</v>
      </c>
      <c r="I271" s="89" t="s">
        <v>989</v>
      </c>
      <c r="J271" s="89" t="s">
        <v>148</v>
      </c>
      <c r="K271" s="89" t="s">
        <v>469</v>
      </c>
      <c r="L271" s="89" t="s">
        <v>149</v>
      </c>
      <c r="M271" s="89" t="s">
        <v>1229</v>
      </c>
      <c r="N271" s="89" t="s">
        <v>100</v>
      </c>
      <c r="O271" s="142" vm="2">
        <v>0</v>
      </c>
      <c r="P271" s="142" vm="2">
        <v>0</v>
      </c>
      <c r="Q271" s="89" t="s">
        <v>984</v>
      </c>
      <c r="R271" s="89" t="s">
        <v>1230</v>
      </c>
      <c r="S271" s="91" t="s">
        <v>1045</v>
      </c>
      <c r="T271" s="89" t="s">
        <v>987</v>
      </c>
      <c r="U271" s="89" t="s">
        <v>988</v>
      </c>
      <c r="V271" s="146">
        <v>3925</v>
      </c>
      <c r="W271" s="89" t="s">
        <v>987</v>
      </c>
      <c r="X271" s="89">
        <v>0.49166660000000001</v>
      </c>
      <c r="Y271" s="90">
        <v>0</v>
      </c>
      <c r="Z271" s="118">
        <v>0</v>
      </c>
      <c r="AA271" s="89">
        <v>0</v>
      </c>
      <c r="AB271" s="116">
        <f>_xlfn.XLOOKUP(I271,'rubros_id_opex '!A:A,'rubros_id_opex '!B:B)</f>
        <v>4</v>
      </c>
      <c r="AC271" s="89" t="str">
        <f>_xlfn.XLOOKUP(AB271,'rubros_unicos'!B:B,'rubros_unicos'!A:A)</f>
        <v>GENÉTICA</v>
      </c>
    </row>
    <row r="272" spans="1:29" x14ac:dyDescent="0.25">
      <c r="A272" s="92" vm="42">
        <v>46094</v>
      </c>
      <c r="B272" s="89" t="s">
        <v>552</v>
      </c>
      <c r="C272" s="89" t="s">
        <v>1330</v>
      </c>
      <c r="D272" s="90">
        <v>-1171280</v>
      </c>
      <c r="E272" s="89" t="s">
        <v>1331</v>
      </c>
      <c r="F272" s="89">
        <v>4</v>
      </c>
      <c r="G272" s="90">
        <v>242000</v>
      </c>
      <c r="H272" s="89" t="s">
        <v>931</v>
      </c>
      <c r="I272" s="89" t="s">
        <v>983</v>
      </c>
      <c r="J272" s="89" t="s">
        <v>148</v>
      </c>
      <c r="K272" s="89" t="s">
        <v>469</v>
      </c>
      <c r="L272" s="89" t="s">
        <v>181</v>
      </c>
      <c r="M272" s="89" t="s">
        <v>1229</v>
      </c>
      <c r="N272" s="89" t="s">
        <v>94</v>
      </c>
      <c r="O272" s="142" vm="2">
        <v>0</v>
      </c>
      <c r="P272" s="142" vm="2">
        <v>0</v>
      </c>
      <c r="Q272" s="89" t="s">
        <v>984</v>
      </c>
      <c r="R272" s="89" t="s">
        <v>1230</v>
      </c>
      <c r="S272" s="91" t="s">
        <v>1045</v>
      </c>
      <c r="T272" s="89" t="s">
        <v>932</v>
      </c>
      <c r="U272" s="89" t="s">
        <v>933</v>
      </c>
      <c r="V272" s="146">
        <v>3725</v>
      </c>
      <c r="W272" s="89" t="s">
        <v>934</v>
      </c>
      <c r="X272" s="89">
        <v>0.49166665999999998</v>
      </c>
      <c r="Y272" s="90">
        <v>0.25</v>
      </c>
      <c r="Z272" s="118">
        <v>-143969.8313812</v>
      </c>
      <c r="AA272" s="89">
        <v>0.49166665999999998</v>
      </c>
      <c r="AB272" s="116">
        <f>_xlfn.XLOOKUP(I272,'rubros_id_opex '!A:A,'rubros_id_opex '!B:B)</f>
        <v>7</v>
      </c>
      <c r="AC272" s="89" t="str">
        <f>_xlfn.XLOOKUP(AB272,'rubros_unicos'!B:B,'rubros_unicos'!A:A)</f>
        <v>GASTOS OPERATIVOS</v>
      </c>
    </row>
    <row r="273" spans="1:29" x14ac:dyDescent="0.25">
      <c r="A273" s="92" vm="42">
        <v>46094</v>
      </c>
      <c r="B273" s="89" t="s">
        <v>552</v>
      </c>
      <c r="C273" s="89" t="s">
        <v>1330</v>
      </c>
      <c r="D273" s="90">
        <v>-1171280</v>
      </c>
      <c r="E273" s="89" t="s">
        <v>1331</v>
      </c>
      <c r="F273" s="89">
        <v>4</v>
      </c>
      <c r="G273" s="90">
        <v>242000</v>
      </c>
      <c r="H273" s="89" t="s">
        <v>931</v>
      </c>
      <c r="I273" s="89" t="s">
        <v>983</v>
      </c>
      <c r="J273" s="89" t="s">
        <v>148</v>
      </c>
      <c r="K273" s="89" t="s">
        <v>469</v>
      </c>
      <c r="L273" s="89" t="s">
        <v>181</v>
      </c>
      <c r="M273" s="89" t="s">
        <v>1229</v>
      </c>
      <c r="N273" s="89" t="s">
        <v>94</v>
      </c>
      <c r="O273" s="142" vm="2">
        <v>0</v>
      </c>
      <c r="P273" s="142" vm="2">
        <v>0</v>
      </c>
      <c r="Q273" s="89" t="s">
        <v>984</v>
      </c>
      <c r="R273" s="89" t="s">
        <v>1230</v>
      </c>
      <c r="S273" s="91" t="s">
        <v>1045</v>
      </c>
      <c r="T273" s="89" t="s">
        <v>932</v>
      </c>
      <c r="U273" s="89" t="s">
        <v>933</v>
      </c>
      <c r="V273" s="146">
        <v>3725</v>
      </c>
      <c r="W273" s="89" t="s">
        <v>908</v>
      </c>
      <c r="X273" s="89">
        <v>0.49166665999999998</v>
      </c>
      <c r="Y273" s="90">
        <v>0.25</v>
      </c>
      <c r="Z273" s="118">
        <v>-143969.8313812</v>
      </c>
      <c r="AA273" s="89">
        <v>0.49166665999999998</v>
      </c>
      <c r="AB273" s="116">
        <f>_xlfn.XLOOKUP(I273,'rubros_id_opex '!A:A,'rubros_id_opex '!B:B)</f>
        <v>7</v>
      </c>
      <c r="AC273" s="89" t="str">
        <f>_xlfn.XLOOKUP(AB273,'rubros_unicos'!B:B,'rubros_unicos'!A:A)</f>
        <v>GASTOS OPERATIVOS</v>
      </c>
    </row>
    <row r="274" spans="1:29" x14ac:dyDescent="0.25">
      <c r="A274" s="92" vm="42">
        <v>46094</v>
      </c>
      <c r="B274" s="89" t="s">
        <v>552</v>
      </c>
      <c r="C274" s="89" t="s">
        <v>1330</v>
      </c>
      <c r="D274" s="90">
        <v>-1171280</v>
      </c>
      <c r="E274" s="89" t="s">
        <v>1331</v>
      </c>
      <c r="F274" s="89">
        <v>4</v>
      </c>
      <c r="G274" s="90">
        <v>242000</v>
      </c>
      <c r="H274" s="89" t="s">
        <v>931</v>
      </c>
      <c r="I274" s="89" t="s">
        <v>983</v>
      </c>
      <c r="J274" s="89" t="s">
        <v>148</v>
      </c>
      <c r="K274" s="89" t="s">
        <v>469</v>
      </c>
      <c r="L274" s="89" t="s">
        <v>181</v>
      </c>
      <c r="M274" s="89" t="s">
        <v>1229</v>
      </c>
      <c r="N274" s="89" t="s">
        <v>94</v>
      </c>
      <c r="O274" s="142" vm="2">
        <v>0</v>
      </c>
      <c r="P274" s="142" vm="2">
        <v>0</v>
      </c>
      <c r="Q274" s="89" t="s">
        <v>984</v>
      </c>
      <c r="R274" s="89" t="s">
        <v>1230</v>
      </c>
      <c r="S274" s="91" t="s">
        <v>1045</v>
      </c>
      <c r="T274" s="89" t="s">
        <v>932</v>
      </c>
      <c r="U274" s="89" t="s">
        <v>933</v>
      </c>
      <c r="V274" s="146">
        <v>3725</v>
      </c>
      <c r="W274" s="89" t="s">
        <v>910</v>
      </c>
      <c r="X274" s="89">
        <v>0.49166665999999998</v>
      </c>
      <c r="Y274" s="90">
        <v>0.25</v>
      </c>
      <c r="Z274" s="118">
        <v>-143969.8313812</v>
      </c>
      <c r="AA274" s="89">
        <v>0.49166665999999998</v>
      </c>
      <c r="AB274" s="116">
        <f>_xlfn.XLOOKUP(I274,'rubros_id_opex '!A:A,'rubros_id_opex '!B:B)</f>
        <v>7</v>
      </c>
      <c r="AC274" s="89" t="str">
        <f>_xlfn.XLOOKUP(AB274,'rubros_unicos'!B:B,'rubros_unicos'!A:A)</f>
        <v>GASTOS OPERATIVOS</v>
      </c>
    </row>
    <row r="275" spans="1:29" x14ac:dyDescent="0.25">
      <c r="A275" s="92" vm="42">
        <v>46094</v>
      </c>
      <c r="B275" s="89" t="s">
        <v>552</v>
      </c>
      <c r="C275" s="89" t="s">
        <v>1330</v>
      </c>
      <c r="D275" s="90">
        <v>-1171280</v>
      </c>
      <c r="E275" s="89" t="s">
        <v>1331</v>
      </c>
      <c r="F275" s="89">
        <v>4</v>
      </c>
      <c r="G275" s="90">
        <v>242000</v>
      </c>
      <c r="H275" s="89" t="s">
        <v>931</v>
      </c>
      <c r="I275" s="89" t="s">
        <v>983</v>
      </c>
      <c r="J275" s="89" t="s">
        <v>148</v>
      </c>
      <c r="K275" s="89" t="s">
        <v>469</v>
      </c>
      <c r="L275" s="89" t="s">
        <v>181</v>
      </c>
      <c r="M275" s="89" t="s">
        <v>1229</v>
      </c>
      <c r="N275" s="89" t="s">
        <v>94</v>
      </c>
      <c r="O275" s="142" vm="2">
        <v>0</v>
      </c>
      <c r="P275" s="142" vm="2">
        <v>0</v>
      </c>
      <c r="Q275" s="89" t="s">
        <v>984</v>
      </c>
      <c r="R275" s="89" t="s">
        <v>1230</v>
      </c>
      <c r="S275" s="91" t="s">
        <v>1045</v>
      </c>
      <c r="T275" s="89" t="s">
        <v>932</v>
      </c>
      <c r="U275" s="89" t="s">
        <v>933</v>
      </c>
      <c r="V275" s="146">
        <v>3725</v>
      </c>
      <c r="W275" s="89" t="s">
        <v>912</v>
      </c>
      <c r="X275" s="89">
        <v>0.49166665999999998</v>
      </c>
      <c r="Y275" s="90">
        <v>0.25</v>
      </c>
      <c r="Z275" s="118">
        <v>-143969.8313812</v>
      </c>
      <c r="AA275" s="89">
        <v>0.49166665999999998</v>
      </c>
      <c r="AB275" s="116">
        <f>_xlfn.XLOOKUP(I275,'rubros_id_opex '!A:A,'rubros_id_opex '!B:B)</f>
        <v>7</v>
      </c>
      <c r="AC275" s="89" t="str">
        <f>_xlfn.XLOOKUP(AB275,'rubros_unicos'!B:B,'rubros_unicos'!A:A)</f>
        <v>GASTOS OPERATIVOS</v>
      </c>
    </row>
    <row r="276" spans="1:29" x14ac:dyDescent="0.25">
      <c r="A276" s="92" vm="42">
        <v>46094</v>
      </c>
      <c r="B276" s="89" t="s">
        <v>552</v>
      </c>
      <c r="C276" s="89" t="s">
        <v>1330</v>
      </c>
      <c r="D276" s="90">
        <v>-1171280</v>
      </c>
      <c r="E276" s="89" t="s">
        <v>1331</v>
      </c>
      <c r="F276" s="89">
        <v>4</v>
      </c>
      <c r="G276" s="90">
        <v>242000</v>
      </c>
      <c r="H276" s="89" t="s">
        <v>931</v>
      </c>
      <c r="I276" s="89" t="s">
        <v>983</v>
      </c>
      <c r="J276" s="89" t="s">
        <v>148</v>
      </c>
      <c r="K276" s="89" t="s">
        <v>469</v>
      </c>
      <c r="L276" s="89" t="s">
        <v>181</v>
      </c>
      <c r="M276" s="89" t="s">
        <v>1229</v>
      </c>
      <c r="N276" s="89" t="s">
        <v>94</v>
      </c>
      <c r="O276" s="142" vm="2">
        <v>0</v>
      </c>
      <c r="P276" s="142" vm="2">
        <v>0</v>
      </c>
      <c r="Q276" s="89" t="s">
        <v>984</v>
      </c>
      <c r="R276" s="89" t="s">
        <v>1230</v>
      </c>
      <c r="S276" s="91" t="s">
        <v>1045</v>
      </c>
      <c r="T276" s="89" t="s">
        <v>932</v>
      </c>
      <c r="U276" s="89" t="s">
        <v>933</v>
      </c>
      <c r="V276" s="146">
        <v>3925</v>
      </c>
      <c r="W276" s="89" t="s">
        <v>934</v>
      </c>
      <c r="X276" s="89">
        <v>0.49166660000000001</v>
      </c>
      <c r="Y276" s="90">
        <v>0.25</v>
      </c>
      <c r="Z276" s="118">
        <v>-143969.81381200001</v>
      </c>
      <c r="AA276" s="89">
        <v>0.49166660000000001</v>
      </c>
      <c r="AB276" s="116">
        <f>_xlfn.XLOOKUP(I276,'rubros_id_opex '!A:A,'rubros_id_opex '!B:B)</f>
        <v>7</v>
      </c>
      <c r="AC276" s="89" t="str">
        <f>_xlfn.XLOOKUP(AB276,'rubros_unicos'!B:B,'rubros_unicos'!A:A)</f>
        <v>GASTOS OPERATIVOS</v>
      </c>
    </row>
    <row r="277" spans="1:29" x14ac:dyDescent="0.25">
      <c r="A277" s="92" vm="42">
        <v>46094</v>
      </c>
      <c r="B277" s="89" t="s">
        <v>552</v>
      </c>
      <c r="C277" s="89" t="s">
        <v>1330</v>
      </c>
      <c r="D277" s="90">
        <v>-1171280</v>
      </c>
      <c r="E277" s="89" t="s">
        <v>1331</v>
      </c>
      <c r="F277" s="89">
        <v>4</v>
      </c>
      <c r="G277" s="90">
        <v>242000</v>
      </c>
      <c r="H277" s="89" t="s">
        <v>931</v>
      </c>
      <c r="I277" s="89" t="s">
        <v>983</v>
      </c>
      <c r="J277" s="89" t="s">
        <v>148</v>
      </c>
      <c r="K277" s="89" t="s">
        <v>469</v>
      </c>
      <c r="L277" s="89" t="s">
        <v>181</v>
      </c>
      <c r="M277" s="89" t="s">
        <v>1229</v>
      </c>
      <c r="N277" s="89" t="s">
        <v>94</v>
      </c>
      <c r="O277" s="142" vm="2">
        <v>0</v>
      </c>
      <c r="P277" s="142" vm="2">
        <v>0</v>
      </c>
      <c r="Q277" s="89" t="s">
        <v>984</v>
      </c>
      <c r="R277" s="89" t="s">
        <v>1230</v>
      </c>
      <c r="S277" s="91" t="s">
        <v>1045</v>
      </c>
      <c r="T277" s="89" t="s">
        <v>932</v>
      </c>
      <c r="U277" s="89" t="s">
        <v>933</v>
      </c>
      <c r="V277" s="146">
        <v>3925</v>
      </c>
      <c r="W277" s="89" t="s">
        <v>908</v>
      </c>
      <c r="X277" s="89">
        <v>0.49166660000000001</v>
      </c>
      <c r="Y277" s="90">
        <v>0.25</v>
      </c>
      <c r="Z277" s="118">
        <v>-143969.81381200001</v>
      </c>
      <c r="AA277" s="89">
        <v>0.49166660000000001</v>
      </c>
      <c r="AB277" s="116">
        <f>_xlfn.XLOOKUP(I277,'rubros_id_opex '!A:A,'rubros_id_opex '!B:B)</f>
        <v>7</v>
      </c>
      <c r="AC277" s="89" t="str">
        <f>_xlfn.XLOOKUP(AB277,'rubros_unicos'!B:B,'rubros_unicos'!A:A)</f>
        <v>GASTOS OPERATIVOS</v>
      </c>
    </row>
    <row r="278" spans="1:29" x14ac:dyDescent="0.25">
      <c r="A278" s="92" vm="42">
        <v>46094</v>
      </c>
      <c r="B278" s="89" t="s">
        <v>552</v>
      </c>
      <c r="C278" s="89" t="s">
        <v>1330</v>
      </c>
      <c r="D278" s="90">
        <v>-1171280</v>
      </c>
      <c r="E278" s="89" t="s">
        <v>1331</v>
      </c>
      <c r="F278" s="89">
        <v>4</v>
      </c>
      <c r="G278" s="90">
        <v>242000</v>
      </c>
      <c r="H278" s="89" t="s">
        <v>931</v>
      </c>
      <c r="I278" s="89" t="s">
        <v>983</v>
      </c>
      <c r="J278" s="89" t="s">
        <v>148</v>
      </c>
      <c r="K278" s="89" t="s">
        <v>469</v>
      </c>
      <c r="L278" s="89" t="s">
        <v>181</v>
      </c>
      <c r="M278" s="89" t="s">
        <v>1229</v>
      </c>
      <c r="N278" s="89" t="s">
        <v>94</v>
      </c>
      <c r="O278" s="142" vm="2">
        <v>0</v>
      </c>
      <c r="P278" s="142" vm="2">
        <v>0</v>
      </c>
      <c r="Q278" s="89" t="s">
        <v>984</v>
      </c>
      <c r="R278" s="89" t="s">
        <v>1230</v>
      </c>
      <c r="S278" s="91" t="s">
        <v>1045</v>
      </c>
      <c r="T278" s="89" t="s">
        <v>932</v>
      </c>
      <c r="U278" s="89" t="s">
        <v>933</v>
      </c>
      <c r="V278" s="146">
        <v>3925</v>
      </c>
      <c r="W278" s="89" t="s">
        <v>910</v>
      </c>
      <c r="X278" s="89">
        <v>0.49166660000000001</v>
      </c>
      <c r="Y278" s="90">
        <v>0.25</v>
      </c>
      <c r="Z278" s="118">
        <v>-143969.81381200001</v>
      </c>
      <c r="AA278" s="89">
        <v>0.49166660000000001</v>
      </c>
      <c r="AB278" s="116">
        <f>_xlfn.XLOOKUP(I278,'rubros_id_opex '!A:A,'rubros_id_opex '!B:B)</f>
        <v>7</v>
      </c>
      <c r="AC278" s="89" t="str">
        <f>_xlfn.XLOOKUP(AB278,'rubros_unicos'!B:B,'rubros_unicos'!A:A)</f>
        <v>GASTOS OPERATIVOS</v>
      </c>
    </row>
    <row r="279" spans="1:29" x14ac:dyDescent="0.25">
      <c r="A279" s="92" vm="42">
        <v>46094</v>
      </c>
      <c r="B279" s="89" t="s">
        <v>552</v>
      </c>
      <c r="C279" s="89" t="s">
        <v>1330</v>
      </c>
      <c r="D279" s="90">
        <v>-1171280</v>
      </c>
      <c r="E279" s="89" t="s">
        <v>1331</v>
      </c>
      <c r="F279" s="89">
        <v>4</v>
      </c>
      <c r="G279" s="90">
        <v>242000</v>
      </c>
      <c r="H279" s="89" t="s">
        <v>931</v>
      </c>
      <c r="I279" s="89" t="s">
        <v>983</v>
      </c>
      <c r="J279" s="89" t="s">
        <v>148</v>
      </c>
      <c r="K279" s="89" t="s">
        <v>469</v>
      </c>
      <c r="L279" s="89" t="s">
        <v>181</v>
      </c>
      <c r="M279" s="89" t="s">
        <v>1229</v>
      </c>
      <c r="N279" s="89" t="s">
        <v>94</v>
      </c>
      <c r="O279" s="142" vm="2">
        <v>0</v>
      </c>
      <c r="P279" s="142" vm="2">
        <v>0</v>
      </c>
      <c r="Q279" s="89" t="s">
        <v>984</v>
      </c>
      <c r="R279" s="89" t="s">
        <v>1230</v>
      </c>
      <c r="S279" s="91" t="s">
        <v>1045</v>
      </c>
      <c r="T279" s="89" t="s">
        <v>932</v>
      </c>
      <c r="U279" s="89" t="s">
        <v>933</v>
      </c>
      <c r="V279" s="146">
        <v>3925</v>
      </c>
      <c r="W279" s="89" t="s">
        <v>912</v>
      </c>
      <c r="X279" s="89">
        <v>0.49166660000000001</v>
      </c>
      <c r="Y279" s="90">
        <v>0.25</v>
      </c>
      <c r="Z279" s="118">
        <v>-143969.81381200001</v>
      </c>
      <c r="AA279" s="89">
        <v>0.49166660000000001</v>
      </c>
      <c r="AB279" s="116">
        <f>_xlfn.XLOOKUP(I279,'rubros_id_opex '!A:A,'rubros_id_opex '!B:B)</f>
        <v>7</v>
      </c>
      <c r="AC279" s="89" t="str">
        <f>_xlfn.XLOOKUP(AB279,'rubros_unicos'!B:B,'rubros_unicos'!A:A)</f>
        <v>GASTOS OPERATIVOS</v>
      </c>
    </row>
    <row r="280" spans="1:29" x14ac:dyDescent="0.25">
      <c r="A280" s="92" vm="42">
        <v>46094</v>
      </c>
      <c r="B280" s="89" t="s">
        <v>940</v>
      </c>
      <c r="C280" s="89" t="s">
        <v>1332</v>
      </c>
      <c r="D280" s="90">
        <v>-765000</v>
      </c>
      <c r="E280" s="89" t="s">
        <v>1271</v>
      </c>
      <c r="F280" s="89">
        <v>1</v>
      </c>
      <c r="G280" s="90">
        <v>632231.4</v>
      </c>
      <c r="H280" s="89" t="s">
        <v>931</v>
      </c>
      <c r="I280" s="89" t="s">
        <v>983</v>
      </c>
      <c r="J280" s="89" t="s">
        <v>148</v>
      </c>
      <c r="K280" s="89" t="s">
        <v>469</v>
      </c>
      <c r="L280" s="89" t="s">
        <v>149</v>
      </c>
      <c r="M280" s="89" t="s">
        <v>1229</v>
      </c>
      <c r="N280" s="89" t="s">
        <v>94</v>
      </c>
      <c r="O280" s="142" vm="2">
        <v>0</v>
      </c>
      <c r="P280" s="142" vm="2">
        <v>0</v>
      </c>
      <c r="Q280" s="89" t="s">
        <v>984</v>
      </c>
      <c r="R280" s="89" t="s">
        <v>1230</v>
      </c>
      <c r="S280" s="91" t="s">
        <v>1045</v>
      </c>
      <c r="T280" s="89" t="s">
        <v>932</v>
      </c>
      <c r="U280" s="89" t="s">
        <v>933</v>
      </c>
      <c r="V280" s="146">
        <v>3725</v>
      </c>
      <c r="W280" s="89" t="s">
        <v>934</v>
      </c>
      <c r="X280" s="89">
        <v>0.49166665999999998</v>
      </c>
      <c r="Y280" s="90">
        <v>0.25</v>
      </c>
      <c r="Z280" s="118">
        <v>-94031.248724999998</v>
      </c>
      <c r="AA280" s="89">
        <v>0.12291666499999999</v>
      </c>
      <c r="AB280" s="116">
        <f>_xlfn.XLOOKUP(I280,'rubros_id_opex '!A:A,'rubros_id_opex '!B:B)</f>
        <v>7</v>
      </c>
      <c r="AC280" s="89" t="str">
        <f>_xlfn.XLOOKUP(AB280,'rubros_unicos'!B:B,'rubros_unicos'!A:A)</f>
        <v>GASTOS OPERATIVOS</v>
      </c>
    </row>
    <row r="281" spans="1:29" x14ac:dyDescent="0.25">
      <c r="A281" s="92" vm="42">
        <v>46094</v>
      </c>
      <c r="B281" s="89" t="s">
        <v>940</v>
      </c>
      <c r="C281" s="89" t="s">
        <v>1332</v>
      </c>
      <c r="D281" s="90">
        <v>-765000</v>
      </c>
      <c r="E281" s="89" t="s">
        <v>1271</v>
      </c>
      <c r="F281" s="89">
        <v>1</v>
      </c>
      <c r="G281" s="90">
        <v>632231.4</v>
      </c>
      <c r="H281" s="89" t="s">
        <v>931</v>
      </c>
      <c r="I281" s="89" t="s">
        <v>983</v>
      </c>
      <c r="J281" s="89" t="s">
        <v>148</v>
      </c>
      <c r="K281" s="89" t="s">
        <v>469</v>
      </c>
      <c r="L281" s="89" t="s">
        <v>149</v>
      </c>
      <c r="M281" s="89" t="s">
        <v>1229</v>
      </c>
      <c r="N281" s="89" t="s">
        <v>94</v>
      </c>
      <c r="O281" s="142" vm="2">
        <v>0</v>
      </c>
      <c r="P281" s="142" vm="2">
        <v>0</v>
      </c>
      <c r="Q281" s="89" t="s">
        <v>984</v>
      </c>
      <c r="R281" s="89" t="s">
        <v>1230</v>
      </c>
      <c r="S281" s="91" t="s">
        <v>1045</v>
      </c>
      <c r="T281" s="89" t="s">
        <v>932</v>
      </c>
      <c r="U281" s="89" t="s">
        <v>933</v>
      </c>
      <c r="V281" s="146">
        <v>3725</v>
      </c>
      <c r="W281" s="89" t="s">
        <v>908</v>
      </c>
      <c r="X281" s="89">
        <v>0.49166665999999998</v>
      </c>
      <c r="Y281" s="90">
        <v>0.25</v>
      </c>
      <c r="Z281" s="118">
        <v>-94031.248724999998</v>
      </c>
      <c r="AA281" s="89">
        <v>0.12291666499999999</v>
      </c>
      <c r="AB281" s="116">
        <f>_xlfn.XLOOKUP(I281,'rubros_id_opex '!A:A,'rubros_id_opex '!B:B)</f>
        <v>7</v>
      </c>
      <c r="AC281" s="89" t="str">
        <f>_xlfn.XLOOKUP(AB281,'rubros_unicos'!B:B,'rubros_unicos'!A:A)</f>
        <v>GASTOS OPERATIVOS</v>
      </c>
    </row>
    <row r="282" spans="1:29" x14ac:dyDescent="0.25">
      <c r="A282" s="92" vm="42">
        <v>46094</v>
      </c>
      <c r="B282" s="89" t="s">
        <v>940</v>
      </c>
      <c r="C282" s="89" t="s">
        <v>1332</v>
      </c>
      <c r="D282" s="90">
        <v>-765000</v>
      </c>
      <c r="E282" s="89" t="s">
        <v>1271</v>
      </c>
      <c r="F282" s="89">
        <v>1</v>
      </c>
      <c r="G282" s="90">
        <v>632231.4</v>
      </c>
      <c r="H282" s="89" t="s">
        <v>931</v>
      </c>
      <c r="I282" s="89" t="s">
        <v>983</v>
      </c>
      <c r="J282" s="89" t="s">
        <v>148</v>
      </c>
      <c r="K282" s="89" t="s">
        <v>469</v>
      </c>
      <c r="L282" s="89" t="s">
        <v>149</v>
      </c>
      <c r="M282" s="89" t="s">
        <v>1229</v>
      </c>
      <c r="N282" s="89" t="s">
        <v>94</v>
      </c>
      <c r="O282" s="142" vm="2">
        <v>0</v>
      </c>
      <c r="P282" s="142" vm="2">
        <v>0</v>
      </c>
      <c r="Q282" s="89" t="s">
        <v>984</v>
      </c>
      <c r="R282" s="89" t="s">
        <v>1230</v>
      </c>
      <c r="S282" s="91" t="s">
        <v>1045</v>
      </c>
      <c r="T282" s="89" t="s">
        <v>932</v>
      </c>
      <c r="U282" s="89" t="s">
        <v>933</v>
      </c>
      <c r="V282" s="146">
        <v>3725</v>
      </c>
      <c r="W282" s="89" t="s">
        <v>910</v>
      </c>
      <c r="X282" s="89">
        <v>0.49166665999999998</v>
      </c>
      <c r="Y282" s="90">
        <v>0.25</v>
      </c>
      <c r="Z282" s="118">
        <v>-94031.248724999998</v>
      </c>
      <c r="AA282" s="89">
        <v>0.12291666499999999</v>
      </c>
      <c r="AB282" s="116">
        <f>_xlfn.XLOOKUP(I282,'rubros_id_opex '!A:A,'rubros_id_opex '!B:B)</f>
        <v>7</v>
      </c>
      <c r="AC282" s="89" t="str">
        <f>_xlfn.XLOOKUP(AB282,'rubros_unicos'!B:B,'rubros_unicos'!A:A)</f>
        <v>GASTOS OPERATIVOS</v>
      </c>
    </row>
    <row r="283" spans="1:29" x14ac:dyDescent="0.25">
      <c r="A283" s="92" vm="42">
        <v>46094</v>
      </c>
      <c r="B283" s="89" t="s">
        <v>940</v>
      </c>
      <c r="C283" s="89" t="s">
        <v>1332</v>
      </c>
      <c r="D283" s="90">
        <v>-765000</v>
      </c>
      <c r="E283" s="89" t="s">
        <v>1271</v>
      </c>
      <c r="F283" s="89">
        <v>1</v>
      </c>
      <c r="G283" s="90">
        <v>632231.4</v>
      </c>
      <c r="H283" s="89" t="s">
        <v>931</v>
      </c>
      <c r="I283" s="89" t="s">
        <v>983</v>
      </c>
      <c r="J283" s="89" t="s">
        <v>148</v>
      </c>
      <c r="K283" s="89" t="s">
        <v>469</v>
      </c>
      <c r="L283" s="89" t="s">
        <v>149</v>
      </c>
      <c r="M283" s="89" t="s">
        <v>1229</v>
      </c>
      <c r="N283" s="89" t="s">
        <v>94</v>
      </c>
      <c r="O283" s="142" vm="2">
        <v>0</v>
      </c>
      <c r="P283" s="142" vm="2">
        <v>0</v>
      </c>
      <c r="Q283" s="89" t="s">
        <v>984</v>
      </c>
      <c r="R283" s="89" t="s">
        <v>1230</v>
      </c>
      <c r="S283" s="91" t="s">
        <v>1045</v>
      </c>
      <c r="T283" s="89" t="s">
        <v>932</v>
      </c>
      <c r="U283" s="89" t="s">
        <v>933</v>
      </c>
      <c r="V283" s="146">
        <v>3725</v>
      </c>
      <c r="W283" s="89" t="s">
        <v>912</v>
      </c>
      <c r="X283" s="89">
        <v>0.49166665999999998</v>
      </c>
      <c r="Y283" s="90">
        <v>0.25</v>
      </c>
      <c r="Z283" s="118">
        <v>-94031.248724999998</v>
      </c>
      <c r="AA283" s="89">
        <v>0.12291666499999999</v>
      </c>
      <c r="AB283" s="116">
        <f>_xlfn.XLOOKUP(I283,'rubros_id_opex '!A:A,'rubros_id_opex '!B:B)</f>
        <v>7</v>
      </c>
      <c r="AC283" s="89" t="str">
        <f>_xlfn.XLOOKUP(AB283,'rubros_unicos'!B:B,'rubros_unicos'!A:A)</f>
        <v>GASTOS OPERATIVOS</v>
      </c>
    </row>
    <row r="284" spans="1:29" x14ac:dyDescent="0.25">
      <c r="A284" s="92" vm="42">
        <v>46094</v>
      </c>
      <c r="B284" s="89" t="s">
        <v>940</v>
      </c>
      <c r="C284" s="89" t="s">
        <v>1332</v>
      </c>
      <c r="D284" s="90">
        <v>-765000</v>
      </c>
      <c r="E284" s="89" t="s">
        <v>1271</v>
      </c>
      <c r="F284" s="89">
        <v>1</v>
      </c>
      <c r="G284" s="90">
        <v>632231.4</v>
      </c>
      <c r="H284" s="89" t="s">
        <v>931</v>
      </c>
      <c r="I284" s="89" t="s">
        <v>983</v>
      </c>
      <c r="J284" s="89" t="s">
        <v>148</v>
      </c>
      <c r="K284" s="89" t="s">
        <v>469</v>
      </c>
      <c r="L284" s="89" t="s">
        <v>149</v>
      </c>
      <c r="M284" s="89" t="s">
        <v>1229</v>
      </c>
      <c r="N284" s="89" t="s">
        <v>94</v>
      </c>
      <c r="O284" s="142" vm="2">
        <v>0</v>
      </c>
      <c r="P284" s="142" vm="2">
        <v>0</v>
      </c>
      <c r="Q284" s="89" t="s">
        <v>984</v>
      </c>
      <c r="R284" s="89" t="s">
        <v>1230</v>
      </c>
      <c r="S284" s="91" t="s">
        <v>1045</v>
      </c>
      <c r="T284" s="89" t="s">
        <v>932</v>
      </c>
      <c r="U284" s="89" t="s">
        <v>933</v>
      </c>
      <c r="V284" s="146">
        <v>3925</v>
      </c>
      <c r="W284" s="89" t="s">
        <v>934</v>
      </c>
      <c r="X284" s="89">
        <v>0.49166660000000001</v>
      </c>
      <c r="Y284" s="90">
        <v>0.25</v>
      </c>
      <c r="Z284" s="118">
        <v>-94031.237250000006</v>
      </c>
      <c r="AA284" s="89">
        <v>0.12291665</v>
      </c>
      <c r="AB284" s="116">
        <f>_xlfn.XLOOKUP(I284,'rubros_id_opex '!A:A,'rubros_id_opex '!B:B)</f>
        <v>7</v>
      </c>
      <c r="AC284" s="89" t="str">
        <f>_xlfn.XLOOKUP(AB284,'rubros_unicos'!B:B,'rubros_unicos'!A:A)</f>
        <v>GASTOS OPERATIVOS</v>
      </c>
    </row>
    <row r="285" spans="1:29" x14ac:dyDescent="0.25">
      <c r="A285" s="92" vm="42">
        <v>46094</v>
      </c>
      <c r="B285" s="89" t="s">
        <v>940</v>
      </c>
      <c r="C285" s="89" t="s">
        <v>1332</v>
      </c>
      <c r="D285" s="90">
        <v>-765000</v>
      </c>
      <c r="E285" s="89" t="s">
        <v>1271</v>
      </c>
      <c r="F285" s="89">
        <v>1</v>
      </c>
      <c r="G285" s="90">
        <v>632231.4</v>
      </c>
      <c r="H285" s="89" t="s">
        <v>931</v>
      </c>
      <c r="I285" s="89" t="s">
        <v>983</v>
      </c>
      <c r="J285" s="89" t="s">
        <v>148</v>
      </c>
      <c r="K285" s="89" t="s">
        <v>469</v>
      </c>
      <c r="L285" s="89" t="s">
        <v>149</v>
      </c>
      <c r="M285" s="89" t="s">
        <v>1229</v>
      </c>
      <c r="N285" s="89" t="s">
        <v>94</v>
      </c>
      <c r="O285" s="142" vm="2">
        <v>0</v>
      </c>
      <c r="P285" s="142" vm="2">
        <v>0</v>
      </c>
      <c r="Q285" s="89" t="s">
        <v>984</v>
      </c>
      <c r="R285" s="89" t="s">
        <v>1230</v>
      </c>
      <c r="S285" s="91" t="s">
        <v>1045</v>
      </c>
      <c r="T285" s="89" t="s">
        <v>932</v>
      </c>
      <c r="U285" s="89" t="s">
        <v>933</v>
      </c>
      <c r="V285" s="146">
        <v>3925</v>
      </c>
      <c r="W285" s="89" t="s">
        <v>908</v>
      </c>
      <c r="X285" s="89">
        <v>0.49166660000000001</v>
      </c>
      <c r="Y285" s="90">
        <v>0.25</v>
      </c>
      <c r="Z285" s="118">
        <v>-94031.237250000006</v>
      </c>
      <c r="AA285" s="89">
        <v>0.12291665</v>
      </c>
      <c r="AB285" s="116">
        <f>_xlfn.XLOOKUP(I285,'rubros_id_opex '!A:A,'rubros_id_opex '!B:B)</f>
        <v>7</v>
      </c>
      <c r="AC285" s="89" t="str">
        <f>_xlfn.XLOOKUP(AB285,'rubros_unicos'!B:B,'rubros_unicos'!A:A)</f>
        <v>GASTOS OPERATIVOS</v>
      </c>
    </row>
    <row r="286" spans="1:29" x14ac:dyDescent="0.25">
      <c r="A286" s="92" vm="42">
        <v>46094</v>
      </c>
      <c r="B286" s="89" t="s">
        <v>940</v>
      </c>
      <c r="C286" s="89" t="s">
        <v>1332</v>
      </c>
      <c r="D286" s="90">
        <v>-765000</v>
      </c>
      <c r="E286" s="89" t="s">
        <v>1271</v>
      </c>
      <c r="F286" s="89">
        <v>1</v>
      </c>
      <c r="G286" s="90">
        <v>632231.4</v>
      </c>
      <c r="H286" s="89" t="s">
        <v>931</v>
      </c>
      <c r="I286" s="89" t="s">
        <v>983</v>
      </c>
      <c r="J286" s="89" t="s">
        <v>148</v>
      </c>
      <c r="K286" s="89" t="s">
        <v>469</v>
      </c>
      <c r="L286" s="89" t="s">
        <v>149</v>
      </c>
      <c r="M286" s="89" t="s">
        <v>1229</v>
      </c>
      <c r="N286" s="89" t="s">
        <v>94</v>
      </c>
      <c r="O286" s="142" vm="2">
        <v>0</v>
      </c>
      <c r="P286" s="142" vm="2">
        <v>0</v>
      </c>
      <c r="Q286" s="89" t="s">
        <v>984</v>
      </c>
      <c r="R286" s="89" t="s">
        <v>1230</v>
      </c>
      <c r="S286" s="91" t="s">
        <v>1045</v>
      </c>
      <c r="T286" s="89" t="s">
        <v>932</v>
      </c>
      <c r="U286" s="89" t="s">
        <v>933</v>
      </c>
      <c r="V286" s="146">
        <v>3925</v>
      </c>
      <c r="W286" s="89" t="s">
        <v>910</v>
      </c>
      <c r="X286" s="89">
        <v>0.49166660000000001</v>
      </c>
      <c r="Y286" s="90">
        <v>0.25</v>
      </c>
      <c r="Z286" s="118">
        <v>-94031.237250000006</v>
      </c>
      <c r="AA286" s="89">
        <v>0.12291665</v>
      </c>
      <c r="AB286" s="116">
        <f>_xlfn.XLOOKUP(I286,'rubros_id_opex '!A:A,'rubros_id_opex '!B:B)</f>
        <v>7</v>
      </c>
      <c r="AC286" s="89" t="str">
        <f>_xlfn.XLOOKUP(AB286,'rubros_unicos'!B:B,'rubros_unicos'!A:A)</f>
        <v>GASTOS OPERATIVOS</v>
      </c>
    </row>
    <row r="287" spans="1:29" x14ac:dyDescent="0.25">
      <c r="A287" s="92" vm="42">
        <v>46094</v>
      </c>
      <c r="B287" s="89" t="s">
        <v>940</v>
      </c>
      <c r="C287" s="89" t="s">
        <v>1332</v>
      </c>
      <c r="D287" s="90">
        <v>-765000</v>
      </c>
      <c r="E287" s="89" t="s">
        <v>1271</v>
      </c>
      <c r="F287" s="89">
        <v>1</v>
      </c>
      <c r="G287" s="90">
        <v>632231.4</v>
      </c>
      <c r="H287" s="89" t="s">
        <v>931</v>
      </c>
      <c r="I287" s="89" t="s">
        <v>983</v>
      </c>
      <c r="J287" s="89" t="s">
        <v>148</v>
      </c>
      <c r="K287" s="89" t="s">
        <v>469</v>
      </c>
      <c r="L287" s="89" t="s">
        <v>149</v>
      </c>
      <c r="M287" s="89" t="s">
        <v>1229</v>
      </c>
      <c r="N287" s="89" t="s">
        <v>94</v>
      </c>
      <c r="O287" s="142" vm="2">
        <v>0</v>
      </c>
      <c r="P287" s="142" vm="2">
        <v>0</v>
      </c>
      <c r="Q287" s="89" t="s">
        <v>984</v>
      </c>
      <c r="R287" s="89" t="s">
        <v>1230</v>
      </c>
      <c r="S287" s="91" t="s">
        <v>1045</v>
      </c>
      <c r="T287" s="89" t="s">
        <v>932</v>
      </c>
      <c r="U287" s="89" t="s">
        <v>933</v>
      </c>
      <c r="V287" s="146">
        <v>3925</v>
      </c>
      <c r="W287" s="89" t="s">
        <v>912</v>
      </c>
      <c r="X287" s="89">
        <v>0.49166660000000001</v>
      </c>
      <c r="Y287" s="90">
        <v>0.25</v>
      </c>
      <c r="Z287" s="118">
        <v>-94031.237250000006</v>
      </c>
      <c r="AA287" s="89">
        <v>0.12291665</v>
      </c>
      <c r="AB287" s="116">
        <f>_xlfn.XLOOKUP(I287,'rubros_id_opex '!A:A,'rubros_id_opex '!B:B)</f>
        <v>7</v>
      </c>
      <c r="AC287" s="89" t="str">
        <f>_xlfn.XLOOKUP(AB287,'rubros_unicos'!B:B,'rubros_unicos'!A:A)</f>
        <v>GASTOS OPERATIVOS</v>
      </c>
    </row>
    <row r="288" spans="1:29" x14ac:dyDescent="0.25">
      <c r="A288" s="92" vm="43">
        <v>46093</v>
      </c>
      <c r="B288" s="89" t="s">
        <v>1225</v>
      </c>
      <c r="C288" s="89" t="s">
        <v>1333</v>
      </c>
      <c r="D288" s="90">
        <v>-11472.73</v>
      </c>
      <c r="E288" s="89" t="s">
        <v>986</v>
      </c>
      <c r="F288" s="89">
        <v>1</v>
      </c>
      <c r="G288" s="90">
        <v>11472.73</v>
      </c>
      <c r="H288" s="89" t="s">
        <v>931</v>
      </c>
      <c r="I288" s="89" t="s">
        <v>986</v>
      </c>
      <c r="J288" s="89" t="s">
        <v>148</v>
      </c>
      <c r="K288" s="89" t="s">
        <v>506</v>
      </c>
      <c r="L288" s="89" t="s">
        <v>149</v>
      </c>
      <c r="M288" s="89" t="s">
        <v>1229</v>
      </c>
      <c r="N288" s="89" t="s">
        <v>100</v>
      </c>
      <c r="O288" s="142" vm="2">
        <v>0</v>
      </c>
      <c r="P288" s="142" vm="2">
        <v>0</v>
      </c>
      <c r="Q288" s="89" t="s">
        <v>984</v>
      </c>
      <c r="R288" s="89" t="s">
        <v>1230</v>
      </c>
      <c r="S288" s="91" t="s">
        <v>1045</v>
      </c>
      <c r="T288" s="89" t="s">
        <v>987</v>
      </c>
      <c r="U288" s="89" t="s">
        <v>988</v>
      </c>
      <c r="V288" s="146">
        <v>3725</v>
      </c>
      <c r="W288" s="89" t="s">
        <v>987</v>
      </c>
      <c r="X288" s="89">
        <v>0.49166665999999998</v>
      </c>
      <c r="Y288" s="90">
        <v>0</v>
      </c>
      <c r="Z288" s="118">
        <v>0</v>
      </c>
      <c r="AA288" s="89">
        <v>0</v>
      </c>
      <c r="AB288" s="116">
        <f>_xlfn.XLOOKUP(I288,'rubros_id_opex '!A:A,'rubros_id_opex '!B:B)</f>
        <v>8</v>
      </c>
      <c r="AC288" s="89" t="str">
        <f>_xlfn.XLOOKUP(AB288,'rubros_unicos'!B:B,'rubros_unicos'!A:A)</f>
        <v>IMPUESTOS</v>
      </c>
    </row>
    <row r="289" spans="1:29" x14ac:dyDescent="0.25">
      <c r="A289" s="92" vm="43">
        <v>46093</v>
      </c>
      <c r="B289" s="89" t="s">
        <v>1225</v>
      </c>
      <c r="C289" s="89" t="s">
        <v>1333</v>
      </c>
      <c r="D289" s="90">
        <v>-11472.73</v>
      </c>
      <c r="E289" s="89" t="s">
        <v>986</v>
      </c>
      <c r="F289" s="89">
        <v>1</v>
      </c>
      <c r="G289" s="90">
        <v>11472.73</v>
      </c>
      <c r="H289" s="89" t="s">
        <v>931</v>
      </c>
      <c r="I289" s="89" t="s">
        <v>986</v>
      </c>
      <c r="J289" s="89" t="s">
        <v>148</v>
      </c>
      <c r="K289" s="89" t="s">
        <v>506</v>
      </c>
      <c r="L289" s="89" t="s">
        <v>149</v>
      </c>
      <c r="M289" s="89" t="s">
        <v>1229</v>
      </c>
      <c r="N289" s="89" t="s">
        <v>100</v>
      </c>
      <c r="O289" s="142" vm="2">
        <v>0</v>
      </c>
      <c r="P289" s="142" vm="2">
        <v>0</v>
      </c>
      <c r="Q289" s="89" t="s">
        <v>984</v>
      </c>
      <c r="R289" s="89" t="s">
        <v>1230</v>
      </c>
      <c r="S289" s="91" t="s">
        <v>1045</v>
      </c>
      <c r="T289" s="89" t="s">
        <v>987</v>
      </c>
      <c r="U289" s="89" t="s">
        <v>988</v>
      </c>
      <c r="V289" s="146">
        <v>3925</v>
      </c>
      <c r="W289" s="89" t="s">
        <v>987</v>
      </c>
      <c r="X289" s="89">
        <v>0.49166660000000001</v>
      </c>
      <c r="Y289" s="90">
        <v>0</v>
      </c>
      <c r="Z289" s="118">
        <v>0</v>
      </c>
      <c r="AA289" s="89">
        <v>0</v>
      </c>
      <c r="AB289" s="116">
        <f>_xlfn.XLOOKUP(I289,'rubros_id_opex '!A:A,'rubros_id_opex '!B:B)</f>
        <v>8</v>
      </c>
      <c r="AC289" s="89" t="str">
        <f>_xlfn.XLOOKUP(AB289,'rubros_unicos'!B:B,'rubros_unicos'!A:A)</f>
        <v>IMPUESTOS</v>
      </c>
    </row>
    <row r="290" spans="1:29" x14ac:dyDescent="0.25">
      <c r="A290" s="92" vm="43">
        <v>46093</v>
      </c>
      <c r="B290" s="89" t="s">
        <v>1225</v>
      </c>
      <c r="C290" s="89" t="s">
        <v>1334</v>
      </c>
      <c r="D290" s="90">
        <v>-11472.73</v>
      </c>
      <c r="E290" s="89" t="s">
        <v>986</v>
      </c>
      <c r="F290" s="89">
        <v>1</v>
      </c>
      <c r="G290" s="90">
        <v>11472.73</v>
      </c>
      <c r="H290" s="89" t="s">
        <v>931</v>
      </c>
      <c r="I290" s="89" t="s">
        <v>986</v>
      </c>
      <c r="J290" s="89" t="s">
        <v>148</v>
      </c>
      <c r="K290" s="89" t="s">
        <v>506</v>
      </c>
      <c r="L290" s="89" t="s">
        <v>149</v>
      </c>
      <c r="M290" s="89" t="s">
        <v>1229</v>
      </c>
      <c r="N290" s="89" t="s">
        <v>100</v>
      </c>
      <c r="O290" s="142" vm="2">
        <v>0</v>
      </c>
      <c r="P290" s="142" vm="2">
        <v>0</v>
      </c>
      <c r="Q290" s="89" t="s">
        <v>984</v>
      </c>
      <c r="R290" s="89" t="s">
        <v>1230</v>
      </c>
      <c r="S290" s="91" t="s">
        <v>1045</v>
      </c>
      <c r="T290" s="89" t="s">
        <v>987</v>
      </c>
      <c r="U290" s="89" t="s">
        <v>988</v>
      </c>
      <c r="V290" s="146">
        <v>3725</v>
      </c>
      <c r="W290" s="89" t="s">
        <v>987</v>
      </c>
      <c r="X290" s="89">
        <v>0.49166665999999998</v>
      </c>
      <c r="Y290" s="90">
        <v>0</v>
      </c>
      <c r="Z290" s="118">
        <v>0</v>
      </c>
      <c r="AA290" s="89">
        <v>0</v>
      </c>
      <c r="AB290" s="116">
        <f>_xlfn.XLOOKUP(I290,'rubros_id_opex '!A:A,'rubros_id_opex '!B:B)</f>
        <v>8</v>
      </c>
      <c r="AC290" s="89" t="str">
        <f>_xlfn.XLOOKUP(AB290,'rubros_unicos'!B:B,'rubros_unicos'!A:A)</f>
        <v>IMPUESTOS</v>
      </c>
    </row>
    <row r="291" spans="1:29" x14ac:dyDescent="0.25">
      <c r="A291" s="92" vm="43">
        <v>46093</v>
      </c>
      <c r="B291" s="89" t="s">
        <v>1225</v>
      </c>
      <c r="C291" s="89" t="s">
        <v>1334</v>
      </c>
      <c r="D291" s="90">
        <v>-11472.73</v>
      </c>
      <c r="E291" s="89" t="s">
        <v>986</v>
      </c>
      <c r="F291" s="89">
        <v>1</v>
      </c>
      <c r="G291" s="90">
        <v>11472.73</v>
      </c>
      <c r="H291" s="89" t="s">
        <v>931</v>
      </c>
      <c r="I291" s="89" t="s">
        <v>986</v>
      </c>
      <c r="J291" s="89" t="s">
        <v>148</v>
      </c>
      <c r="K291" s="89" t="s">
        <v>506</v>
      </c>
      <c r="L291" s="89" t="s">
        <v>149</v>
      </c>
      <c r="M291" s="89" t="s">
        <v>1229</v>
      </c>
      <c r="N291" s="89" t="s">
        <v>100</v>
      </c>
      <c r="O291" s="142" vm="2">
        <v>0</v>
      </c>
      <c r="P291" s="142" vm="2">
        <v>0</v>
      </c>
      <c r="Q291" s="89" t="s">
        <v>984</v>
      </c>
      <c r="R291" s="89" t="s">
        <v>1230</v>
      </c>
      <c r="S291" s="91" t="s">
        <v>1045</v>
      </c>
      <c r="T291" s="89" t="s">
        <v>987</v>
      </c>
      <c r="U291" s="89" t="s">
        <v>988</v>
      </c>
      <c r="V291" s="146">
        <v>3925</v>
      </c>
      <c r="W291" s="89" t="s">
        <v>987</v>
      </c>
      <c r="X291" s="89">
        <v>0.49166660000000001</v>
      </c>
      <c r="Y291" s="90">
        <v>0</v>
      </c>
      <c r="Z291" s="118">
        <v>0</v>
      </c>
      <c r="AA291" s="89">
        <v>0</v>
      </c>
      <c r="AB291" s="116">
        <f>_xlfn.XLOOKUP(I291,'rubros_id_opex '!A:A,'rubros_id_opex '!B:B)</f>
        <v>8</v>
      </c>
      <c r="AC291" s="89" t="str">
        <f>_xlfn.XLOOKUP(AB291,'rubros_unicos'!B:B,'rubros_unicos'!A:A)</f>
        <v>IMPUESTOS</v>
      </c>
    </row>
    <row r="292" spans="1:29" x14ac:dyDescent="0.25">
      <c r="A292" s="92" vm="43">
        <v>46093</v>
      </c>
      <c r="B292" s="89" t="s">
        <v>1335</v>
      </c>
      <c r="C292" s="89" t="s">
        <v>1336</v>
      </c>
      <c r="D292" s="90">
        <v>-500000</v>
      </c>
      <c r="E292" s="89" t="s">
        <v>1337</v>
      </c>
      <c r="F292" s="89">
        <v>1</v>
      </c>
      <c r="G292" s="90">
        <v>500000</v>
      </c>
      <c r="H292" s="89" t="s">
        <v>931</v>
      </c>
      <c r="I292" s="89" t="s">
        <v>983</v>
      </c>
      <c r="J292" s="89" t="s">
        <v>148</v>
      </c>
      <c r="K292" s="89" t="s">
        <v>469</v>
      </c>
      <c r="L292" s="89" t="s">
        <v>181</v>
      </c>
      <c r="M292" s="89" t="s">
        <v>1229</v>
      </c>
      <c r="N292" s="89" t="s">
        <v>94</v>
      </c>
      <c r="O292" s="142" vm="2">
        <v>0</v>
      </c>
      <c r="P292" s="142" vm="2">
        <v>0</v>
      </c>
      <c r="Q292" s="89" t="s">
        <v>984</v>
      </c>
      <c r="R292" s="89" t="s">
        <v>1230</v>
      </c>
      <c r="S292" s="91" t="s">
        <v>1045</v>
      </c>
      <c r="T292" s="89" t="s">
        <v>932</v>
      </c>
      <c r="U292" s="89" t="s">
        <v>933</v>
      </c>
      <c r="V292" s="146">
        <v>3725</v>
      </c>
      <c r="W292" s="89" t="s">
        <v>934</v>
      </c>
      <c r="X292" s="89">
        <v>0.49166665999999998</v>
      </c>
      <c r="Y292" s="90">
        <v>0.25</v>
      </c>
      <c r="Z292" s="118">
        <v>-61458.332499999997</v>
      </c>
      <c r="AA292" s="89">
        <v>0.12291666499999999</v>
      </c>
      <c r="AB292" s="116">
        <f>_xlfn.XLOOKUP(I292,'rubros_id_opex '!A:A,'rubros_id_opex '!B:B)</f>
        <v>7</v>
      </c>
      <c r="AC292" s="89" t="str">
        <f>_xlfn.XLOOKUP(AB292,'rubros_unicos'!B:B,'rubros_unicos'!A:A)</f>
        <v>GASTOS OPERATIVOS</v>
      </c>
    </row>
    <row r="293" spans="1:29" x14ac:dyDescent="0.25">
      <c r="A293" s="92" vm="43">
        <v>46093</v>
      </c>
      <c r="B293" s="89" t="s">
        <v>1335</v>
      </c>
      <c r="C293" s="89" t="s">
        <v>1336</v>
      </c>
      <c r="D293" s="90">
        <v>-500000</v>
      </c>
      <c r="E293" s="89" t="s">
        <v>1337</v>
      </c>
      <c r="F293" s="89">
        <v>1</v>
      </c>
      <c r="G293" s="90">
        <v>500000</v>
      </c>
      <c r="H293" s="89" t="s">
        <v>931</v>
      </c>
      <c r="I293" s="89" t="s">
        <v>983</v>
      </c>
      <c r="J293" s="89" t="s">
        <v>148</v>
      </c>
      <c r="K293" s="89" t="s">
        <v>469</v>
      </c>
      <c r="L293" s="89" t="s">
        <v>181</v>
      </c>
      <c r="M293" s="89" t="s">
        <v>1229</v>
      </c>
      <c r="N293" s="89" t="s">
        <v>94</v>
      </c>
      <c r="O293" s="142" vm="2">
        <v>0</v>
      </c>
      <c r="P293" s="142" vm="2">
        <v>0</v>
      </c>
      <c r="Q293" s="89" t="s">
        <v>984</v>
      </c>
      <c r="R293" s="89" t="s">
        <v>1230</v>
      </c>
      <c r="S293" s="91" t="s">
        <v>1045</v>
      </c>
      <c r="T293" s="89" t="s">
        <v>932</v>
      </c>
      <c r="U293" s="89" t="s">
        <v>933</v>
      </c>
      <c r="V293" s="146">
        <v>3725</v>
      </c>
      <c r="W293" s="89" t="s">
        <v>908</v>
      </c>
      <c r="X293" s="89">
        <v>0.49166665999999998</v>
      </c>
      <c r="Y293" s="90">
        <v>0.25</v>
      </c>
      <c r="Z293" s="118">
        <v>-61458.332499999997</v>
      </c>
      <c r="AA293" s="89">
        <v>0.12291666499999999</v>
      </c>
      <c r="AB293" s="116">
        <f>_xlfn.XLOOKUP(I293,'rubros_id_opex '!A:A,'rubros_id_opex '!B:B)</f>
        <v>7</v>
      </c>
      <c r="AC293" s="89" t="str">
        <f>_xlfn.XLOOKUP(AB293,'rubros_unicos'!B:B,'rubros_unicos'!A:A)</f>
        <v>GASTOS OPERATIVOS</v>
      </c>
    </row>
    <row r="294" spans="1:29" x14ac:dyDescent="0.25">
      <c r="A294" s="92" vm="43">
        <v>46093</v>
      </c>
      <c r="B294" s="89" t="s">
        <v>1335</v>
      </c>
      <c r="C294" s="89" t="s">
        <v>1336</v>
      </c>
      <c r="D294" s="90">
        <v>-500000</v>
      </c>
      <c r="E294" s="89" t="s">
        <v>1337</v>
      </c>
      <c r="F294" s="89">
        <v>1</v>
      </c>
      <c r="G294" s="90">
        <v>500000</v>
      </c>
      <c r="H294" s="89" t="s">
        <v>931</v>
      </c>
      <c r="I294" s="89" t="s">
        <v>983</v>
      </c>
      <c r="J294" s="89" t="s">
        <v>148</v>
      </c>
      <c r="K294" s="89" t="s">
        <v>469</v>
      </c>
      <c r="L294" s="89" t="s">
        <v>181</v>
      </c>
      <c r="M294" s="89" t="s">
        <v>1229</v>
      </c>
      <c r="N294" s="89" t="s">
        <v>94</v>
      </c>
      <c r="O294" s="142" vm="2">
        <v>0</v>
      </c>
      <c r="P294" s="142" vm="2">
        <v>0</v>
      </c>
      <c r="Q294" s="89" t="s">
        <v>984</v>
      </c>
      <c r="R294" s="89" t="s">
        <v>1230</v>
      </c>
      <c r="S294" s="91" t="s">
        <v>1045</v>
      </c>
      <c r="T294" s="89" t="s">
        <v>932</v>
      </c>
      <c r="U294" s="89" t="s">
        <v>933</v>
      </c>
      <c r="V294" s="146">
        <v>3725</v>
      </c>
      <c r="W294" s="89" t="s">
        <v>910</v>
      </c>
      <c r="X294" s="89">
        <v>0.49166665999999998</v>
      </c>
      <c r="Y294" s="90">
        <v>0.25</v>
      </c>
      <c r="Z294" s="118">
        <v>-61458.332499999997</v>
      </c>
      <c r="AA294" s="89">
        <v>0.12291666499999999</v>
      </c>
      <c r="AB294" s="116">
        <f>_xlfn.XLOOKUP(I294,'rubros_id_opex '!A:A,'rubros_id_opex '!B:B)</f>
        <v>7</v>
      </c>
      <c r="AC294" s="89" t="str">
        <f>_xlfn.XLOOKUP(AB294,'rubros_unicos'!B:B,'rubros_unicos'!A:A)</f>
        <v>GASTOS OPERATIVOS</v>
      </c>
    </row>
    <row r="295" spans="1:29" x14ac:dyDescent="0.25">
      <c r="A295" s="92" vm="43">
        <v>46093</v>
      </c>
      <c r="B295" s="89" t="s">
        <v>1335</v>
      </c>
      <c r="C295" s="89" t="s">
        <v>1336</v>
      </c>
      <c r="D295" s="90">
        <v>-500000</v>
      </c>
      <c r="E295" s="89" t="s">
        <v>1337</v>
      </c>
      <c r="F295" s="89">
        <v>1</v>
      </c>
      <c r="G295" s="90">
        <v>500000</v>
      </c>
      <c r="H295" s="89" t="s">
        <v>931</v>
      </c>
      <c r="I295" s="89" t="s">
        <v>983</v>
      </c>
      <c r="J295" s="89" t="s">
        <v>148</v>
      </c>
      <c r="K295" s="89" t="s">
        <v>469</v>
      </c>
      <c r="L295" s="89" t="s">
        <v>181</v>
      </c>
      <c r="M295" s="89" t="s">
        <v>1229</v>
      </c>
      <c r="N295" s="89" t="s">
        <v>94</v>
      </c>
      <c r="O295" s="142" vm="2">
        <v>0</v>
      </c>
      <c r="P295" s="142" vm="2">
        <v>0</v>
      </c>
      <c r="Q295" s="89" t="s">
        <v>984</v>
      </c>
      <c r="R295" s="89" t="s">
        <v>1230</v>
      </c>
      <c r="S295" s="91" t="s">
        <v>1045</v>
      </c>
      <c r="T295" s="89" t="s">
        <v>932</v>
      </c>
      <c r="U295" s="89" t="s">
        <v>933</v>
      </c>
      <c r="V295" s="146">
        <v>3725</v>
      </c>
      <c r="W295" s="89" t="s">
        <v>912</v>
      </c>
      <c r="X295" s="89">
        <v>0.49166665999999998</v>
      </c>
      <c r="Y295" s="90">
        <v>0.25</v>
      </c>
      <c r="Z295" s="118">
        <v>-61458.332499999997</v>
      </c>
      <c r="AA295" s="89">
        <v>0.12291666499999999</v>
      </c>
      <c r="AB295" s="116">
        <f>_xlfn.XLOOKUP(I295,'rubros_id_opex '!A:A,'rubros_id_opex '!B:B)</f>
        <v>7</v>
      </c>
      <c r="AC295" s="89" t="str">
        <f>_xlfn.XLOOKUP(AB295,'rubros_unicos'!B:B,'rubros_unicos'!A:A)</f>
        <v>GASTOS OPERATIVOS</v>
      </c>
    </row>
    <row r="296" spans="1:29" x14ac:dyDescent="0.25">
      <c r="A296" s="92" vm="43">
        <v>46093</v>
      </c>
      <c r="B296" s="89" t="s">
        <v>1335</v>
      </c>
      <c r="C296" s="89" t="s">
        <v>1336</v>
      </c>
      <c r="D296" s="90">
        <v>-500000</v>
      </c>
      <c r="E296" s="89" t="s">
        <v>1337</v>
      </c>
      <c r="F296" s="89">
        <v>1</v>
      </c>
      <c r="G296" s="90">
        <v>500000</v>
      </c>
      <c r="H296" s="89" t="s">
        <v>931</v>
      </c>
      <c r="I296" s="89" t="s">
        <v>983</v>
      </c>
      <c r="J296" s="89" t="s">
        <v>148</v>
      </c>
      <c r="K296" s="89" t="s">
        <v>469</v>
      </c>
      <c r="L296" s="89" t="s">
        <v>181</v>
      </c>
      <c r="M296" s="89" t="s">
        <v>1229</v>
      </c>
      <c r="N296" s="89" t="s">
        <v>94</v>
      </c>
      <c r="O296" s="142" vm="2">
        <v>0</v>
      </c>
      <c r="P296" s="142" vm="2">
        <v>0</v>
      </c>
      <c r="Q296" s="89" t="s">
        <v>984</v>
      </c>
      <c r="R296" s="89" t="s">
        <v>1230</v>
      </c>
      <c r="S296" s="91" t="s">
        <v>1045</v>
      </c>
      <c r="T296" s="89" t="s">
        <v>932</v>
      </c>
      <c r="U296" s="89" t="s">
        <v>933</v>
      </c>
      <c r="V296" s="146">
        <v>3925</v>
      </c>
      <c r="W296" s="89" t="s">
        <v>934</v>
      </c>
      <c r="X296" s="89">
        <v>0.49166660000000001</v>
      </c>
      <c r="Y296" s="90">
        <v>0.25</v>
      </c>
      <c r="Z296" s="118">
        <v>-61458.325000000004</v>
      </c>
      <c r="AA296" s="89">
        <v>0.12291665</v>
      </c>
      <c r="AB296" s="116">
        <f>_xlfn.XLOOKUP(I296,'rubros_id_opex '!A:A,'rubros_id_opex '!B:B)</f>
        <v>7</v>
      </c>
      <c r="AC296" s="89" t="str">
        <f>_xlfn.XLOOKUP(AB296,'rubros_unicos'!B:B,'rubros_unicos'!A:A)</f>
        <v>GASTOS OPERATIVOS</v>
      </c>
    </row>
    <row r="297" spans="1:29" x14ac:dyDescent="0.25">
      <c r="A297" s="92" vm="43">
        <v>46093</v>
      </c>
      <c r="B297" s="89" t="s">
        <v>1335</v>
      </c>
      <c r="C297" s="89" t="s">
        <v>1336</v>
      </c>
      <c r="D297" s="90">
        <v>-500000</v>
      </c>
      <c r="E297" s="89" t="s">
        <v>1337</v>
      </c>
      <c r="F297" s="89">
        <v>1</v>
      </c>
      <c r="G297" s="90">
        <v>500000</v>
      </c>
      <c r="H297" s="89" t="s">
        <v>931</v>
      </c>
      <c r="I297" s="89" t="s">
        <v>983</v>
      </c>
      <c r="J297" s="89" t="s">
        <v>148</v>
      </c>
      <c r="K297" s="89" t="s">
        <v>469</v>
      </c>
      <c r="L297" s="89" t="s">
        <v>181</v>
      </c>
      <c r="M297" s="89" t="s">
        <v>1229</v>
      </c>
      <c r="N297" s="89" t="s">
        <v>94</v>
      </c>
      <c r="O297" s="142" vm="2">
        <v>0</v>
      </c>
      <c r="P297" s="142" vm="2">
        <v>0</v>
      </c>
      <c r="Q297" s="89" t="s">
        <v>984</v>
      </c>
      <c r="R297" s="89" t="s">
        <v>1230</v>
      </c>
      <c r="S297" s="91" t="s">
        <v>1045</v>
      </c>
      <c r="T297" s="89" t="s">
        <v>932</v>
      </c>
      <c r="U297" s="89" t="s">
        <v>933</v>
      </c>
      <c r="V297" s="146">
        <v>3925</v>
      </c>
      <c r="W297" s="89" t="s">
        <v>908</v>
      </c>
      <c r="X297" s="89">
        <v>0.49166660000000001</v>
      </c>
      <c r="Y297" s="90">
        <v>0.25</v>
      </c>
      <c r="Z297" s="118">
        <v>-61458.325000000004</v>
      </c>
      <c r="AA297" s="89">
        <v>0.12291665</v>
      </c>
      <c r="AB297" s="116">
        <f>_xlfn.XLOOKUP(I297,'rubros_id_opex '!A:A,'rubros_id_opex '!B:B)</f>
        <v>7</v>
      </c>
      <c r="AC297" s="89" t="str">
        <f>_xlfn.XLOOKUP(AB297,'rubros_unicos'!B:B,'rubros_unicos'!A:A)</f>
        <v>GASTOS OPERATIVOS</v>
      </c>
    </row>
    <row r="298" spans="1:29" x14ac:dyDescent="0.25">
      <c r="A298" s="92" vm="43">
        <v>46093</v>
      </c>
      <c r="B298" s="89" t="s">
        <v>1335</v>
      </c>
      <c r="C298" s="89" t="s">
        <v>1336</v>
      </c>
      <c r="D298" s="90">
        <v>-500000</v>
      </c>
      <c r="E298" s="89" t="s">
        <v>1337</v>
      </c>
      <c r="F298" s="89">
        <v>1</v>
      </c>
      <c r="G298" s="90">
        <v>500000</v>
      </c>
      <c r="H298" s="89" t="s">
        <v>931</v>
      </c>
      <c r="I298" s="89" t="s">
        <v>983</v>
      </c>
      <c r="J298" s="89" t="s">
        <v>148</v>
      </c>
      <c r="K298" s="89" t="s">
        <v>469</v>
      </c>
      <c r="L298" s="89" t="s">
        <v>181</v>
      </c>
      <c r="M298" s="89" t="s">
        <v>1229</v>
      </c>
      <c r="N298" s="89" t="s">
        <v>94</v>
      </c>
      <c r="O298" s="142" vm="2">
        <v>0</v>
      </c>
      <c r="P298" s="142" vm="2">
        <v>0</v>
      </c>
      <c r="Q298" s="89" t="s">
        <v>984</v>
      </c>
      <c r="R298" s="89" t="s">
        <v>1230</v>
      </c>
      <c r="S298" s="91" t="s">
        <v>1045</v>
      </c>
      <c r="T298" s="89" t="s">
        <v>932</v>
      </c>
      <c r="U298" s="89" t="s">
        <v>933</v>
      </c>
      <c r="V298" s="146">
        <v>3925</v>
      </c>
      <c r="W298" s="89" t="s">
        <v>910</v>
      </c>
      <c r="X298" s="89">
        <v>0.49166660000000001</v>
      </c>
      <c r="Y298" s="90">
        <v>0.25</v>
      </c>
      <c r="Z298" s="118">
        <v>-61458.325000000004</v>
      </c>
      <c r="AA298" s="89">
        <v>0.12291665</v>
      </c>
      <c r="AB298" s="116">
        <f>_xlfn.XLOOKUP(I298,'rubros_id_opex '!A:A,'rubros_id_opex '!B:B)</f>
        <v>7</v>
      </c>
      <c r="AC298" s="89" t="str">
        <f>_xlfn.XLOOKUP(AB298,'rubros_unicos'!B:B,'rubros_unicos'!A:A)</f>
        <v>GASTOS OPERATIVOS</v>
      </c>
    </row>
    <row r="299" spans="1:29" x14ac:dyDescent="0.25">
      <c r="A299" s="92" vm="43">
        <v>46093</v>
      </c>
      <c r="B299" s="89" t="s">
        <v>1335</v>
      </c>
      <c r="C299" s="89" t="s">
        <v>1336</v>
      </c>
      <c r="D299" s="90">
        <v>-500000</v>
      </c>
      <c r="E299" s="89" t="s">
        <v>1337</v>
      </c>
      <c r="F299" s="89">
        <v>1</v>
      </c>
      <c r="G299" s="90">
        <v>500000</v>
      </c>
      <c r="H299" s="89" t="s">
        <v>931</v>
      </c>
      <c r="I299" s="89" t="s">
        <v>983</v>
      </c>
      <c r="J299" s="89" t="s">
        <v>148</v>
      </c>
      <c r="K299" s="89" t="s">
        <v>469</v>
      </c>
      <c r="L299" s="89" t="s">
        <v>181</v>
      </c>
      <c r="M299" s="89" t="s">
        <v>1229</v>
      </c>
      <c r="N299" s="89" t="s">
        <v>94</v>
      </c>
      <c r="O299" s="142" vm="2">
        <v>0</v>
      </c>
      <c r="P299" s="142" vm="2">
        <v>0</v>
      </c>
      <c r="Q299" s="89" t="s">
        <v>984</v>
      </c>
      <c r="R299" s="89" t="s">
        <v>1230</v>
      </c>
      <c r="S299" s="91" t="s">
        <v>1045</v>
      </c>
      <c r="T299" s="89" t="s">
        <v>932</v>
      </c>
      <c r="U299" s="89" t="s">
        <v>933</v>
      </c>
      <c r="V299" s="146">
        <v>3925</v>
      </c>
      <c r="W299" s="89" t="s">
        <v>912</v>
      </c>
      <c r="X299" s="89">
        <v>0.49166660000000001</v>
      </c>
      <c r="Y299" s="90">
        <v>0.25</v>
      </c>
      <c r="Z299" s="118">
        <v>-61458.325000000004</v>
      </c>
      <c r="AA299" s="89">
        <v>0.12291665</v>
      </c>
      <c r="AB299" s="116">
        <f>_xlfn.XLOOKUP(I299,'rubros_id_opex '!A:A,'rubros_id_opex '!B:B)</f>
        <v>7</v>
      </c>
      <c r="AC299" s="89" t="str">
        <f>_xlfn.XLOOKUP(AB299,'rubros_unicos'!B:B,'rubros_unicos'!A:A)</f>
        <v>GASTOS OPERATIVOS</v>
      </c>
    </row>
    <row r="300" spans="1:29" x14ac:dyDescent="0.25">
      <c r="A300" s="92" vm="43">
        <v>46093</v>
      </c>
      <c r="B300" s="89" t="s">
        <v>19</v>
      </c>
      <c r="C300" s="89" t="s">
        <v>1338</v>
      </c>
      <c r="D300" s="90">
        <v>-3232858.64</v>
      </c>
      <c r="E300" s="89" t="s">
        <v>1339</v>
      </c>
      <c r="F300" s="89">
        <v>1</v>
      </c>
      <c r="G300" s="90">
        <v>3232858.64</v>
      </c>
      <c r="H300" s="89" t="s">
        <v>931</v>
      </c>
      <c r="I300" s="89" t="s">
        <v>986</v>
      </c>
      <c r="J300" s="89" t="s">
        <v>148</v>
      </c>
      <c r="K300" s="89" t="s">
        <v>469</v>
      </c>
      <c r="L300" s="89" t="s">
        <v>181</v>
      </c>
      <c r="M300" s="89" t="s">
        <v>1229</v>
      </c>
      <c r="N300" s="89" t="s">
        <v>100</v>
      </c>
      <c r="O300" s="142" vm="2">
        <v>0</v>
      </c>
      <c r="P300" s="142" vm="2">
        <v>0</v>
      </c>
      <c r="Q300" s="89" t="s">
        <v>984</v>
      </c>
      <c r="R300" s="89" t="s">
        <v>1230</v>
      </c>
      <c r="S300" s="91" t="s">
        <v>1045</v>
      </c>
      <c r="T300" s="89" t="s">
        <v>987</v>
      </c>
      <c r="U300" s="89" t="s">
        <v>988</v>
      </c>
      <c r="V300" s="146">
        <v>3725</v>
      </c>
      <c r="W300" s="89" t="s">
        <v>987</v>
      </c>
      <c r="X300" s="89">
        <v>0.49166665999999998</v>
      </c>
      <c r="Y300" s="90">
        <v>0</v>
      </c>
      <c r="Z300" s="118">
        <v>0</v>
      </c>
      <c r="AA300" s="89">
        <v>0</v>
      </c>
      <c r="AB300" s="116">
        <f>_xlfn.XLOOKUP(I300,'rubros_id_opex '!A:A,'rubros_id_opex '!B:B)</f>
        <v>8</v>
      </c>
      <c r="AC300" s="89" t="str">
        <f>_xlfn.XLOOKUP(AB300,'rubros_unicos'!B:B,'rubros_unicos'!A:A)</f>
        <v>IMPUESTOS</v>
      </c>
    </row>
    <row r="301" spans="1:29" x14ac:dyDescent="0.25">
      <c r="A301" s="92" vm="43">
        <v>46093</v>
      </c>
      <c r="B301" s="89" t="s">
        <v>19</v>
      </c>
      <c r="C301" s="89" t="s">
        <v>1338</v>
      </c>
      <c r="D301" s="90">
        <v>-3232858.64</v>
      </c>
      <c r="E301" s="89" t="s">
        <v>1339</v>
      </c>
      <c r="F301" s="89">
        <v>1</v>
      </c>
      <c r="G301" s="90">
        <v>3232858.64</v>
      </c>
      <c r="H301" s="89" t="s">
        <v>931</v>
      </c>
      <c r="I301" s="89" t="s">
        <v>986</v>
      </c>
      <c r="J301" s="89" t="s">
        <v>148</v>
      </c>
      <c r="K301" s="89" t="s">
        <v>469</v>
      </c>
      <c r="L301" s="89" t="s">
        <v>181</v>
      </c>
      <c r="M301" s="89" t="s">
        <v>1229</v>
      </c>
      <c r="N301" s="89" t="s">
        <v>100</v>
      </c>
      <c r="O301" s="142" vm="2">
        <v>0</v>
      </c>
      <c r="P301" s="142" vm="2">
        <v>0</v>
      </c>
      <c r="Q301" s="89" t="s">
        <v>984</v>
      </c>
      <c r="R301" s="89" t="s">
        <v>1230</v>
      </c>
      <c r="S301" s="91" t="s">
        <v>1045</v>
      </c>
      <c r="T301" s="89" t="s">
        <v>987</v>
      </c>
      <c r="U301" s="89" t="s">
        <v>988</v>
      </c>
      <c r="V301" s="146">
        <v>3925</v>
      </c>
      <c r="W301" s="89" t="s">
        <v>987</v>
      </c>
      <c r="X301" s="89">
        <v>0.49166660000000001</v>
      </c>
      <c r="Y301" s="90">
        <v>0</v>
      </c>
      <c r="Z301" s="118">
        <v>0</v>
      </c>
      <c r="AA301" s="89">
        <v>0</v>
      </c>
      <c r="AB301" s="116">
        <f>_xlfn.XLOOKUP(I301,'rubros_id_opex '!A:A,'rubros_id_opex '!B:B)</f>
        <v>8</v>
      </c>
      <c r="AC301" s="89" t="str">
        <f>_xlfn.XLOOKUP(AB301,'rubros_unicos'!B:B,'rubros_unicos'!A:A)</f>
        <v>IMPUESTOS</v>
      </c>
    </row>
    <row r="302" spans="1:29" x14ac:dyDescent="0.25">
      <c r="A302" s="92" vm="43">
        <v>46093</v>
      </c>
      <c r="B302" s="89" t="s">
        <v>19</v>
      </c>
      <c r="C302" s="89" t="s">
        <v>1340</v>
      </c>
      <c r="D302" s="90">
        <v>-80280</v>
      </c>
      <c r="E302" s="89" t="s">
        <v>1341</v>
      </c>
      <c r="F302" s="89">
        <v>1</v>
      </c>
      <c r="G302" s="90">
        <v>17840</v>
      </c>
      <c r="H302" s="89" t="s">
        <v>931</v>
      </c>
      <c r="I302" s="89" t="s">
        <v>986</v>
      </c>
      <c r="J302" s="89" t="s">
        <v>148</v>
      </c>
      <c r="K302" s="89" t="s">
        <v>469</v>
      </c>
      <c r="L302" s="89" t="s">
        <v>181</v>
      </c>
      <c r="M302" s="89" t="s">
        <v>1229</v>
      </c>
      <c r="N302" s="89" t="s">
        <v>100</v>
      </c>
      <c r="O302" s="142" vm="2">
        <v>0</v>
      </c>
      <c r="P302" s="142" vm="2">
        <v>0</v>
      </c>
      <c r="Q302" s="89" t="s">
        <v>984</v>
      </c>
      <c r="R302" s="89" t="s">
        <v>1230</v>
      </c>
      <c r="S302" s="91" t="s">
        <v>1045</v>
      </c>
      <c r="T302" s="89" t="s">
        <v>987</v>
      </c>
      <c r="U302" s="89" t="s">
        <v>988</v>
      </c>
      <c r="V302" s="146">
        <v>3725</v>
      </c>
      <c r="W302" s="89" t="s">
        <v>987</v>
      </c>
      <c r="X302" s="89">
        <v>0.49166665999999998</v>
      </c>
      <c r="Y302" s="90">
        <v>0</v>
      </c>
      <c r="Z302" s="118">
        <v>0</v>
      </c>
      <c r="AA302" s="89">
        <v>0</v>
      </c>
      <c r="AB302" s="116">
        <f>_xlfn.XLOOKUP(I302,'rubros_id_opex '!A:A,'rubros_id_opex '!B:B)</f>
        <v>8</v>
      </c>
      <c r="AC302" s="89" t="str">
        <f>_xlfn.XLOOKUP(AB302,'rubros_unicos'!B:B,'rubros_unicos'!A:A)</f>
        <v>IMPUESTOS</v>
      </c>
    </row>
    <row r="303" spans="1:29" x14ac:dyDescent="0.25">
      <c r="A303" s="92" vm="43">
        <v>46093</v>
      </c>
      <c r="B303" s="89" t="s">
        <v>19</v>
      </c>
      <c r="C303" s="89" t="s">
        <v>1340</v>
      </c>
      <c r="D303" s="90">
        <v>-80280</v>
      </c>
      <c r="E303" s="89" t="s">
        <v>1341</v>
      </c>
      <c r="F303" s="89">
        <v>1</v>
      </c>
      <c r="G303" s="90">
        <v>17840</v>
      </c>
      <c r="H303" s="89" t="s">
        <v>931</v>
      </c>
      <c r="I303" s="89" t="s">
        <v>986</v>
      </c>
      <c r="J303" s="89" t="s">
        <v>148</v>
      </c>
      <c r="K303" s="89" t="s">
        <v>469</v>
      </c>
      <c r="L303" s="89" t="s">
        <v>181</v>
      </c>
      <c r="M303" s="89" t="s">
        <v>1229</v>
      </c>
      <c r="N303" s="89" t="s">
        <v>100</v>
      </c>
      <c r="O303" s="142" vm="2">
        <v>0</v>
      </c>
      <c r="P303" s="142" vm="2">
        <v>0</v>
      </c>
      <c r="Q303" s="89" t="s">
        <v>984</v>
      </c>
      <c r="R303" s="89" t="s">
        <v>1230</v>
      </c>
      <c r="S303" s="91" t="s">
        <v>1045</v>
      </c>
      <c r="T303" s="89" t="s">
        <v>987</v>
      </c>
      <c r="U303" s="89" t="s">
        <v>988</v>
      </c>
      <c r="V303" s="146">
        <v>3925</v>
      </c>
      <c r="W303" s="89" t="s">
        <v>987</v>
      </c>
      <c r="X303" s="89">
        <v>0.49166660000000001</v>
      </c>
      <c r="Y303" s="90">
        <v>0</v>
      </c>
      <c r="Z303" s="118">
        <v>0</v>
      </c>
      <c r="AA303" s="89">
        <v>0</v>
      </c>
      <c r="AB303" s="116">
        <f>_xlfn.XLOOKUP(I303,'rubros_id_opex '!A:A,'rubros_id_opex '!B:B)</f>
        <v>8</v>
      </c>
      <c r="AC303" s="89" t="str">
        <f>_xlfn.XLOOKUP(AB303,'rubros_unicos'!B:B,'rubros_unicos'!A:A)</f>
        <v>IMPUESTOS</v>
      </c>
    </row>
    <row r="304" spans="1:29" x14ac:dyDescent="0.25">
      <c r="A304" s="92" vm="43">
        <v>46093</v>
      </c>
      <c r="B304" s="89" t="s">
        <v>936</v>
      </c>
      <c r="C304" s="89" t="s">
        <v>1342</v>
      </c>
      <c r="D304" s="90">
        <v>-2129600</v>
      </c>
      <c r="E304" s="89" t="s">
        <v>1343</v>
      </c>
      <c r="F304" s="89">
        <v>4</v>
      </c>
      <c r="G304" s="90">
        <v>440000</v>
      </c>
      <c r="H304" s="89" t="s">
        <v>931</v>
      </c>
      <c r="I304" s="89" t="s">
        <v>991</v>
      </c>
      <c r="J304" s="89" t="s">
        <v>148</v>
      </c>
      <c r="K304" s="89" t="s">
        <v>469</v>
      </c>
      <c r="L304" s="89" t="s">
        <v>181</v>
      </c>
      <c r="M304" s="89" t="s">
        <v>1229</v>
      </c>
      <c r="N304" s="89" t="s">
        <v>104</v>
      </c>
      <c r="O304" s="142" vm="2">
        <v>0</v>
      </c>
      <c r="P304" s="142" vm="2">
        <v>0</v>
      </c>
      <c r="Q304" s="89" t="s">
        <v>984</v>
      </c>
      <c r="R304" s="89" t="s">
        <v>1230</v>
      </c>
      <c r="S304" s="91" t="s">
        <v>1045</v>
      </c>
      <c r="T304" s="89" t="s">
        <v>912</v>
      </c>
      <c r="U304" s="89" t="s">
        <v>935</v>
      </c>
      <c r="V304" s="146">
        <v>3725</v>
      </c>
      <c r="W304" s="89" t="s">
        <v>912</v>
      </c>
      <c r="X304" s="89">
        <v>0.49166665999999998</v>
      </c>
      <c r="Y304" s="90">
        <v>1</v>
      </c>
      <c r="Z304" s="118">
        <v>-1047053.319136</v>
      </c>
      <c r="AA304" s="89">
        <v>1.9666666399999999</v>
      </c>
      <c r="AB304" s="116">
        <f>_xlfn.XLOOKUP(I304,'rubros_id_opex '!A:A,'rubros_id_opex '!B:B)</f>
        <v>5</v>
      </c>
      <c r="AC304" s="89" t="str">
        <f>_xlfn.XLOOKUP(AB304,'rubros_unicos'!B:B,'rubros_unicos'!A:A)</f>
        <v>FLETES</v>
      </c>
    </row>
    <row r="305" spans="1:29" x14ac:dyDescent="0.25">
      <c r="A305" s="92" vm="43">
        <v>46093</v>
      </c>
      <c r="B305" s="89" t="s">
        <v>936</v>
      </c>
      <c r="C305" s="89" t="s">
        <v>1342</v>
      </c>
      <c r="D305" s="90">
        <v>-2129600</v>
      </c>
      <c r="E305" s="89" t="s">
        <v>1343</v>
      </c>
      <c r="F305" s="89">
        <v>4</v>
      </c>
      <c r="G305" s="90">
        <v>440000</v>
      </c>
      <c r="H305" s="89" t="s">
        <v>931</v>
      </c>
      <c r="I305" s="89" t="s">
        <v>991</v>
      </c>
      <c r="J305" s="89" t="s">
        <v>148</v>
      </c>
      <c r="K305" s="89" t="s">
        <v>469</v>
      </c>
      <c r="L305" s="89" t="s">
        <v>181</v>
      </c>
      <c r="M305" s="89" t="s">
        <v>1229</v>
      </c>
      <c r="N305" s="89" t="s">
        <v>104</v>
      </c>
      <c r="O305" s="142" vm="2">
        <v>0</v>
      </c>
      <c r="P305" s="142" vm="2">
        <v>0</v>
      </c>
      <c r="Q305" s="89" t="s">
        <v>984</v>
      </c>
      <c r="R305" s="89" t="s">
        <v>1230</v>
      </c>
      <c r="S305" s="91" t="s">
        <v>1045</v>
      </c>
      <c r="T305" s="89" t="s">
        <v>912</v>
      </c>
      <c r="U305" s="89" t="s">
        <v>935</v>
      </c>
      <c r="V305" s="146">
        <v>3925</v>
      </c>
      <c r="W305" s="89" t="s">
        <v>912</v>
      </c>
      <c r="X305" s="89">
        <v>0.49166660000000001</v>
      </c>
      <c r="Y305" s="90">
        <v>1</v>
      </c>
      <c r="Z305" s="118">
        <v>-1047053.1913600001</v>
      </c>
      <c r="AA305" s="89">
        <v>1.9666664</v>
      </c>
      <c r="AB305" s="116">
        <f>_xlfn.XLOOKUP(I305,'rubros_id_opex '!A:A,'rubros_id_opex '!B:B)</f>
        <v>5</v>
      </c>
      <c r="AC305" s="89" t="str">
        <f>_xlfn.XLOOKUP(AB305,'rubros_unicos'!B:B,'rubros_unicos'!A:A)</f>
        <v>FLETES</v>
      </c>
    </row>
    <row r="306" spans="1:29" x14ac:dyDescent="0.25">
      <c r="A306" s="92" vm="43">
        <v>46093</v>
      </c>
      <c r="B306" s="89" t="s">
        <v>936</v>
      </c>
      <c r="C306" s="89" t="s">
        <v>1344</v>
      </c>
      <c r="D306" s="90">
        <v>-1331000</v>
      </c>
      <c r="E306" s="89" t="s">
        <v>1345</v>
      </c>
      <c r="F306" s="89">
        <v>2</v>
      </c>
      <c r="G306" s="90">
        <v>550000</v>
      </c>
      <c r="H306" s="89" t="s">
        <v>931</v>
      </c>
      <c r="I306" s="89" t="s">
        <v>991</v>
      </c>
      <c r="J306" s="89" t="s">
        <v>148</v>
      </c>
      <c r="K306" s="89" t="s">
        <v>469</v>
      </c>
      <c r="L306" s="89" t="s">
        <v>181</v>
      </c>
      <c r="M306" s="89" t="s">
        <v>1229</v>
      </c>
      <c r="N306" s="89" t="s">
        <v>104</v>
      </c>
      <c r="O306" s="142" vm="2">
        <v>0</v>
      </c>
      <c r="P306" s="142" vm="2">
        <v>0</v>
      </c>
      <c r="Q306" s="89" t="s">
        <v>984</v>
      </c>
      <c r="R306" s="89" t="s">
        <v>1230</v>
      </c>
      <c r="S306" s="91" t="s">
        <v>1045</v>
      </c>
      <c r="T306" s="89" t="s">
        <v>912</v>
      </c>
      <c r="U306" s="89" t="s">
        <v>935</v>
      </c>
      <c r="V306" s="146">
        <v>3725</v>
      </c>
      <c r="W306" s="89" t="s">
        <v>912</v>
      </c>
      <c r="X306" s="89">
        <v>0.49166665999999998</v>
      </c>
      <c r="Y306" s="90">
        <v>1</v>
      </c>
      <c r="Z306" s="118">
        <v>-654408.32445999992</v>
      </c>
      <c r="AA306" s="89">
        <v>0.98333331999999996</v>
      </c>
      <c r="AB306" s="116">
        <f>_xlfn.XLOOKUP(I306,'rubros_id_opex '!A:A,'rubros_id_opex '!B:B)</f>
        <v>5</v>
      </c>
      <c r="AC306" s="89" t="str">
        <f>_xlfn.XLOOKUP(AB306,'rubros_unicos'!B:B,'rubros_unicos'!A:A)</f>
        <v>FLETES</v>
      </c>
    </row>
    <row r="307" spans="1:29" x14ac:dyDescent="0.25">
      <c r="A307" s="92" vm="43">
        <v>46093</v>
      </c>
      <c r="B307" s="89" t="s">
        <v>936</v>
      </c>
      <c r="C307" s="89" t="s">
        <v>1344</v>
      </c>
      <c r="D307" s="90">
        <v>-1331000</v>
      </c>
      <c r="E307" s="89" t="s">
        <v>1345</v>
      </c>
      <c r="F307" s="89">
        <v>2</v>
      </c>
      <c r="G307" s="90">
        <v>550000</v>
      </c>
      <c r="H307" s="89" t="s">
        <v>931</v>
      </c>
      <c r="I307" s="89" t="s">
        <v>991</v>
      </c>
      <c r="J307" s="89" t="s">
        <v>148</v>
      </c>
      <c r="K307" s="89" t="s">
        <v>469</v>
      </c>
      <c r="L307" s="89" t="s">
        <v>181</v>
      </c>
      <c r="M307" s="89" t="s">
        <v>1229</v>
      </c>
      <c r="N307" s="89" t="s">
        <v>104</v>
      </c>
      <c r="O307" s="142" vm="2">
        <v>0</v>
      </c>
      <c r="P307" s="142" vm="2">
        <v>0</v>
      </c>
      <c r="Q307" s="89" t="s">
        <v>984</v>
      </c>
      <c r="R307" s="89" t="s">
        <v>1230</v>
      </c>
      <c r="S307" s="91" t="s">
        <v>1045</v>
      </c>
      <c r="T307" s="89" t="s">
        <v>912</v>
      </c>
      <c r="U307" s="89" t="s">
        <v>935</v>
      </c>
      <c r="V307" s="146">
        <v>3925</v>
      </c>
      <c r="W307" s="89" t="s">
        <v>912</v>
      </c>
      <c r="X307" s="89">
        <v>0.49166660000000001</v>
      </c>
      <c r="Y307" s="90">
        <v>1</v>
      </c>
      <c r="Z307" s="118">
        <v>-654408.24459999998</v>
      </c>
      <c r="AA307" s="89">
        <v>0.98333320000000002</v>
      </c>
      <c r="AB307" s="116">
        <f>_xlfn.XLOOKUP(I307,'rubros_id_opex '!A:A,'rubros_id_opex '!B:B)</f>
        <v>5</v>
      </c>
      <c r="AC307" s="89" t="str">
        <f>_xlfn.XLOOKUP(AB307,'rubros_unicos'!B:B,'rubros_unicos'!A:A)</f>
        <v>FLETES</v>
      </c>
    </row>
    <row r="308" spans="1:29" x14ac:dyDescent="0.25">
      <c r="A308" s="92" vm="43">
        <v>46093</v>
      </c>
      <c r="B308" s="89" t="s">
        <v>939</v>
      </c>
      <c r="C308" s="89" t="s">
        <v>1346</v>
      </c>
      <c r="D308" s="90">
        <v>-799184.24</v>
      </c>
      <c r="E308" s="89" t="s">
        <v>1347</v>
      </c>
      <c r="F308" s="89">
        <v>1</v>
      </c>
      <c r="G308" s="90">
        <v>660482.84</v>
      </c>
      <c r="H308" s="89" t="s">
        <v>931</v>
      </c>
      <c r="I308" s="89" t="s">
        <v>990</v>
      </c>
      <c r="J308" s="89" t="s">
        <v>148</v>
      </c>
      <c r="K308" s="89" t="s">
        <v>469</v>
      </c>
      <c r="L308" s="89" t="s">
        <v>181</v>
      </c>
      <c r="M308" s="89" t="s">
        <v>1229</v>
      </c>
      <c r="N308" s="89" t="s">
        <v>94</v>
      </c>
      <c r="O308" s="142" vm="2">
        <v>0</v>
      </c>
      <c r="P308" s="142" vm="2">
        <v>0</v>
      </c>
      <c r="Q308" s="89" t="s">
        <v>984</v>
      </c>
      <c r="R308" s="89" t="s">
        <v>1230</v>
      </c>
      <c r="S308" s="91" t="s">
        <v>1045</v>
      </c>
      <c r="T308" s="89" t="s">
        <v>932</v>
      </c>
      <c r="U308" s="89" t="s">
        <v>933</v>
      </c>
      <c r="V308" s="146">
        <v>3725</v>
      </c>
      <c r="W308" s="89" t="s">
        <v>934</v>
      </c>
      <c r="X308" s="89">
        <v>0.49166665999999998</v>
      </c>
      <c r="Y308" s="90">
        <v>0.25</v>
      </c>
      <c r="Z308" s="118">
        <v>-98233.061501359596</v>
      </c>
      <c r="AA308" s="89">
        <v>0.12291666499999999</v>
      </c>
      <c r="AB308" s="116">
        <f>_xlfn.XLOOKUP(I308,'rubros_id_opex '!A:A,'rubros_id_opex '!B:B)</f>
        <v>6</v>
      </c>
      <c r="AC308" s="89" t="str">
        <f>_xlfn.XLOOKUP(AB308,'rubros_unicos'!B:B,'rubros_unicos'!A:A)</f>
        <v>MANTENIMIENTO</v>
      </c>
    </row>
    <row r="309" spans="1:29" x14ac:dyDescent="0.25">
      <c r="A309" s="92" vm="43">
        <v>46093</v>
      </c>
      <c r="B309" s="89" t="s">
        <v>939</v>
      </c>
      <c r="C309" s="89" t="s">
        <v>1346</v>
      </c>
      <c r="D309" s="90">
        <v>-799184.24</v>
      </c>
      <c r="E309" s="89" t="s">
        <v>1347</v>
      </c>
      <c r="F309" s="89">
        <v>1</v>
      </c>
      <c r="G309" s="90">
        <v>660482.84</v>
      </c>
      <c r="H309" s="89" t="s">
        <v>931</v>
      </c>
      <c r="I309" s="89" t="s">
        <v>990</v>
      </c>
      <c r="J309" s="89" t="s">
        <v>148</v>
      </c>
      <c r="K309" s="89" t="s">
        <v>469</v>
      </c>
      <c r="L309" s="89" t="s">
        <v>181</v>
      </c>
      <c r="M309" s="89" t="s">
        <v>1229</v>
      </c>
      <c r="N309" s="89" t="s">
        <v>94</v>
      </c>
      <c r="O309" s="142" vm="2">
        <v>0</v>
      </c>
      <c r="P309" s="142" vm="2">
        <v>0</v>
      </c>
      <c r="Q309" s="89" t="s">
        <v>984</v>
      </c>
      <c r="R309" s="89" t="s">
        <v>1230</v>
      </c>
      <c r="S309" s="91" t="s">
        <v>1045</v>
      </c>
      <c r="T309" s="89" t="s">
        <v>932</v>
      </c>
      <c r="U309" s="89" t="s">
        <v>933</v>
      </c>
      <c r="V309" s="146">
        <v>3725</v>
      </c>
      <c r="W309" s="89" t="s">
        <v>908</v>
      </c>
      <c r="X309" s="89">
        <v>0.49166665999999998</v>
      </c>
      <c r="Y309" s="90">
        <v>0.25</v>
      </c>
      <c r="Z309" s="118">
        <v>-98233.061501359596</v>
      </c>
      <c r="AA309" s="89">
        <v>0.12291666499999999</v>
      </c>
      <c r="AB309" s="116">
        <f>_xlfn.XLOOKUP(I309,'rubros_id_opex '!A:A,'rubros_id_opex '!B:B)</f>
        <v>6</v>
      </c>
      <c r="AC309" s="89" t="str">
        <f>_xlfn.XLOOKUP(AB309,'rubros_unicos'!B:B,'rubros_unicos'!A:A)</f>
        <v>MANTENIMIENTO</v>
      </c>
    </row>
    <row r="310" spans="1:29" x14ac:dyDescent="0.25">
      <c r="A310" s="92" vm="43">
        <v>46093</v>
      </c>
      <c r="B310" s="89" t="s">
        <v>939</v>
      </c>
      <c r="C310" s="89" t="s">
        <v>1346</v>
      </c>
      <c r="D310" s="90">
        <v>-799184.24</v>
      </c>
      <c r="E310" s="89" t="s">
        <v>1347</v>
      </c>
      <c r="F310" s="89">
        <v>1</v>
      </c>
      <c r="G310" s="90">
        <v>660482.84</v>
      </c>
      <c r="H310" s="89" t="s">
        <v>931</v>
      </c>
      <c r="I310" s="89" t="s">
        <v>990</v>
      </c>
      <c r="J310" s="89" t="s">
        <v>148</v>
      </c>
      <c r="K310" s="89" t="s">
        <v>469</v>
      </c>
      <c r="L310" s="89" t="s">
        <v>181</v>
      </c>
      <c r="M310" s="89" t="s">
        <v>1229</v>
      </c>
      <c r="N310" s="89" t="s">
        <v>94</v>
      </c>
      <c r="O310" s="142" vm="2">
        <v>0</v>
      </c>
      <c r="P310" s="142" vm="2">
        <v>0</v>
      </c>
      <c r="Q310" s="89" t="s">
        <v>984</v>
      </c>
      <c r="R310" s="89" t="s">
        <v>1230</v>
      </c>
      <c r="S310" s="91" t="s">
        <v>1045</v>
      </c>
      <c r="T310" s="89" t="s">
        <v>932</v>
      </c>
      <c r="U310" s="89" t="s">
        <v>933</v>
      </c>
      <c r="V310" s="146">
        <v>3725</v>
      </c>
      <c r="W310" s="89" t="s">
        <v>910</v>
      </c>
      <c r="X310" s="89">
        <v>0.49166665999999998</v>
      </c>
      <c r="Y310" s="90">
        <v>0.25</v>
      </c>
      <c r="Z310" s="118">
        <v>-98233.061501359596</v>
      </c>
      <c r="AA310" s="89">
        <v>0.12291666499999999</v>
      </c>
      <c r="AB310" s="116">
        <f>_xlfn.XLOOKUP(I310,'rubros_id_opex '!A:A,'rubros_id_opex '!B:B)</f>
        <v>6</v>
      </c>
      <c r="AC310" s="89" t="str">
        <f>_xlfn.XLOOKUP(AB310,'rubros_unicos'!B:B,'rubros_unicos'!A:A)</f>
        <v>MANTENIMIENTO</v>
      </c>
    </row>
    <row r="311" spans="1:29" x14ac:dyDescent="0.25">
      <c r="A311" s="92" vm="43">
        <v>46093</v>
      </c>
      <c r="B311" s="89" t="s">
        <v>939</v>
      </c>
      <c r="C311" s="89" t="s">
        <v>1346</v>
      </c>
      <c r="D311" s="90">
        <v>-799184.24</v>
      </c>
      <c r="E311" s="89" t="s">
        <v>1347</v>
      </c>
      <c r="F311" s="89">
        <v>1</v>
      </c>
      <c r="G311" s="90">
        <v>660482.84</v>
      </c>
      <c r="H311" s="89" t="s">
        <v>931</v>
      </c>
      <c r="I311" s="89" t="s">
        <v>990</v>
      </c>
      <c r="J311" s="89" t="s">
        <v>148</v>
      </c>
      <c r="K311" s="89" t="s">
        <v>469</v>
      </c>
      <c r="L311" s="89" t="s">
        <v>181</v>
      </c>
      <c r="M311" s="89" t="s">
        <v>1229</v>
      </c>
      <c r="N311" s="89" t="s">
        <v>94</v>
      </c>
      <c r="O311" s="142" vm="2">
        <v>0</v>
      </c>
      <c r="P311" s="142" vm="2">
        <v>0</v>
      </c>
      <c r="Q311" s="89" t="s">
        <v>984</v>
      </c>
      <c r="R311" s="89" t="s">
        <v>1230</v>
      </c>
      <c r="S311" s="91" t="s">
        <v>1045</v>
      </c>
      <c r="T311" s="89" t="s">
        <v>932</v>
      </c>
      <c r="U311" s="89" t="s">
        <v>933</v>
      </c>
      <c r="V311" s="146">
        <v>3725</v>
      </c>
      <c r="W311" s="89" t="s">
        <v>912</v>
      </c>
      <c r="X311" s="89">
        <v>0.49166665999999998</v>
      </c>
      <c r="Y311" s="90">
        <v>0.25</v>
      </c>
      <c r="Z311" s="118">
        <v>-98233.061501359596</v>
      </c>
      <c r="AA311" s="89">
        <v>0.12291666499999999</v>
      </c>
      <c r="AB311" s="116">
        <f>_xlfn.XLOOKUP(I311,'rubros_id_opex '!A:A,'rubros_id_opex '!B:B)</f>
        <v>6</v>
      </c>
      <c r="AC311" s="89" t="str">
        <f>_xlfn.XLOOKUP(AB311,'rubros_unicos'!B:B,'rubros_unicos'!A:A)</f>
        <v>MANTENIMIENTO</v>
      </c>
    </row>
    <row r="312" spans="1:29" x14ac:dyDescent="0.25">
      <c r="A312" s="92" vm="43">
        <v>46093</v>
      </c>
      <c r="B312" s="89" t="s">
        <v>939</v>
      </c>
      <c r="C312" s="89" t="s">
        <v>1346</v>
      </c>
      <c r="D312" s="90">
        <v>-799184.24</v>
      </c>
      <c r="E312" s="89" t="s">
        <v>1347</v>
      </c>
      <c r="F312" s="89">
        <v>1</v>
      </c>
      <c r="G312" s="90">
        <v>660482.84</v>
      </c>
      <c r="H312" s="89" t="s">
        <v>931</v>
      </c>
      <c r="I312" s="89" t="s">
        <v>990</v>
      </c>
      <c r="J312" s="89" t="s">
        <v>148</v>
      </c>
      <c r="K312" s="89" t="s">
        <v>469</v>
      </c>
      <c r="L312" s="89" t="s">
        <v>181</v>
      </c>
      <c r="M312" s="89" t="s">
        <v>1229</v>
      </c>
      <c r="N312" s="89" t="s">
        <v>94</v>
      </c>
      <c r="O312" s="142" vm="2">
        <v>0</v>
      </c>
      <c r="P312" s="142" vm="2">
        <v>0</v>
      </c>
      <c r="Q312" s="89" t="s">
        <v>984</v>
      </c>
      <c r="R312" s="89" t="s">
        <v>1230</v>
      </c>
      <c r="S312" s="91" t="s">
        <v>1045</v>
      </c>
      <c r="T312" s="89" t="s">
        <v>932</v>
      </c>
      <c r="U312" s="89" t="s">
        <v>933</v>
      </c>
      <c r="V312" s="146">
        <v>3925</v>
      </c>
      <c r="W312" s="89" t="s">
        <v>934</v>
      </c>
      <c r="X312" s="89">
        <v>0.49166660000000001</v>
      </c>
      <c r="Y312" s="90">
        <v>0.25</v>
      </c>
      <c r="Z312" s="118">
        <v>-98233.049513595994</v>
      </c>
      <c r="AA312" s="89">
        <v>0.12291665</v>
      </c>
      <c r="AB312" s="116">
        <f>_xlfn.XLOOKUP(I312,'rubros_id_opex '!A:A,'rubros_id_opex '!B:B)</f>
        <v>6</v>
      </c>
      <c r="AC312" s="89" t="str">
        <f>_xlfn.XLOOKUP(AB312,'rubros_unicos'!B:B,'rubros_unicos'!A:A)</f>
        <v>MANTENIMIENTO</v>
      </c>
    </row>
    <row r="313" spans="1:29" x14ac:dyDescent="0.25">
      <c r="A313" s="92" vm="43">
        <v>46093</v>
      </c>
      <c r="B313" s="89" t="s">
        <v>939</v>
      </c>
      <c r="C313" s="89" t="s">
        <v>1346</v>
      </c>
      <c r="D313" s="90">
        <v>-799184.24</v>
      </c>
      <c r="E313" s="89" t="s">
        <v>1347</v>
      </c>
      <c r="F313" s="89">
        <v>1</v>
      </c>
      <c r="G313" s="90">
        <v>660482.84</v>
      </c>
      <c r="H313" s="89" t="s">
        <v>931</v>
      </c>
      <c r="I313" s="89" t="s">
        <v>990</v>
      </c>
      <c r="J313" s="89" t="s">
        <v>148</v>
      </c>
      <c r="K313" s="89" t="s">
        <v>469</v>
      </c>
      <c r="L313" s="89" t="s">
        <v>181</v>
      </c>
      <c r="M313" s="89" t="s">
        <v>1229</v>
      </c>
      <c r="N313" s="89" t="s">
        <v>94</v>
      </c>
      <c r="O313" s="142" vm="2">
        <v>0</v>
      </c>
      <c r="P313" s="142" vm="2">
        <v>0</v>
      </c>
      <c r="Q313" s="89" t="s">
        <v>984</v>
      </c>
      <c r="R313" s="89" t="s">
        <v>1230</v>
      </c>
      <c r="S313" s="91" t="s">
        <v>1045</v>
      </c>
      <c r="T313" s="89" t="s">
        <v>932</v>
      </c>
      <c r="U313" s="89" t="s">
        <v>933</v>
      </c>
      <c r="V313" s="146">
        <v>3925</v>
      </c>
      <c r="W313" s="89" t="s">
        <v>908</v>
      </c>
      <c r="X313" s="89">
        <v>0.49166660000000001</v>
      </c>
      <c r="Y313" s="90">
        <v>0.25</v>
      </c>
      <c r="Z313" s="118">
        <v>-98233.049513595994</v>
      </c>
      <c r="AA313" s="89">
        <v>0.12291665</v>
      </c>
      <c r="AB313" s="116">
        <f>_xlfn.XLOOKUP(I313,'rubros_id_opex '!A:A,'rubros_id_opex '!B:B)</f>
        <v>6</v>
      </c>
      <c r="AC313" s="89" t="str">
        <f>_xlfn.XLOOKUP(AB313,'rubros_unicos'!B:B,'rubros_unicos'!A:A)</f>
        <v>MANTENIMIENTO</v>
      </c>
    </row>
    <row r="314" spans="1:29" x14ac:dyDescent="0.25">
      <c r="A314" s="92" vm="43">
        <v>46093</v>
      </c>
      <c r="B314" s="89" t="s">
        <v>939</v>
      </c>
      <c r="C314" s="89" t="s">
        <v>1346</v>
      </c>
      <c r="D314" s="90">
        <v>-799184.24</v>
      </c>
      <c r="E314" s="89" t="s">
        <v>1347</v>
      </c>
      <c r="F314" s="89">
        <v>1</v>
      </c>
      <c r="G314" s="90">
        <v>660482.84</v>
      </c>
      <c r="H314" s="89" t="s">
        <v>931</v>
      </c>
      <c r="I314" s="89" t="s">
        <v>990</v>
      </c>
      <c r="J314" s="89" t="s">
        <v>148</v>
      </c>
      <c r="K314" s="89" t="s">
        <v>469</v>
      </c>
      <c r="L314" s="89" t="s">
        <v>181</v>
      </c>
      <c r="M314" s="89" t="s">
        <v>1229</v>
      </c>
      <c r="N314" s="89" t="s">
        <v>94</v>
      </c>
      <c r="O314" s="142" vm="2">
        <v>0</v>
      </c>
      <c r="P314" s="142" vm="2">
        <v>0</v>
      </c>
      <c r="Q314" s="89" t="s">
        <v>984</v>
      </c>
      <c r="R314" s="89" t="s">
        <v>1230</v>
      </c>
      <c r="S314" s="91" t="s">
        <v>1045</v>
      </c>
      <c r="T314" s="89" t="s">
        <v>932</v>
      </c>
      <c r="U314" s="89" t="s">
        <v>933</v>
      </c>
      <c r="V314" s="146">
        <v>3925</v>
      </c>
      <c r="W314" s="89" t="s">
        <v>910</v>
      </c>
      <c r="X314" s="89">
        <v>0.49166660000000001</v>
      </c>
      <c r="Y314" s="90">
        <v>0.25</v>
      </c>
      <c r="Z314" s="118">
        <v>-98233.049513595994</v>
      </c>
      <c r="AA314" s="89">
        <v>0.12291665</v>
      </c>
      <c r="AB314" s="116">
        <f>_xlfn.XLOOKUP(I314,'rubros_id_opex '!A:A,'rubros_id_opex '!B:B)</f>
        <v>6</v>
      </c>
      <c r="AC314" s="89" t="str">
        <f>_xlfn.XLOOKUP(AB314,'rubros_unicos'!B:B,'rubros_unicos'!A:A)</f>
        <v>MANTENIMIENTO</v>
      </c>
    </row>
    <row r="315" spans="1:29" x14ac:dyDescent="0.25">
      <c r="A315" s="92" vm="43">
        <v>46093</v>
      </c>
      <c r="B315" s="89" t="s">
        <v>939</v>
      </c>
      <c r="C315" s="89" t="s">
        <v>1346</v>
      </c>
      <c r="D315" s="90">
        <v>-799184.24</v>
      </c>
      <c r="E315" s="89" t="s">
        <v>1347</v>
      </c>
      <c r="F315" s="89">
        <v>1</v>
      </c>
      <c r="G315" s="90">
        <v>660482.84</v>
      </c>
      <c r="H315" s="89" t="s">
        <v>931</v>
      </c>
      <c r="I315" s="89" t="s">
        <v>990</v>
      </c>
      <c r="J315" s="89" t="s">
        <v>148</v>
      </c>
      <c r="K315" s="89" t="s">
        <v>469</v>
      </c>
      <c r="L315" s="89" t="s">
        <v>181</v>
      </c>
      <c r="M315" s="89" t="s">
        <v>1229</v>
      </c>
      <c r="N315" s="89" t="s">
        <v>94</v>
      </c>
      <c r="O315" s="142" vm="2">
        <v>0</v>
      </c>
      <c r="P315" s="142" vm="2">
        <v>0</v>
      </c>
      <c r="Q315" s="89" t="s">
        <v>984</v>
      </c>
      <c r="R315" s="89" t="s">
        <v>1230</v>
      </c>
      <c r="S315" s="91" t="s">
        <v>1045</v>
      </c>
      <c r="T315" s="89" t="s">
        <v>932</v>
      </c>
      <c r="U315" s="89" t="s">
        <v>933</v>
      </c>
      <c r="V315" s="146">
        <v>3925</v>
      </c>
      <c r="W315" s="89" t="s">
        <v>912</v>
      </c>
      <c r="X315" s="89">
        <v>0.49166660000000001</v>
      </c>
      <c r="Y315" s="90">
        <v>0.25</v>
      </c>
      <c r="Z315" s="118">
        <v>-98233.049513595994</v>
      </c>
      <c r="AA315" s="89">
        <v>0.12291665</v>
      </c>
      <c r="AB315" s="116">
        <f>_xlfn.XLOOKUP(I315,'rubros_id_opex '!A:A,'rubros_id_opex '!B:B)</f>
        <v>6</v>
      </c>
      <c r="AC315" s="89" t="str">
        <f>_xlfn.XLOOKUP(AB315,'rubros_unicos'!B:B,'rubros_unicos'!A:A)</f>
        <v>MANTENIMIENTO</v>
      </c>
    </row>
    <row r="316" spans="1:29" x14ac:dyDescent="0.25">
      <c r="A316" s="92" vm="44">
        <v>46092</v>
      </c>
      <c r="B316" s="89" t="s">
        <v>1348</v>
      </c>
      <c r="C316" s="89" t="s">
        <v>1349</v>
      </c>
      <c r="D316" s="90">
        <v>-400000</v>
      </c>
      <c r="E316" s="89" t="s">
        <v>1350</v>
      </c>
      <c r="F316" s="89">
        <v>1</v>
      </c>
      <c r="G316" s="90">
        <v>400000</v>
      </c>
      <c r="H316" s="89" t="s">
        <v>931</v>
      </c>
      <c r="I316" s="89" t="s">
        <v>983</v>
      </c>
      <c r="J316" s="89" t="s">
        <v>148</v>
      </c>
      <c r="K316" s="89" t="s">
        <v>469</v>
      </c>
      <c r="L316" s="89" t="s">
        <v>181</v>
      </c>
      <c r="M316" s="89" t="s">
        <v>1229</v>
      </c>
      <c r="N316" s="89" t="s">
        <v>94</v>
      </c>
      <c r="O316" s="142" vm="2">
        <v>0</v>
      </c>
      <c r="P316" s="142" vm="2">
        <v>0</v>
      </c>
      <c r="Q316" s="89" t="s">
        <v>984</v>
      </c>
      <c r="R316" s="89" t="s">
        <v>1230</v>
      </c>
      <c r="S316" s="91" t="s">
        <v>1045</v>
      </c>
      <c r="T316" s="89" t="s">
        <v>932</v>
      </c>
      <c r="U316" s="89" t="s">
        <v>933</v>
      </c>
      <c r="V316" s="146">
        <v>3725</v>
      </c>
      <c r="W316" s="89" t="s">
        <v>934</v>
      </c>
      <c r="X316" s="89">
        <v>0.49166665999999998</v>
      </c>
      <c r="Y316" s="90">
        <v>0.25</v>
      </c>
      <c r="Z316" s="118">
        <v>-49166.665999999997</v>
      </c>
      <c r="AA316" s="89">
        <v>0.12291666499999999</v>
      </c>
      <c r="AB316" s="116">
        <f>_xlfn.XLOOKUP(I316,'rubros_id_opex '!A:A,'rubros_id_opex '!B:B)</f>
        <v>7</v>
      </c>
      <c r="AC316" s="89" t="str">
        <f>_xlfn.XLOOKUP(AB316,'rubros_unicos'!B:B,'rubros_unicos'!A:A)</f>
        <v>GASTOS OPERATIVOS</v>
      </c>
    </row>
    <row r="317" spans="1:29" x14ac:dyDescent="0.25">
      <c r="A317" s="92" vm="44">
        <v>46092</v>
      </c>
      <c r="B317" s="89" t="s">
        <v>1348</v>
      </c>
      <c r="C317" s="89" t="s">
        <v>1349</v>
      </c>
      <c r="D317" s="90">
        <v>-400000</v>
      </c>
      <c r="E317" s="89" t="s">
        <v>1350</v>
      </c>
      <c r="F317" s="89">
        <v>1</v>
      </c>
      <c r="G317" s="90">
        <v>400000</v>
      </c>
      <c r="H317" s="89" t="s">
        <v>931</v>
      </c>
      <c r="I317" s="89" t="s">
        <v>983</v>
      </c>
      <c r="J317" s="89" t="s">
        <v>148</v>
      </c>
      <c r="K317" s="89" t="s">
        <v>469</v>
      </c>
      <c r="L317" s="89" t="s">
        <v>181</v>
      </c>
      <c r="M317" s="89" t="s">
        <v>1229</v>
      </c>
      <c r="N317" s="89" t="s">
        <v>94</v>
      </c>
      <c r="O317" s="142" vm="2">
        <v>0</v>
      </c>
      <c r="P317" s="142" vm="2">
        <v>0</v>
      </c>
      <c r="Q317" s="89" t="s">
        <v>984</v>
      </c>
      <c r="R317" s="89" t="s">
        <v>1230</v>
      </c>
      <c r="S317" s="91" t="s">
        <v>1045</v>
      </c>
      <c r="T317" s="89" t="s">
        <v>932</v>
      </c>
      <c r="U317" s="89" t="s">
        <v>933</v>
      </c>
      <c r="V317" s="146">
        <v>3725</v>
      </c>
      <c r="W317" s="89" t="s">
        <v>908</v>
      </c>
      <c r="X317" s="89">
        <v>0.49166665999999998</v>
      </c>
      <c r="Y317" s="90">
        <v>0.25</v>
      </c>
      <c r="Z317" s="118">
        <v>-49166.665999999997</v>
      </c>
      <c r="AA317" s="89">
        <v>0.12291666499999999</v>
      </c>
      <c r="AB317" s="116">
        <f>_xlfn.XLOOKUP(I317,'rubros_id_opex '!A:A,'rubros_id_opex '!B:B)</f>
        <v>7</v>
      </c>
      <c r="AC317" s="89" t="str">
        <f>_xlfn.XLOOKUP(AB317,'rubros_unicos'!B:B,'rubros_unicos'!A:A)</f>
        <v>GASTOS OPERATIVOS</v>
      </c>
    </row>
    <row r="318" spans="1:29" x14ac:dyDescent="0.25">
      <c r="A318" s="92" vm="44">
        <v>46092</v>
      </c>
      <c r="B318" s="89" t="s">
        <v>1348</v>
      </c>
      <c r="C318" s="89" t="s">
        <v>1349</v>
      </c>
      <c r="D318" s="90">
        <v>-400000</v>
      </c>
      <c r="E318" s="89" t="s">
        <v>1350</v>
      </c>
      <c r="F318" s="89">
        <v>1</v>
      </c>
      <c r="G318" s="90">
        <v>400000</v>
      </c>
      <c r="H318" s="89" t="s">
        <v>931</v>
      </c>
      <c r="I318" s="89" t="s">
        <v>983</v>
      </c>
      <c r="J318" s="89" t="s">
        <v>148</v>
      </c>
      <c r="K318" s="89" t="s">
        <v>469</v>
      </c>
      <c r="L318" s="89" t="s">
        <v>181</v>
      </c>
      <c r="M318" s="89" t="s">
        <v>1229</v>
      </c>
      <c r="N318" s="89" t="s">
        <v>94</v>
      </c>
      <c r="O318" s="142" vm="2">
        <v>0</v>
      </c>
      <c r="P318" s="142" vm="2">
        <v>0</v>
      </c>
      <c r="Q318" s="89" t="s">
        <v>984</v>
      </c>
      <c r="R318" s="89" t="s">
        <v>1230</v>
      </c>
      <c r="S318" s="91" t="s">
        <v>1045</v>
      </c>
      <c r="T318" s="89" t="s">
        <v>932</v>
      </c>
      <c r="U318" s="89" t="s">
        <v>933</v>
      </c>
      <c r="V318" s="146">
        <v>3725</v>
      </c>
      <c r="W318" s="89" t="s">
        <v>910</v>
      </c>
      <c r="X318" s="89">
        <v>0.49166665999999998</v>
      </c>
      <c r="Y318" s="90">
        <v>0.25</v>
      </c>
      <c r="Z318" s="118">
        <v>-49166.665999999997</v>
      </c>
      <c r="AA318" s="89">
        <v>0.12291666499999999</v>
      </c>
      <c r="AB318" s="116">
        <f>_xlfn.XLOOKUP(I318,'rubros_id_opex '!A:A,'rubros_id_opex '!B:B)</f>
        <v>7</v>
      </c>
      <c r="AC318" s="89" t="str">
        <f>_xlfn.XLOOKUP(AB318,'rubros_unicos'!B:B,'rubros_unicos'!A:A)</f>
        <v>GASTOS OPERATIVOS</v>
      </c>
    </row>
    <row r="319" spans="1:29" x14ac:dyDescent="0.25">
      <c r="A319" s="92" vm="44">
        <v>46092</v>
      </c>
      <c r="B319" s="89" t="s">
        <v>1348</v>
      </c>
      <c r="C319" s="89" t="s">
        <v>1349</v>
      </c>
      <c r="D319" s="90">
        <v>-400000</v>
      </c>
      <c r="E319" s="89" t="s">
        <v>1350</v>
      </c>
      <c r="F319" s="89">
        <v>1</v>
      </c>
      <c r="G319" s="90">
        <v>400000</v>
      </c>
      <c r="H319" s="89" t="s">
        <v>931</v>
      </c>
      <c r="I319" s="89" t="s">
        <v>983</v>
      </c>
      <c r="J319" s="89" t="s">
        <v>148</v>
      </c>
      <c r="K319" s="89" t="s">
        <v>469</v>
      </c>
      <c r="L319" s="89" t="s">
        <v>181</v>
      </c>
      <c r="M319" s="89" t="s">
        <v>1229</v>
      </c>
      <c r="N319" s="89" t="s">
        <v>94</v>
      </c>
      <c r="O319" s="142" vm="2">
        <v>0</v>
      </c>
      <c r="P319" s="142" vm="2">
        <v>0</v>
      </c>
      <c r="Q319" s="89" t="s">
        <v>984</v>
      </c>
      <c r="R319" s="89" t="s">
        <v>1230</v>
      </c>
      <c r="S319" s="91" t="s">
        <v>1045</v>
      </c>
      <c r="T319" s="89" t="s">
        <v>932</v>
      </c>
      <c r="U319" s="89" t="s">
        <v>933</v>
      </c>
      <c r="V319" s="146">
        <v>3725</v>
      </c>
      <c r="W319" s="89" t="s">
        <v>912</v>
      </c>
      <c r="X319" s="89">
        <v>0.49166665999999998</v>
      </c>
      <c r="Y319" s="90">
        <v>0.25</v>
      </c>
      <c r="Z319" s="118">
        <v>-49166.665999999997</v>
      </c>
      <c r="AA319" s="89">
        <v>0.12291666499999999</v>
      </c>
      <c r="AB319" s="116">
        <f>_xlfn.XLOOKUP(I319,'rubros_id_opex '!A:A,'rubros_id_opex '!B:B)</f>
        <v>7</v>
      </c>
      <c r="AC319" s="89" t="str">
        <f>_xlfn.XLOOKUP(AB319,'rubros_unicos'!B:B,'rubros_unicos'!A:A)</f>
        <v>GASTOS OPERATIVOS</v>
      </c>
    </row>
    <row r="320" spans="1:29" x14ac:dyDescent="0.25">
      <c r="A320" s="92" vm="44">
        <v>46092</v>
      </c>
      <c r="B320" s="89" t="s">
        <v>1348</v>
      </c>
      <c r="C320" s="89" t="s">
        <v>1349</v>
      </c>
      <c r="D320" s="90">
        <v>-400000</v>
      </c>
      <c r="E320" s="89" t="s">
        <v>1350</v>
      </c>
      <c r="F320" s="89">
        <v>1</v>
      </c>
      <c r="G320" s="90">
        <v>400000</v>
      </c>
      <c r="H320" s="89" t="s">
        <v>931</v>
      </c>
      <c r="I320" s="89" t="s">
        <v>983</v>
      </c>
      <c r="J320" s="89" t="s">
        <v>148</v>
      </c>
      <c r="K320" s="89" t="s">
        <v>469</v>
      </c>
      <c r="L320" s="89" t="s">
        <v>181</v>
      </c>
      <c r="M320" s="89" t="s">
        <v>1229</v>
      </c>
      <c r="N320" s="89" t="s">
        <v>94</v>
      </c>
      <c r="O320" s="142" vm="2">
        <v>0</v>
      </c>
      <c r="P320" s="142" vm="2">
        <v>0</v>
      </c>
      <c r="Q320" s="89" t="s">
        <v>984</v>
      </c>
      <c r="R320" s="89" t="s">
        <v>1230</v>
      </c>
      <c r="S320" s="91" t="s">
        <v>1045</v>
      </c>
      <c r="T320" s="89" t="s">
        <v>932</v>
      </c>
      <c r="U320" s="89" t="s">
        <v>933</v>
      </c>
      <c r="V320" s="146">
        <v>3925</v>
      </c>
      <c r="W320" s="89" t="s">
        <v>934</v>
      </c>
      <c r="X320" s="89">
        <v>0.49166660000000001</v>
      </c>
      <c r="Y320" s="90">
        <v>0.25</v>
      </c>
      <c r="Z320" s="118">
        <v>-49166.66</v>
      </c>
      <c r="AA320" s="89">
        <v>0.12291665</v>
      </c>
      <c r="AB320" s="116">
        <f>_xlfn.XLOOKUP(I320,'rubros_id_opex '!A:A,'rubros_id_opex '!B:B)</f>
        <v>7</v>
      </c>
      <c r="AC320" s="89" t="str">
        <f>_xlfn.XLOOKUP(AB320,'rubros_unicos'!B:B,'rubros_unicos'!A:A)</f>
        <v>GASTOS OPERATIVOS</v>
      </c>
    </row>
    <row r="321" spans="1:29" x14ac:dyDescent="0.25">
      <c r="A321" s="92" vm="44">
        <v>46092</v>
      </c>
      <c r="B321" s="89" t="s">
        <v>1348</v>
      </c>
      <c r="C321" s="89" t="s">
        <v>1349</v>
      </c>
      <c r="D321" s="90">
        <v>-400000</v>
      </c>
      <c r="E321" s="89" t="s">
        <v>1350</v>
      </c>
      <c r="F321" s="89">
        <v>1</v>
      </c>
      <c r="G321" s="90">
        <v>400000</v>
      </c>
      <c r="H321" s="89" t="s">
        <v>931</v>
      </c>
      <c r="I321" s="89" t="s">
        <v>983</v>
      </c>
      <c r="J321" s="89" t="s">
        <v>148</v>
      </c>
      <c r="K321" s="89" t="s">
        <v>469</v>
      </c>
      <c r="L321" s="89" t="s">
        <v>181</v>
      </c>
      <c r="M321" s="89" t="s">
        <v>1229</v>
      </c>
      <c r="N321" s="89" t="s">
        <v>94</v>
      </c>
      <c r="O321" s="142" vm="2">
        <v>0</v>
      </c>
      <c r="P321" s="142" vm="2">
        <v>0</v>
      </c>
      <c r="Q321" s="89" t="s">
        <v>984</v>
      </c>
      <c r="R321" s="89" t="s">
        <v>1230</v>
      </c>
      <c r="S321" s="91" t="s">
        <v>1045</v>
      </c>
      <c r="T321" s="89" t="s">
        <v>932</v>
      </c>
      <c r="U321" s="89" t="s">
        <v>933</v>
      </c>
      <c r="V321" s="146">
        <v>3925</v>
      </c>
      <c r="W321" s="89" t="s">
        <v>908</v>
      </c>
      <c r="X321" s="89">
        <v>0.49166660000000001</v>
      </c>
      <c r="Y321" s="90">
        <v>0.25</v>
      </c>
      <c r="Z321" s="118">
        <v>-49166.66</v>
      </c>
      <c r="AA321" s="89">
        <v>0.12291665</v>
      </c>
      <c r="AB321" s="116">
        <f>_xlfn.XLOOKUP(I321,'rubros_id_opex '!A:A,'rubros_id_opex '!B:B)</f>
        <v>7</v>
      </c>
      <c r="AC321" s="89" t="str">
        <f>_xlfn.XLOOKUP(AB321,'rubros_unicos'!B:B,'rubros_unicos'!A:A)</f>
        <v>GASTOS OPERATIVOS</v>
      </c>
    </row>
    <row r="322" spans="1:29" x14ac:dyDescent="0.25">
      <c r="A322" s="92" vm="44">
        <v>46092</v>
      </c>
      <c r="B322" s="89" t="s">
        <v>1348</v>
      </c>
      <c r="C322" s="89" t="s">
        <v>1349</v>
      </c>
      <c r="D322" s="90">
        <v>-400000</v>
      </c>
      <c r="E322" s="89" t="s">
        <v>1350</v>
      </c>
      <c r="F322" s="89">
        <v>1</v>
      </c>
      <c r="G322" s="90">
        <v>400000</v>
      </c>
      <c r="H322" s="89" t="s">
        <v>931</v>
      </c>
      <c r="I322" s="89" t="s">
        <v>983</v>
      </c>
      <c r="J322" s="89" t="s">
        <v>148</v>
      </c>
      <c r="K322" s="89" t="s">
        <v>469</v>
      </c>
      <c r="L322" s="89" t="s">
        <v>181</v>
      </c>
      <c r="M322" s="89" t="s">
        <v>1229</v>
      </c>
      <c r="N322" s="89" t="s">
        <v>94</v>
      </c>
      <c r="O322" s="142" vm="2">
        <v>0</v>
      </c>
      <c r="P322" s="142" vm="2">
        <v>0</v>
      </c>
      <c r="Q322" s="89" t="s">
        <v>984</v>
      </c>
      <c r="R322" s="89" t="s">
        <v>1230</v>
      </c>
      <c r="S322" s="91" t="s">
        <v>1045</v>
      </c>
      <c r="T322" s="89" t="s">
        <v>932</v>
      </c>
      <c r="U322" s="89" t="s">
        <v>933</v>
      </c>
      <c r="V322" s="146">
        <v>3925</v>
      </c>
      <c r="W322" s="89" t="s">
        <v>910</v>
      </c>
      <c r="X322" s="89">
        <v>0.49166660000000001</v>
      </c>
      <c r="Y322" s="90">
        <v>0.25</v>
      </c>
      <c r="Z322" s="118">
        <v>-49166.66</v>
      </c>
      <c r="AA322" s="89">
        <v>0.12291665</v>
      </c>
      <c r="AB322" s="116">
        <f>_xlfn.XLOOKUP(I322,'rubros_id_opex '!A:A,'rubros_id_opex '!B:B)</f>
        <v>7</v>
      </c>
      <c r="AC322" s="89" t="str">
        <f>_xlfn.XLOOKUP(AB322,'rubros_unicos'!B:B,'rubros_unicos'!A:A)</f>
        <v>GASTOS OPERATIVOS</v>
      </c>
    </row>
    <row r="323" spans="1:29" x14ac:dyDescent="0.25">
      <c r="A323" s="92" vm="44">
        <v>46092</v>
      </c>
      <c r="B323" s="89" t="s">
        <v>1348</v>
      </c>
      <c r="C323" s="89" t="s">
        <v>1349</v>
      </c>
      <c r="D323" s="90">
        <v>-400000</v>
      </c>
      <c r="E323" s="89" t="s">
        <v>1350</v>
      </c>
      <c r="F323" s="89">
        <v>1</v>
      </c>
      <c r="G323" s="90">
        <v>400000</v>
      </c>
      <c r="H323" s="89" t="s">
        <v>931</v>
      </c>
      <c r="I323" s="89" t="s">
        <v>983</v>
      </c>
      <c r="J323" s="89" t="s">
        <v>148</v>
      </c>
      <c r="K323" s="89" t="s">
        <v>469</v>
      </c>
      <c r="L323" s="89" t="s">
        <v>181</v>
      </c>
      <c r="M323" s="89" t="s">
        <v>1229</v>
      </c>
      <c r="N323" s="89" t="s">
        <v>94</v>
      </c>
      <c r="O323" s="142" vm="2">
        <v>0</v>
      </c>
      <c r="P323" s="142" vm="2">
        <v>0</v>
      </c>
      <c r="Q323" s="89" t="s">
        <v>984</v>
      </c>
      <c r="R323" s="89" t="s">
        <v>1230</v>
      </c>
      <c r="S323" s="91" t="s">
        <v>1045</v>
      </c>
      <c r="T323" s="89" t="s">
        <v>932</v>
      </c>
      <c r="U323" s="89" t="s">
        <v>933</v>
      </c>
      <c r="V323" s="146">
        <v>3925</v>
      </c>
      <c r="W323" s="89" t="s">
        <v>912</v>
      </c>
      <c r="X323" s="89">
        <v>0.49166660000000001</v>
      </c>
      <c r="Y323" s="90">
        <v>0.25</v>
      </c>
      <c r="Z323" s="118">
        <v>-49166.66</v>
      </c>
      <c r="AA323" s="89">
        <v>0.12291665</v>
      </c>
      <c r="AB323" s="116">
        <f>_xlfn.XLOOKUP(I323,'rubros_id_opex '!A:A,'rubros_id_opex '!B:B)</f>
        <v>7</v>
      </c>
      <c r="AC323" s="89" t="str">
        <f>_xlfn.XLOOKUP(AB323,'rubros_unicos'!B:B,'rubros_unicos'!A:A)</f>
        <v>GASTOS OPERATIVOS</v>
      </c>
    </row>
    <row r="324" spans="1:29" x14ac:dyDescent="0.25">
      <c r="A324" s="92" vm="44">
        <v>46092</v>
      </c>
      <c r="B324" s="89" t="s">
        <v>1351</v>
      </c>
      <c r="C324" s="89" t="s">
        <v>1352</v>
      </c>
      <c r="D324" s="90">
        <v>-100000</v>
      </c>
      <c r="E324" s="89" t="s">
        <v>1353</v>
      </c>
      <c r="F324" s="89">
        <v>1</v>
      </c>
      <c r="G324" s="90">
        <v>100000</v>
      </c>
      <c r="H324" s="89" t="s">
        <v>931</v>
      </c>
      <c r="I324" s="89" t="s">
        <v>983</v>
      </c>
      <c r="J324" s="89" t="s">
        <v>148</v>
      </c>
      <c r="K324" s="89" t="s">
        <v>469</v>
      </c>
      <c r="L324" s="89" t="s">
        <v>181</v>
      </c>
      <c r="M324" s="89" t="s">
        <v>1229</v>
      </c>
      <c r="N324" s="89" t="s">
        <v>94</v>
      </c>
      <c r="O324" s="142" vm="2">
        <v>0</v>
      </c>
      <c r="P324" s="142" vm="2">
        <v>0</v>
      </c>
      <c r="Q324" s="89" t="s">
        <v>984</v>
      </c>
      <c r="R324" s="89" t="s">
        <v>1230</v>
      </c>
      <c r="S324" s="91" t="s">
        <v>1045</v>
      </c>
      <c r="T324" s="89" t="s">
        <v>932</v>
      </c>
      <c r="U324" s="89" t="s">
        <v>933</v>
      </c>
      <c r="V324" s="146">
        <v>3725</v>
      </c>
      <c r="W324" s="89" t="s">
        <v>934</v>
      </c>
      <c r="X324" s="89">
        <v>0.49166665999999998</v>
      </c>
      <c r="Y324" s="90">
        <v>0.25</v>
      </c>
      <c r="Z324" s="118">
        <v>-12291.666499999999</v>
      </c>
      <c r="AA324" s="89">
        <v>0.12291666499999999</v>
      </c>
      <c r="AB324" s="116">
        <f>_xlfn.XLOOKUP(I324,'rubros_id_opex '!A:A,'rubros_id_opex '!B:B)</f>
        <v>7</v>
      </c>
      <c r="AC324" s="89" t="str">
        <f>_xlfn.XLOOKUP(AB324,'rubros_unicos'!B:B,'rubros_unicos'!A:A)</f>
        <v>GASTOS OPERATIVOS</v>
      </c>
    </row>
    <row r="325" spans="1:29" x14ac:dyDescent="0.25">
      <c r="A325" s="92" vm="44">
        <v>46092</v>
      </c>
      <c r="B325" s="89" t="s">
        <v>1351</v>
      </c>
      <c r="C325" s="89" t="s">
        <v>1352</v>
      </c>
      <c r="D325" s="90">
        <v>-100000</v>
      </c>
      <c r="E325" s="89" t="s">
        <v>1353</v>
      </c>
      <c r="F325" s="89">
        <v>1</v>
      </c>
      <c r="G325" s="90">
        <v>100000</v>
      </c>
      <c r="H325" s="89" t="s">
        <v>931</v>
      </c>
      <c r="I325" s="89" t="s">
        <v>983</v>
      </c>
      <c r="J325" s="89" t="s">
        <v>148</v>
      </c>
      <c r="K325" s="89" t="s">
        <v>469</v>
      </c>
      <c r="L325" s="89" t="s">
        <v>181</v>
      </c>
      <c r="M325" s="89" t="s">
        <v>1229</v>
      </c>
      <c r="N325" s="89" t="s">
        <v>94</v>
      </c>
      <c r="O325" s="142" vm="2">
        <v>0</v>
      </c>
      <c r="P325" s="142" vm="2">
        <v>0</v>
      </c>
      <c r="Q325" s="89" t="s">
        <v>984</v>
      </c>
      <c r="R325" s="89" t="s">
        <v>1230</v>
      </c>
      <c r="S325" s="91" t="s">
        <v>1045</v>
      </c>
      <c r="T325" s="89" t="s">
        <v>932</v>
      </c>
      <c r="U325" s="89" t="s">
        <v>933</v>
      </c>
      <c r="V325" s="146">
        <v>3725</v>
      </c>
      <c r="W325" s="89" t="s">
        <v>908</v>
      </c>
      <c r="X325" s="89">
        <v>0.49166665999999998</v>
      </c>
      <c r="Y325" s="90">
        <v>0.25</v>
      </c>
      <c r="Z325" s="118">
        <v>-12291.666499999999</v>
      </c>
      <c r="AA325" s="89">
        <v>0.12291666499999999</v>
      </c>
      <c r="AB325" s="116">
        <f>_xlfn.XLOOKUP(I325,'rubros_id_opex '!A:A,'rubros_id_opex '!B:B)</f>
        <v>7</v>
      </c>
      <c r="AC325" s="89" t="str">
        <f>_xlfn.XLOOKUP(AB325,'rubros_unicos'!B:B,'rubros_unicos'!A:A)</f>
        <v>GASTOS OPERATIVOS</v>
      </c>
    </row>
    <row r="326" spans="1:29" x14ac:dyDescent="0.25">
      <c r="A326" s="92" vm="44">
        <v>46092</v>
      </c>
      <c r="B326" s="89" t="s">
        <v>1351</v>
      </c>
      <c r="C326" s="89" t="s">
        <v>1352</v>
      </c>
      <c r="D326" s="90">
        <v>-100000</v>
      </c>
      <c r="E326" s="89" t="s">
        <v>1353</v>
      </c>
      <c r="F326" s="89">
        <v>1</v>
      </c>
      <c r="G326" s="90">
        <v>100000</v>
      </c>
      <c r="H326" s="89" t="s">
        <v>931</v>
      </c>
      <c r="I326" s="89" t="s">
        <v>983</v>
      </c>
      <c r="J326" s="89" t="s">
        <v>148</v>
      </c>
      <c r="K326" s="89" t="s">
        <v>469</v>
      </c>
      <c r="L326" s="89" t="s">
        <v>181</v>
      </c>
      <c r="M326" s="89" t="s">
        <v>1229</v>
      </c>
      <c r="N326" s="89" t="s">
        <v>94</v>
      </c>
      <c r="O326" s="142" vm="2">
        <v>0</v>
      </c>
      <c r="P326" s="142" vm="2">
        <v>0</v>
      </c>
      <c r="Q326" s="89" t="s">
        <v>984</v>
      </c>
      <c r="R326" s="89" t="s">
        <v>1230</v>
      </c>
      <c r="S326" s="91" t="s">
        <v>1045</v>
      </c>
      <c r="T326" s="89" t="s">
        <v>932</v>
      </c>
      <c r="U326" s="89" t="s">
        <v>933</v>
      </c>
      <c r="V326" s="146">
        <v>3725</v>
      </c>
      <c r="W326" s="89" t="s">
        <v>910</v>
      </c>
      <c r="X326" s="89">
        <v>0.49166665999999998</v>
      </c>
      <c r="Y326" s="90">
        <v>0.25</v>
      </c>
      <c r="Z326" s="118">
        <v>-12291.666499999999</v>
      </c>
      <c r="AA326" s="89">
        <v>0.12291666499999999</v>
      </c>
      <c r="AB326" s="116">
        <f>_xlfn.XLOOKUP(I326,'rubros_id_opex '!A:A,'rubros_id_opex '!B:B)</f>
        <v>7</v>
      </c>
      <c r="AC326" s="89" t="str">
        <f>_xlfn.XLOOKUP(AB326,'rubros_unicos'!B:B,'rubros_unicos'!A:A)</f>
        <v>GASTOS OPERATIVOS</v>
      </c>
    </row>
    <row r="327" spans="1:29" x14ac:dyDescent="0.25">
      <c r="A327" s="92" vm="44">
        <v>46092</v>
      </c>
      <c r="B327" s="89" t="s">
        <v>1351</v>
      </c>
      <c r="C327" s="89" t="s">
        <v>1352</v>
      </c>
      <c r="D327" s="90">
        <v>-100000</v>
      </c>
      <c r="E327" s="89" t="s">
        <v>1353</v>
      </c>
      <c r="F327" s="89">
        <v>1</v>
      </c>
      <c r="G327" s="90">
        <v>100000</v>
      </c>
      <c r="H327" s="89" t="s">
        <v>931</v>
      </c>
      <c r="I327" s="89" t="s">
        <v>983</v>
      </c>
      <c r="J327" s="89" t="s">
        <v>148</v>
      </c>
      <c r="K327" s="89" t="s">
        <v>469</v>
      </c>
      <c r="L327" s="89" t="s">
        <v>181</v>
      </c>
      <c r="M327" s="89" t="s">
        <v>1229</v>
      </c>
      <c r="N327" s="89" t="s">
        <v>94</v>
      </c>
      <c r="O327" s="142" vm="2">
        <v>0</v>
      </c>
      <c r="P327" s="142" vm="2">
        <v>0</v>
      </c>
      <c r="Q327" s="89" t="s">
        <v>984</v>
      </c>
      <c r="R327" s="89" t="s">
        <v>1230</v>
      </c>
      <c r="S327" s="91" t="s">
        <v>1045</v>
      </c>
      <c r="T327" s="89" t="s">
        <v>932</v>
      </c>
      <c r="U327" s="89" t="s">
        <v>933</v>
      </c>
      <c r="V327" s="146">
        <v>3725</v>
      </c>
      <c r="W327" s="89" t="s">
        <v>912</v>
      </c>
      <c r="X327" s="89">
        <v>0.49166665999999998</v>
      </c>
      <c r="Y327" s="90">
        <v>0.25</v>
      </c>
      <c r="Z327" s="118">
        <v>-12291.666499999999</v>
      </c>
      <c r="AA327" s="89">
        <v>0.12291666499999999</v>
      </c>
      <c r="AB327" s="116">
        <f>_xlfn.XLOOKUP(I327,'rubros_id_opex '!A:A,'rubros_id_opex '!B:B)</f>
        <v>7</v>
      </c>
      <c r="AC327" s="89" t="str">
        <f>_xlfn.XLOOKUP(AB327,'rubros_unicos'!B:B,'rubros_unicos'!A:A)</f>
        <v>GASTOS OPERATIVOS</v>
      </c>
    </row>
    <row r="328" spans="1:29" x14ac:dyDescent="0.25">
      <c r="A328" s="92" vm="44">
        <v>46092</v>
      </c>
      <c r="B328" s="89" t="s">
        <v>1351</v>
      </c>
      <c r="C328" s="89" t="s">
        <v>1352</v>
      </c>
      <c r="D328" s="90">
        <v>-100000</v>
      </c>
      <c r="E328" s="89" t="s">
        <v>1353</v>
      </c>
      <c r="F328" s="89">
        <v>1</v>
      </c>
      <c r="G328" s="90">
        <v>100000</v>
      </c>
      <c r="H328" s="89" t="s">
        <v>931</v>
      </c>
      <c r="I328" s="89" t="s">
        <v>983</v>
      </c>
      <c r="J328" s="89" t="s">
        <v>148</v>
      </c>
      <c r="K328" s="89" t="s">
        <v>469</v>
      </c>
      <c r="L328" s="89" t="s">
        <v>181</v>
      </c>
      <c r="M328" s="89" t="s">
        <v>1229</v>
      </c>
      <c r="N328" s="89" t="s">
        <v>94</v>
      </c>
      <c r="O328" s="142" vm="2">
        <v>0</v>
      </c>
      <c r="P328" s="142" vm="2">
        <v>0</v>
      </c>
      <c r="Q328" s="89" t="s">
        <v>984</v>
      </c>
      <c r="R328" s="89" t="s">
        <v>1230</v>
      </c>
      <c r="S328" s="91" t="s">
        <v>1045</v>
      </c>
      <c r="T328" s="89" t="s">
        <v>932</v>
      </c>
      <c r="U328" s="89" t="s">
        <v>933</v>
      </c>
      <c r="V328" s="146">
        <v>3925</v>
      </c>
      <c r="W328" s="89" t="s">
        <v>934</v>
      </c>
      <c r="X328" s="89">
        <v>0.49166660000000001</v>
      </c>
      <c r="Y328" s="90">
        <v>0.25</v>
      </c>
      <c r="Z328" s="118">
        <v>-12291.665000000001</v>
      </c>
      <c r="AA328" s="89">
        <v>0.12291665</v>
      </c>
      <c r="AB328" s="116">
        <f>_xlfn.XLOOKUP(I328,'rubros_id_opex '!A:A,'rubros_id_opex '!B:B)</f>
        <v>7</v>
      </c>
      <c r="AC328" s="89" t="str">
        <f>_xlfn.XLOOKUP(AB328,'rubros_unicos'!B:B,'rubros_unicos'!A:A)</f>
        <v>GASTOS OPERATIVOS</v>
      </c>
    </row>
    <row r="329" spans="1:29" x14ac:dyDescent="0.25">
      <c r="A329" s="92" vm="44">
        <v>46092</v>
      </c>
      <c r="B329" s="89" t="s">
        <v>1351</v>
      </c>
      <c r="C329" s="89" t="s">
        <v>1352</v>
      </c>
      <c r="D329" s="90">
        <v>-100000</v>
      </c>
      <c r="E329" s="89" t="s">
        <v>1353</v>
      </c>
      <c r="F329" s="89">
        <v>1</v>
      </c>
      <c r="G329" s="90">
        <v>100000</v>
      </c>
      <c r="H329" s="89" t="s">
        <v>931</v>
      </c>
      <c r="I329" s="89" t="s">
        <v>983</v>
      </c>
      <c r="J329" s="89" t="s">
        <v>148</v>
      </c>
      <c r="K329" s="89" t="s">
        <v>469</v>
      </c>
      <c r="L329" s="89" t="s">
        <v>181</v>
      </c>
      <c r="M329" s="89" t="s">
        <v>1229</v>
      </c>
      <c r="N329" s="89" t="s">
        <v>94</v>
      </c>
      <c r="O329" s="142" vm="2">
        <v>0</v>
      </c>
      <c r="P329" s="142" vm="2">
        <v>0</v>
      </c>
      <c r="Q329" s="89" t="s">
        <v>984</v>
      </c>
      <c r="R329" s="89" t="s">
        <v>1230</v>
      </c>
      <c r="S329" s="91" t="s">
        <v>1045</v>
      </c>
      <c r="T329" s="89" t="s">
        <v>932</v>
      </c>
      <c r="U329" s="89" t="s">
        <v>933</v>
      </c>
      <c r="V329" s="146">
        <v>3925</v>
      </c>
      <c r="W329" s="89" t="s">
        <v>908</v>
      </c>
      <c r="X329" s="89">
        <v>0.49166660000000001</v>
      </c>
      <c r="Y329" s="90">
        <v>0.25</v>
      </c>
      <c r="Z329" s="118">
        <v>-12291.665000000001</v>
      </c>
      <c r="AA329" s="89">
        <v>0.12291665</v>
      </c>
      <c r="AB329" s="116">
        <f>_xlfn.XLOOKUP(I329,'rubros_id_opex '!A:A,'rubros_id_opex '!B:B)</f>
        <v>7</v>
      </c>
      <c r="AC329" s="89" t="str">
        <f>_xlfn.XLOOKUP(AB329,'rubros_unicos'!B:B,'rubros_unicos'!A:A)</f>
        <v>GASTOS OPERATIVOS</v>
      </c>
    </row>
    <row r="330" spans="1:29" x14ac:dyDescent="0.25">
      <c r="A330" s="92" vm="44">
        <v>46092</v>
      </c>
      <c r="B330" s="89" t="s">
        <v>1351</v>
      </c>
      <c r="C330" s="89" t="s">
        <v>1352</v>
      </c>
      <c r="D330" s="90">
        <v>-100000</v>
      </c>
      <c r="E330" s="89" t="s">
        <v>1353</v>
      </c>
      <c r="F330" s="89">
        <v>1</v>
      </c>
      <c r="G330" s="90">
        <v>100000</v>
      </c>
      <c r="H330" s="89" t="s">
        <v>931</v>
      </c>
      <c r="I330" s="89" t="s">
        <v>983</v>
      </c>
      <c r="J330" s="89" t="s">
        <v>148</v>
      </c>
      <c r="K330" s="89" t="s">
        <v>469</v>
      </c>
      <c r="L330" s="89" t="s">
        <v>181</v>
      </c>
      <c r="M330" s="89" t="s">
        <v>1229</v>
      </c>
      <c r="N330" s="89" t="s">
        <v>94</v>
      </c>
      <c r="O330" s="142" vm="2">
        <v>0</v>
      </c>
      <c r="P330" s="142" vm="2">
        <v>0</v>
      </c>
      <c r="Q330" s="89" t="s">
        <v>984</v>
      </c>
      <c r="R330" s="89" t="s">
        <v>1230</v>
      </c>
      <c r="S330" s="91" t="s">
        <v>1045</v>
      </c>
      <c r="T330" s="89" t="s">
        <v>932</v>
      </c>
      <c r="U330" s="89" t="s">
        <v>933</v>
      </c>
      <c r="V330" s="146">
        <v>3925</v>
      </c>
      <c r="W330" s="89" t="s">
        <v>910</v>
      </c>
      <c r="X330" s="89">
        <v>0.49166660000000001</v>
      </c>
      <c r="Y330" s="90">
        <v>0.25</v>
      </c>
      <c r="Z330" s="118">
        <v>-12291.665000000001</v>
      </c>
      <c r="AA330" s="89">
        <v>0.12291665</v>
      </c>
      <c r="AB330" s="116">
        <f>_xlfn.XLOOKUP(I330,'rubros_id_opex '!A:A,'rubros_id_opex '!B:B)</f>
        <v>7</v>
      </c>
      <c r="AC330" s="89" t="str">
        <f>_xlfn.XLOOKUP(AB330,'rubros_unicos'!B:B,'rubros_unicos'!A:A)</f>
        <v>GASTOS OPERATIVOS</v>
      </c>
    </row>
    <row r="331" spans="1:29" x14ac:dyDescent="0.25">
      <c r="A331" s="92" vm="44">
        <v>46092</v>
      </c>
      <c r="B331" s="89" t="s">
        <v>1351</v>
      </c>
      <c r="C331" s="89" t="s">
        <v>1352</v>
      </c>
      <c r="D331" s="90">
        <v>-100000</v>
      </c>
      <c r="E331" s="89" t="s">
        <v>1353</v>
      </c>
      <c r="F331" s="89">
        <v>1</v>
      </c>
      <c r="G331" s="90">
        <v>100000</v>
      </c>
      <c r="H331" s="89" t="s">
        <v>931</v>
      </c>
      <c r="I331" s="89" t="s">
        <v>983</v>
      </c>
      <c r="J331" s="89" t="s">
        <v>148</v>
      </c>
      <c r="K331" s="89" t="s">
        <v>469</v>
      </c>
      <c r="L331" s="89" t="s">
        <v>181</v>
      </c>
      <c r="M331" s="89" t="s">
        <v>1229</v>
      </c>
      <c r="N331" s="89" t="s">
        <v>94</v>
      </c>
      <c r="O331" s="142" vm="2">
        <v>0</v>
      </c>
      <c r="P331" s="142" vm="2">
        <v>0</v>
      </c>
      <c r="Q331" s="89" t="s">
        <v>984</v>
      </c>
      <c r="R331" s="89" t="s">
        <v>1230</v>
      </c>
      <c r="S331" s="91" t="s">
        <v>1045</v>
      </c>
      <c r="T331" s="89" t="s">
        <v>932</v>
      </c>
      <c r="U331" s="89" t="s">
        <v>933</v>
      </c>
      <c r="V331" s="146">
        <v>3925</v>
      </c>
      <c r="W331" s="89" t="s">
        <v>912</v>
      </c>
      <c r="X331" s="89">
        <v>0.49166660000000001</v>
      </c>
      <c r="Y331" s="90">
        <v>0.25</v>
      </c>
      <c r="Z331" s="118">
        <v>-12291.665000000001</v>
      </c>
      <c r="AA331" s="89">
        <v>0.12291665</v>
      </c>
      <c r="AB331" s="116">
        <f>_xlfn.XLOOKUP(I331,'rubros_id_opex '!A:A,'rubros_id_opex '!B:B)</f>
        <v>7</v>
      </c>
      <c r="AC331" s="89" t="str">
        <f>_xlfn.XLOOKUP(AB331,'rubros_unicos'!B:B,'rubros_unicos'!A:A)</f>
        <v>GASTOS OPERATIVOS</v>
      </c>
    </row>
    <row r="332" spans="1:29" x14ac:dyDescent="0.25">
      <c r="A332" s="92" vm="44">
        <v>46092</v>
      </c>
      <c r="B332" s="89" t="s">
        <v>1217</v>
      </c>
      <c r="C332" s="89" t="s">
        <v>1354</v>
      </c>
      <c r="D332" s="90">
        <v>-2889639</v>
      </c>
      <c r="E332" s="89" t="s">
        <v>1355</v>
      </c>
      <c r="F332" s="89">
        <v>54</v>
      </c>
      <c r="G332" s="90">
        <v>43307.449999900004</v>
      </c>
      <c r="H332" s="89" t="s">
        <v>931</v>
      </c>
      <c r="I332" s="89" t="s">
        <v>994</v>
      </c>
      <c r="J332" s="89" t="s">
        <v>148</v>
      </c>
      <c r="K332" s="89" t="s">
        <v>469</v>
      </c>
      <c r="L332" s="89" t="s">
        <v>149</v>
      </c>
      <c r="M332" s="89" t="s">
        <v>1229</v>
      </c>
      <c r="N332" s="89" t="s">
        <v>100</v>
      </c>
      <c r="O332" s="142" vm="2">
        <v>0</v>
      </c>
      <c r="P332" s="142" vm="2">
        <v>0</v>
      </c>
      <c r="Q332" s="89" t="s">
        <v>984</v>
      </c>
      <c r="R332" s="89" t="s">
        <v>1230</v>
      </c>
      <c r="S332" s="91" t="s">
        <v>1045</v>
      </c>
      <c r="T332" s="89" t="s">
        <v>987</v>
      </c>
      <c r="U332" s="89" t="s">
        <v>988</v>
      </c>
      <c r="V332" s="146">
        <v>3725</v>
      </c>
      <c r="W332" s="89" t="s">
        <v>987</v>
      </c>
      <c r="X332" s="89">
        <v>0.49166665999999998</v>
      </c>
      <c r="Y332" s="90">
        <v>0</v>
      </c>
      <c r="Z332" s="118">
        <v>0</v>
      </c>
      <c r="AA332" s="89">
        <v>0</v>
      </c>
      <c r="AB332" s="116">
        <f>_xlfn.XLOOKUP(I332,'rubros_id_opex '!A:A,'rubros_id_opex '!B:B)</f>
        <v>3</v>
      </c>
      <c r="AC332" s="89" t="str">
        <f>_xlfn.XLOOKUP(AB332,'rubros_unicos'!B:B,'rubros_unicos'!A:A)</f>
        <v>SANIDAD</v>
      </c>
    </row>
    <row r="333" spans="1:29" x14ac:dyDescent="0.25">
      <c r="A333" s="92" vm="44">
        <v>46092</v>
      </c>
      <c r="B333" s="89" t="s">
        <v>1217</v>
      </c>
      <c r="C333" s="89" t="s">
        <v>1354</v>
      </c>
      <c r="D333" s="90">
        <v>-2889639</v>
      </c>
      <c r="E333" s="89" t="s">
        <v>1355</v>
      </c>
      <c r="F333" s="89">
        <v>54</v>
      </c>
      <c r="G333" s="90">
        <v>43307.449999900004</v>
      </c>
      <c r="H333" s="89" t="s">
        <v>931</v>
      </c>
      <c r="I333" s="89" t="s">
        <v>994</v>
      </c>
      <c r="J333" s="89" t="s">
        <v>148</v>
      </c>
      <c r="K333" s="89" t="s">
        <v>469</v>
      </c>
      <c r="L333" s="89" t="s">
        <v>149</v>
      </c>
      <c r="M333" s="89" t="s">
        <v>1229</v>
      </c>
      <c r="N333" s="89" t="s">
        <v>100</v>
      </c>
      <c r="O333" s="142" vm="2">
        <v>0</v>
      </c>
      <c r="P333" s="142" vm="2">
        <v>0</v>
      </c>
      <c r="Q333" s="89" t="s">
        <v>984</v>
      </c>
      <c r="R333" s="89" t="s">
        <v>1230</v>
      </c>
      <c r="S333" s="91" t="s">
        <v>1045</v>
      </c>
      <c r="T333" s="89" t="s">
        <v>987</v>
      </c>
      <c r="U333" s="89" t="s">
        <v>988</v>
      </c>
      <c r="V333" s="146">
        <v>3925</v>
      </c>
      <c r="W333" s="89" t="s">
        <v>987</v>
      </c>
      <c r="X333" s="89">
        <v>0.49166660000000001</v>
      </c>
      <c r="Y333" s="90">
        <v>0</v>
      </c>
      <c r="Z333" s="118">
        <v>0</v>
      </c>
      <c r="AA333" s="89">
        <v>0</v>
      </c>
      <c r="AB333" s="116">
        <f>_xlfn.XLOOKUP(I333,'rubros_id_opex '!A:A,'rubros_id_opex '!B:B)</f>
        <v>3</v>
      </c>
      <c r="AC333" s="89" t="str">
        <f>_xlfn.XLOOKUP(AB333,'rubros_unicos'!B:B,'rubros_unicos'!A:A)</f>
        <v>SANIDAD</v>
      </c>
    </row>
    <row r="334" spans="1:29" x14ac:dyDescent="0.25">
      <c r="A334" s="92" vm="44">
        <v>46092</v>
      </c>
      <c r="B334" s="89" t="s">
        <v>1217</v>
      </c>
      <c r="C334" s="89" t="s">
        <v>1356</v>
      </c>
      <c r="D334" s="90">
        <v>-1814483.96</v>
      </c>
      <c r="E334" s="89" t="s">
        <v>1357</v>
      </c>
      <c r="F334" s="89">
        <v>14</v>
      </c>
      <c r="G334" s="90">
        <v>79129.3</v>
      </c>
      <c r="H334" s="89" t="s">
        <v>931</v>
      </c>
      <c r="I334" s="89" t="s">
        <v>994</v>
      </c>
      <c r="J334" s="89" t="s">
        <v>148</v>
      </c>
      <c r="K334" s="89" t="s">
        <v>469</v>
      </c>
      <c r="L334" s="89" t="s">
        <v>149</v>
      </c>
      <c r="M334" s="89" t="s">
        <v>1229</v>
      </c>
      <c r="N334" s="89" t="s">
        <v>100</v>
      </c>
      <c r="O334" s="142" vm="2">
        <v>0</v>
      </c>
      <c r="P334" s="142" vm="2">
        <v>0</v>
      </c>
      <c r="Q334" s="89" t="s">
        <v>984</v>
      </c>
      <c r="R334" s="89" t="s">
        <v>1230</v>
      </c>
      <c r="S334" s="91" t="s">
        <v>1045</v>
      </c>
      <c r="T334" s="89" t="s">
        <v>987</v>
      </c>
      <c r="U334" s="89" t="s">
        <v>988</v>
      </c>
      <c r="V334" s="146">
        <v>3725</v>
      </c>
      <c r="W334" s="89" t="s">
        <v>987</v>
      </c>
      <c r="X334" s="89">
        <v>0.49166665999999998</v>
      </c>
      <c r="Y334" s="90">
        <v>0</v>
      </c>
      <c r="Z334" s="118">
        <v>0</v>
      </c>
      <c r="AA334" s="89">
        <v>0</v>
      </c>
      <c r="AB334" s="116">
        <f>_xlfn.XLOOKUP(I334,'rubros_id_opex '!A:A,'rubros_id_opex '!B:B)</f>
        <v>3</v>
      </c>
      <c r="AC334" s="89" t="str">
        <f>_xlfn.XLOOKUP(AB334,'rubros_unicos'!B:B,'rubros_unicos'!A:A)</f>
        <v>SANIDAD</v>
      </c>
    </row>
    <row r="335" spans="1:29" x14ac:dyDescent="0.25">
      <c r="A335" s="92" vm="44">
        <v>46092</v>
      </c>
      <c r="B335" s="89" t="s">
        <v>1217</v>
      </c>
      <c r="C335" s="89" t="s">
        <v>1356</v>
      </c>
      <c r="D335" s="90">
        <v>-1814483.96</v>
      </c>
      <c r="E335" s="89" t="s">
        <v>1357</v>
      </c>
      <c r="F335" s="89">
        <v>14</v>
      </c>
      <c r="G335" s="90">
        <v>79129.3</v>
      </c>
      <c r="H335" s="89" t="s">
        <v>931</v>
      </c>
      <c r="I335" s="89" t="s">
        <v>994</v>
      </c>
      <c r="J335" s="89" t="s">
        <v>148</v>
      </c>
      <c r="K335" s="89" t="s">
        <v>469</v>
      </c>
      <c r="L335" s="89" t="s">
        <v>149</v>
      </c>
      <c r="M335" s="89" t="s">
        <v>1229</v>
      </c>
      <c r="N335" s="89" t="s">
        <v>100</v>
      </c>
      <c r="O335" s="142" vm="2">
        <v>0</v>
      </c>
      <c r="P335" s="142" vm="2">
        <v>0</v>
      </c>
      <c r="Q335" s="89" t="s">
        <v>984</v>
      </c>
      <c r="R335" s="89" t="s">
        <v>1230</v>
      </c>
      <c r="S335" s="91" t="s">
        <v>1045</v>
      </c>
      <c r="T335" s="89" t="s">
        <v>987</v>
      </c>
      <c r="U335" s="89" t="s">
        <v>988</v>
      </c>
      <c r="V335" s="146">
        <v>3925</v>
      </c>
      <c r="W335" s="89" t="s">
        <v>987</v>
      </c>
      <c r="X335" s="89">
        <v>0.49166660000000001</v>
      </c>
      <c r="Y335" s="90">
        <v>0</v>
      </c>
      <c r="Z335" s="118">
        <v>0</v>
      </c>
      <c r="AA335" s="89">
        <v>0</v>
      </c>
      <c r="AB335" s="116">
        <f>_xlfn.XLOOKUP(I335,'rubros_id_opex '!A:A,'rubros_id_opex '!B:B)</f>
        <v>3</v>
      </c>
      <c r="AC335" s="89" t="str">
        <f>_xlfn.XLOOKUP(AB335,'rubros_unicos'!B:B,'rubros_unicos'!A:A)</f>
        <v>SANIDAD</v>
      </c>
    </row>
    <row r="336" spans="1:29" x14ac:dyDescent="0.25">
      <c r="A336" s="92" vm="44">
        <v>46092</v>
      </c>
      <c r="B336" s="89" t="s">
        <v>1217</v>
      </c>
      <c r="C336" s="89" t="s">
        <v>1358</v>
      </c>
      <c r="D336" s="90">
        <v>-3042226.42</v>
      </c>
      <c r="E336" s="89" t="s">
        <v>1359</v>
      </c>
      <c r="F336" s="89">
        <v>44</v>
      </c>
      <c r="G336" s="90">
        <v>47926</v>
      </c>
      <c r="H336" s="89" t="s">
        <v>931</v>
      </c>
      <c r="I336" s="89" t="s">
        <v>994</v>
      </c>
      <c r="J336" s="89" t="s">
        <v>148</v>
      </c>
      <c r="K336" s="89" t="s">
        <v>469</v>
      </c>
      <c r="L336" s="89" t="s">
        <v>149</v>
      </c>
      <c r="M336" s="89" t="s">
        <v>1229</v>
      </c>
      <c r="N336" s="89" t="s">
        <v>100</v>
      </c>
      <c r="O336" s="142" vm="2">
        <v>0</v>
      </c>
      <c r="P336" s="142" vm="2">
        <v>0</v>
      </c>
      <c r="Q336" s="89" t="s">
        <v>984</v>
      </c>
      <c r="R336" s="89" t="s">
        <v>1230</v>
      </c>
      <c r="S336" s="91" t="s">
        <v>1045</v>
      </c>
      <c r="T336" s="89" t="s">
        <v>987</v>
      </c>
      <c r="U336" s="89" t="s">
        <v>988</v>
      </c>
      <c r="V336" s="146">
        <v>3725</v>
      </c>
      <c r="W336" s="89" t="s">
        <v>987</v>
      </c>
      <c r="X336" s="89">
        <v>0.49166665999999998</v>
      </c>
      <c r="Y336" s="90">
        <v>0</v>
      </c>
      <c r="Z336" s="118">
        <v>0</v>
      </c>
      <c r="AA336" s="89">
        <v>0</v>
      </c>
      <c r="AB336" s="116">
        <f>_xlfn.XLOOKUP(I336,'rubros_id_opex '!A:A,'rubros_id_opex '!B:B)</f>
        <v>3</v>
      </c>
      <c r="AC336" s="89" t="str">
        <f>_xlfn.XLOOKUP(AB336,'rubros_unicos'!B:B,'rubros_unicos'!A:A)</f>
        <v>SANIDAD</v>
      </c>
    </row>
    <row r="337" spans="1:29" x14ac:dyDescent="0.25">
      <c r="A337" s="92" vm="44">
        <v>46092</v>
      </c>
      <c r="B337" s="89" t="s">
        <v>1217</v>
      </c>
      <c r="C337" s="89" t="s">
        <v>1358</v>
      </c>
      <c r="D337" s="90">
        <v>-3042226.42</v>
      </c>
      <c r="E337" s="89" t="s">
        <v>1359</v>
      </c>
      <c r="F337" s="89">
        <v>44</v>
      </c>
      <c r="G337" s="90">
        <v>47926</v>
      </c>
      <c r="H337" s="89" t="s">
        <v>931</v>
      </c>
      <c r="I337" s="89" t="s">
        <v>994</v>
      </c>
      <c r="J337" s="89" t="s">
        <v>148</v>
      </c>
      <c r="K337" s="89" t="s">
        <v>469</v>
      </c>
      <c r="L337" s="89" t="s">
        <v>149</v>
      </c>
      <c r="M337" s="89" t="s">
        <v>1229</v>
      </c>
      <c r="N337" s="89" t="s">
        <v>100</v>
      </c>
      <c r="O337" s="142" vm="2">
        <v>0</v>
      </c>
      <c r="P337" s="142" vm="2">
        <v>0</v>
      </c>
      <c r="Q337" s="89" t="s">
        <v>984</v>
      </c>
      <c r="R337" s="89" t="s">
        <v>1230</v>
      </c>
      <c r="S337" s="91" t="s">
        <v>1045</v>
      </c>
      <c r="T337" s="89" t="s">
        <v>987</v>
      </c>
      <c r="U337" s="89" t="s">
        <v>988</v>
      </c>
      <c r="V337" s="146">
        <v>3925</v>
      </c>
      <c r="W337" s="89" t="s">
        <v>987</v>
      </c>
      <c r="X337" s="89">
        <v>0.49166660000000001</v>
      </c>
      <c r="Y337" s="90">
        <v>0</v>
      </c>
      <c r="Z337" s="118">
        <v>0</v>
      </c>
      <c r="AA337" s="89">
        <v>0</v>
      </c>
      <c r="AB337" s="116">
        <f>_xlfn.XLOOKUP(I337,'rubros_id_opex '!A:A,'rubros_id_opex '!B:B)</f>
        <v>3</v>
      </c>
      <c r="AC337" s="89" t="str">
        <f>_xlfn.XLOOKUP(AB337,'rubros_unicos'!B:B,'rubros_unicos'!A:A)</f>
        <v>SANIDAD</v>
      </c>
    </row>
    <row r="338" spans="1:29" x14ac:dyDescent="0.25">
      <c r="A338" s="92" vm="45">
        <v>46091</v>
      </c>
      <c r="B338" s="89" t="s">
        <v>1360</v>
      </c>
      <c r="C338" s="89" t="s">
        <v>1361</v>
      </c>
      <c r="D338" s="90">
        <v>-610374.19999999995</v>
      </c>
      <c r="E338" s="89" t="s">
        <v>1362</v>
      </c>
      <c r="F338" s="89">
        <v>1</v>
      </c>
      <c r="G338" s="90">
        <v>610374.19999999995</v>
      </c>
      <c r="H338" s="89" t="s">
        <v>931</v>
      </c>
      <c r="I338" s="89" t="s">
        <v>986</v>
      </c>
      <c r="J338" s="89" t="s">
        <v>148</v>
      </c>
      <c r="K338" s="89" t="s">
        <v>469</v>
      </c>
      <c r="L338" s="89" t="s">
        <v>181</v>
      </c>
      <c r="M338" s="89" t="s">
        <v>1229</v>
      </c>
      <c r="N338" s="89" t="s">
        <v>100</v>
      </c>
      <c r="O338" s="142" vm="2">
        <v>0</v>
      </c>
      <c r="P338" s="142" vm="2">
        <v>0</v>
      </c>
      <c r="Q338" s="89" t="s">
        <v>984</v>
      </c>
      <c r="R338" s="89" t="s">
        <v>1230</v>
      </c>
      <c r="S338" s="91" t="s">
        <v>1045</v>
      </c>
      <c r="T338" s="89" t="s">
        <v>987</v>
      </c>
      <c r="U338" s="89" t="s">
        <v>988</v>
      </c>
      <c r="V338" s="146">
        <v>3725</v>
      </c>
      <c r="W338" s="89" t="s">
        <v>987</v>
      </c>
      <c r="X338" s="89">
        <v>0.49166665999999998</v>
      </c>
      <c r="Y338" s="90">
        <v>0</v>
      </c>
      <c r="Z338" s="118">
        <v>0</v>
      </c>
      <c r="AA338" s="89">
        <v>0</v>
      </c>
      <c r="AB338" s="116">
        <f>_xlfn.XLOOKUP(I338,'rubros_id_opex '!A:A,'rubros_id_opex '!B:B)</f>
        <v>8</v>
      </c>
      <c r="AC338" s="89" t="str">
        <f>_xlfn.XLOOKUP(AB338,'rubros_unicos'!B:B,'rubros_unicos'!A:A)</f>
        <v>IMPUESTOS</v>
      </c>
    </row>
    <row r="339" spans="1:29" x14ac:dyDescent="0.25">
      <c r="A339" s="92" vm="45">
        <v>46091</v>
      </c>
      <c r="B339" s="89" t="s">
        <v>1360</v>
      </c>
      <c r="C339" s="89" t="s">
        <v>1361</v>
      </c>
      <c r="D339" s="90">
        <v>-610374.19999999995</v>
      </c>
      <c r="E339" s="89" t="s">
        <v>1362</v>
      </c>
      <c r="F339" s="89">
        <v>1</v>
      </c>
      <c r="G339" s="90">
        <v>610374.19999999995</v>
      </c>
      <c r="H339" s="89" t="s">
        <v>931</v>
      </c>
      <c r="I339" s="89" t="s">
        <v>986</v>
      </c>
      <c r="J339" s="89" t="s">
        <v>148</v>
      </c>
      <c r="K339" s="89" t="s">
        <v>469</v>
      </c>
      <c r="L339" s="89" t="s">
        <v>181</v>
      </c>
      <c r="M339" s="89" t="s">
        <v>1229</v>
      </c>
      <c r="N339" s="89" t="s">
        <v>100</v>
      </c>
      <c r="O339" s="142" vm="2">
        <v>0</v>
      </c>
      <c r="P339" s="142" vm="2">
        <v>0</v>
      </c>
      <c r="Q339" s="89" t="s">
        <v>984</v>
      </c>
      <c r="R339" s="89" t="s">
        <v>1230</v>
      </c>
      <c r="S339" s="91" t="s">
        <v>1045</v>
      </c>
      <c r="T339" s="89" t="s">
        <v>987</v>
      </c>
      <c r="U339" s="89" t="s">
        <v>988</v>
      </c>
      <c r="V339" s="146">
        <v>3925</v>
      </c>
      <c r="W339" s="89" t="s">
        <v>987</v>
      </c>
      <c r="X339" s="89">
        <v>0.49166660000000001</v>
      </c>
      <c r="Y339" s="90">
        <v>0</v>
      </c>
      <c r="Z339" s="118">
        <v>0</v>
      </c>
      <c r="AA339" s="89">
        <v>0</v>
      </c>
      <c r="AB339" s="116">
        <f>_xlfn.XLOOKUP(I339,'rubros_id_opex '!A:A,'rubros_id_opex '!B:B)</f>
        <v>8</v>
      </c>
      <c r="AC339" s="89" t="str">
        <f>_xlfn.XLOOKUP(AB339,'rubros_unicos'!B:B,'rubros_unicos'!A:A)</f>
        <v>IMPUESTOS</v>
      </c>
    </row>
    <row r="340" spans="1:29" x14ac:dyDescent="0.25">
      <c r="A340" s="92" vm="45">
        <v>46091</v>
      </c>
      <c r="B340" s="89" t="s">
        <v>1208</v>
      </c>
      <c r="C340" s="89" t="s">
        <v>1363</v>
      </c>
      <c r="D340" s="90">
        <v>-390334.33</v>
      </c>
      <c r="E340" s="89" t="s">
        <v>986</v>
      </c>
      <c r="F340" s="89">
        <v>1</v>
      </c>
      <c r="G340" s="90">
        <v>390334.33</v>
      </c>
      <c r="H340" s="89" t="s">
        <v>931</v>
      </c>
      <c r="I340" s="89" t="s">
        <v>986</v>
      </c>
      <c r="J340" s="89" t="s">
        <v>148</v>
      </c>
      <c r="K340" s="89" t="s">
        <v>469</v>
      </c>
      <c r="L340" s="89" t="s">
        <v>181</v>
      </c>
      <c r="M340" s="89" t="s">
        <v>1229</v>
      </c>
      <c r="N340" s="89" t="s">
        <v>100</v>
      </c>
      <c r="O340" s="142" vm="2">
        <v>0</v>
      </c>
      <c r="P340" s="142" vm="2">
        <v>0</v>
      </c>
      <c r="Q340" s="89" t="s">
        <v>984</v>
      </c>
      <c r="R340" s="89" t="s">
        <v>1230</v>
      </c>
      <c r="S340" s="91" t="s">
        <v>1045</v>
      </c>
      <c r="T340" s="89" t="s">
        <v>987</v>
      </c>
      <c r="U340" s="89" t="s">
        <v>988</v>
      </c>
      <c r="V340" s="146">
        <v>3725</v>
      </c>
      <c r="W340" s="89" t="s">
        <v>987</v>
      </c>
      <c r="X340" s="89">
        <v>0.49166665999999998</v>
      </c>
      <c r="Y340" s="90">
        <v>0</v>
      </c>
      <c r="Z340" s="118">
        <v>0</v>
      </c>
      <c r="AA340" s="89">
        <v>0</v>
      </c>
      <c r="AB340" s="116">
        <f>_xlfn.XLOOKUP(I340,'rubros_id_opex '!A:A,'rubros_id_opex '!B:B)</f>
        <v>8</v>
      </c>
      <c r="AC340" s="89" t="str">
        <f>_xlfn.XLOOKUP(AB340,'rubros_unicos'!B:B,'rubros_unicos'!A:A)</f>
        <v>IMPUESTOS</v>
      </c>
    </row>
    <row r="341" spans="1:29" x14ac:dyDescent="0.25">
      <c r="A341" s="92" vm="45">
        <v>46091</v>
      </c>
      <c r="B341" s="89" t="s">
        <v>1208</v>
      </c>
      <c r="C341" s="89" t="s">
        <v>1363</v>
      </c>
      <c r="D341" s="90">
        <v>-390334.33</v>
      </c>
      <c r="E341" s="89" t="s">
        <v>986</v>
      </c>
      <c r="F341" s="89">
        <v>1</v>
      </c>
      <c r="G341" s="90">
        <v>390334.33</v>
      </c>
      <c r="H341" s="89" t="s">
        <v>931</v>
      </c>
      <c r="I341" s="89" t="s">
        <v>986</v>
      </c>
      <c r="J341" s="89" t="s">
        <v>148</v>
      </c>
      <c r="K341" s="89" t="s">
        <v>469</v>
      </c>
      <c r="L341" s="89" t="s">
        <v>181</v>
      </c>
      <c r="M341" s="89" t="s">
        <v>1229</v>
      </c>
      <c r="N341" s="89" t="s">
        <v>100</v>
      </c>
      <c r="O341" s="142" vm="2">
        <v>0</v>
      </c>
      <c r="P341" s="142" vm="2">
        <v>0</v>
      </c>
      <c r="Q341" s="89" t="s">
        <v>984</v>
      </c>
      <c r="R341" s="89" t="s">
        <v>1230</v>
      </c>
      <c r="S341" s="91" t="s">
        <v>1045</v>
      </c>
      <c r="T341" s="89" t="s">
        <v>987</v>
      </c>
      <c r="U341" s="89" t="s">
        <v>988</v>
      </c>
      <c r="V341" s="146">
        <v>3925</v>
      </c>
      <c r="W341" s="89" t="s">
        <v>987</v>
      </c>
      <c r="X341" s="89">
        <v>0.49166660000000001</v>
      </c>
      <c r="Y341" s="90">
        <v>0</v>
      </c>
      <c r="Z341" s="118">
        <v>0</v>
      </c>
      <c r="AA341" s="89">
        <v>0</v>
      </c>
      <c r="AB341" s="116">
        <f>_xlfn.XLOOKUP(I341,'rubros_id_opex '!A:A,'rubros_id_opex '!B:B)</f>
        <v>8</v>
      </c>
      <c r="AC341" s="89" t="str">
        <f>_xlfn.XLOOKUP(AB341,'rubros_unicos'!B:B,'rubros_unicos'!A:A)</f>
        <v>IMPUESTOS</v>
      </c>
    </row>
    <row r="342" spans="1:29" x14ac:dyDescent="0.25">
      <c r="A342" s="92" vm="45">
        <v>46091</v>
      </c>
      <c r="B342" s="89" t="s">
        <v>1225</v>
      </c>
      <c r="C342" s="89" t="s">
        <v>1364</v>
      </c>
      <c r="D342" s="90">
        <v>-31161.34</v>
      </c>
      <c r="E342" s="89" t="s">
        <v>986</v>
      </c>
      <c r="F342" s="89">
        <v>1</v>
      </c>
      <c r="G342" s="90">
        <v>31161.34</v>
      </c>
      <c r="H342" s="89" t="s">
        <v>931</v>
      </c>
      <c r="I342" s="89" t="s">
        <v>986</v>
      </c>
      <c r="J342" s="89" t="s">
        <v>148</v>
      </c>
      <c r="K342" s="89" t="s">
        <v>506</v>
      </c>
      <c r="L342" s="89" t="s">
        <v>149</v>
      </c>
      <c r="M342" s="89" t="s">
        <v>1229</v>
      </c>
      <c r="N342" s="89" t="s">
        <v>100</v>
      </c>
      <c r="O342" s="142" vm="2">
        <v>0</v>
      </c>
      <c r="P342" s="142" vm="2">
        <v>0</v>
      </c>
      <c r="Q342" s="89" t="s">
        <v>984</v>
      </c>
      <c r="R342" s="89" t="s">
        <v>1230</v>
      </c>
      <c r="S342" s="91" t="s">
        <v>1045</v>
      </c>
      <c r="T342" s="89" t="s">
        <v>987</v>
      </c>
      <c r="U342" s="89" t="s">
        <v>988</v>
      </c>
      <c r="V342" s="146">
        <v>3725</v>
      </c>
      <c r="W342" s="89" t="s">
        <v>987</v>
      </c>
      <c r="X342" s="89">
        <v>0.49166665999999998</v>
      </c>
      <c r="Y342" s="90">
        <v>0</v>
      </c>
      <c r="Z342" s="118">
        <v>0</v>
      </c>
      <c r="AA342" s="89">
        <v>0</v>
      </c>
      <c r="AB342" s="116">
        <f>_xlfn.XLOOKUP(I342,'rubros_id_opex '!A:A,'rubros_id_opex '!B:B)</f>
        <v>8</v>
      </c>
      <c r="AC342" s="89" t="str">
        <f>_xlfn.XLOOKUP(AB342,'rubros_unicos'!B:B,'rubros_unicos'!A:A)</f>
        <v>IMPUESTOS</v>
      </c>
    </row>
    <row r="343" spans="1:29" x14ac:dyDescent="0.25">
      <c r="A343" s="92" vm="45">
        <v>46091</v>
      </c>
      <c r="B343" s="89" t="s">
        <v>1225</v>
      </c>
      <c r="C343" s="89" t="s">
        <v>1364</v>
      </c>
      <c r="D343" s="90">
        <v>-31161.34</v>
      </c>
      <c r="E343" s="89" t="s">
        <v>986</v>
      </c>
      <c r="F343" s="89">
        <v>1</v>
      </c>
      <c r="G343" s="90">
        <v>31161.34</v>
      </c>
      <c r="H343" s="89" t="s">
        <v>931</v>
      </c>
      <c r="I343" s="89" t="s">
        <v>986</v>
      </c>
      <c r="J343" s="89" t="s">
        <v>148</v>
      </c>
      <c r="K343" s="89" t="s">
        <v>506</v>
      </c>
      <c r="L343" s="89" t="s">
        <v>149</v>
      </c>
      <c r="M343" s="89" t="s">
        <v>1229</v>
      </c>
      <c r="N343" s="89" t="s">
        <v>100</v>
      </c>
      <c r="O343" s="142" vm="2">
        <v>0</v>
      </c>
      <c r="P343" s="142" vm="2">
        <v>0</v>
      </c>
      <c r="Q343" s="89" t="s">
        <v>984</v>
      </c>
      <c r="R343" s="89" t="s">
        <v>1230</v>
      </c>
      <c r="S343" s="91" t="s">
        <v>1045</v>
      </c>
      <c r="T343" s="89" t="s">
        <v>987</v>
      </c>
      <c r="U343" s="89" t="s">
        <v>988</v>
      </c>
      <c r="V343" s="146">
        <v>3925</v>
      </c>
      <c r="W343" s="89" t="s">
        <v>987</v>
      </c>
      <c r="X343" s="89">
        <v>0.49166660000000001</v>
      </c>
      <c r="Y343" s="90">
        <v>0</v>
      </c>
      <c r="Z343" s="118">
        <v>0</v>
      </c>
      <c r="AA343" s="89">
        <v>0</v>
      </c>
      <c r="AB343" s="116">
        <f>_xlfn.XLOOKUP(I343,'rubros_id_opex '!A:A,'rubros_id_opex '!B:B)</f>
        <v>8</v>
      </c>
      <c r="AC343" s="89" t="str">
        <f>_xlfn.XLOOKUP(AB343,'rubros_unicos'!B:B,'rubros_unicos'!A:A)</f>
        <v>IMPUESTOS</v>
      </c>
    </row>
    <row r="344" spans="1:29" x14ac:dyDescent="0.25">
      <c r="A344" s="92" vm="45">
        <v>46091</v>
      </c>
      <c r="B344" s="89" t="s">
        <v>614</v>
      </c>
      <c r="C344" s="89" t="s">
        <v>1365</v>
      </c>
      <c r="D344" s="90">
        <v>-83154.23</v>
      </c>
      <c r="E344" s="89" t="s">
        <v>1366</v>
      </c>
      <c r="F344" s="89">
        <v>30</v>
      </c>
      <c r="G344" s="90">
        <v>2290.75</v>
      </c>
      <c r="H344" s="89" t="s">
        <v>931</v>
      </c>
      <c r="I344" s="89" t="s">
        <v>990</v>
      </c>
      <c r="J344" s="89" t="s">
        <v>148</v>
      </c>
      <c r="K344" s="89" t="s">
        <v>469</v>
      </c>
      <c r="L344" s="89" t="s">
        <v>181</v>
      </c>
      <c r="M344" s="89" t="s">
        <v>1229</v>
      </c>
      <c r="N344" s="89" t="s">
        <v>94</v>
      </c>
      <c r="O344" s="142" vm="2">
        <v>0</v>
      </c>
      <c r="P344" s="142" vm="2">
        <v>0</v>
      </c>
      <c r="Q344" s="89" t="s">
        <v>984</v>
      </c>
      <c r="R344" s="89" t="s">
        <v>1230</v>
      </c>
      <c r="S344" s="91" t="s">
        <v>1045</v>
      </c>
      <c r="T344" s="89" t="s">
        <v>932</v>
      </c>
      <c r="U344" s="89" t="s">
        <v>933</v>
      </c>
      <c r="V344" s="146">
        <v>3725</v>
      </c>
      <c r="W344" s="89" t="s">
        <v>934</v>
      </c>
      <c r="X344" s="89">
        <v>0.49166665999999998</v>
      </c>
      <c r="Y344" s="90">
        <v>0.25</v>
      </c>
      <c r="Z344" s="118">
        <v>-10221.04063224295</v>
      </c>
      <c r="AA344" s="89">
        <v>3.6874999499999999</v>
      </c>
      <c r="AB344" s="116">
        <f>_xlfn.XLOOKUP(I344,'rubros_id_opex '!A:A,'rubros_id_opex '!B:B)</f>
        <v>6</v>
      </c>
      <c r="AC344" s="89" t="str">
        <f>_xlfn.XLOOKUP(AB344,'rubros_unicos'!B:B,'rubros_unicos'!A:A)</f>
        <v>MANTENIMIENTO</v>
      </c>
    </row>
    <row r="345" spans="1:29" x14ac:dyDescent="0.25">
      <c r="A345" s="92" vm="45">
        <v>46091</v>
      </c>
      <c r="B345" s="89" t="s">
        <v>614</v>
      </c>
      <c r="C345" s="89" t="s">
        <v>1365</v>
      </c>
      <c r="D345" s="90">
        <v>-83154.23</v>
      </c>
      <c r="E345" s="89" t="s">
        <v>1366</v>
      </c>
      <c r="F345" s="89">
        <v>30</v>
      </c>
      <c r="G345" s="90">
        <v>2290.75</v>
      </c>
      <c r="H345" s="89" t="s">
        <v>931</v>
      </c>
      <c r="I345" s="89" t="s">
        <v>990</v>
      </c>
      <c r="J345" s="89" t="s">
        <v>148</v>
      </c>
      <c r="K345" s="89" t="s">
        <v>469</v>
      </c>
      <c r="L345" s="89" t="s">
        <v>181</v>
      </c>
      <c r="M345" s="89" t="s">
        <v>1229</v>
      </c>
      <c r="N345" s="89" t="s">
        <v>94</v>
      </c>
      <c r="O345" s="142" vm="2">
        <v>0</v>
      </c>
      <c r="P345" s="142" vm="2">
        <v>0</v>
      </c>
      <c r="Q345" s="89" t="s">
        <v>984</v>
      </c>
      <c r="R345" s="89" t="s">
        <v>1230</v>
      </c>
      <c r="S345" s="91" t="s">
        <v>1045</v>
      </c>
      <c r="T345" s="89" t="s">
        <v>932</v>
      </c>
      <c r="U345" s="89" t="s">
        <v>933</v>
      </c>
      <c r="V345" s="146">
        <v>3725</v>
      </c>
      <c r="W345" s="89" t="s">
        <v>908</v>
      </c>
      <c r="X345" s="89">
        <v>0.49166665999999998</v>
      </c>
      <c r="Y345" s="90">
        <v>0.25</v>
      </c>
      <c r="Z345" s="118">
        <v>-10221.04063224295</v>
      </c>
      <c r="AA345" s="89">
        <v>3.6874999499999999</v>
      </c>
      <c r="AB345" s="116">
        <f>_xlfn.XLOOKUP(I345,'rubros_id_opex '!A:A,'rubros_id_opex '!B:B)</f>
        <v>6</v>
      </c>
      <c r="AC345" s="89" t="str">
        <f>_xlfn.XLOOKUP(AB345,'rubros_unicos'!B:B,'rubros_unicos'!A:A)</f>
        <v>MANTENIMIENTO</v>
      </c>
    </row>
    <row r="346" spans="1:29" x14ac:dyDescent="0.25">
      <c r="A346" s="92" vm="45">
        <v>46091</v>
      </c>
      <c r="B346" s="89" t="s">
        <v>614</v>
      </c>
      <c r="C346" s="89" t="s">
        <v>1365</v>
      </c>
      <c r="D346" s="90">
        <v>-83154.23</v>
      </c>
      <c r="E346" s="89" t="s">
        <v>1366</v>
      </c>
      <c r="F346" s="89">
        <v>30</v>
      </c>
      <c r="G346" s="90">
        <v>2290.75</v>
      </c>
      <c r="H346" s="89" t="s">
        <v>931</v>
      </c>
      <c r="I346" s="89" t="s">
        <v>990</v>
      </c>
      <c r="J346" s="89" t="s">
        <v>148</v>
      </c>
      <c r="K346" s="89" t="s">
        <v>469</v>
      </c>
      <c r="L346" s="89" t="s">
        <v>181</v>
      </c>
      <c r="M346" s="89" t="s">
        <v>1229</v>
      </c>
      <c r="N346" s="89" t="s">
        <v>94</v>
      </c>
      <c r="O346" s="142" vm="2">
        <v>0</v>
      </c>
      <c r="P346" s="142" vm="2">
        <v>0</v>
      </c>
      <c r="Q346" s="89" t="s">
        <v>984</v>
      </c>
      <c r="R346" s="89" t="s">
        <v>1230</v>
      </c>
      <c r="S346" s="91" t="s">
        <v>1045</v>
      </c>
      <c r="T346" s="89" t="s">
        <v>932</v>
      </c>
      <c r="U346" s="89" t="s">
        <v>933</v>
      </c>
      <c r="V346" s="146">
        <v>3725</v>
      </c>
      <c r="W346" s="89" t="s">
        <v>910</v>
      </c>
      <c r="X346" s="89">
        <v>0.49166665999999998</v>
      </c>
      <c r="Y346" s="90">
        <v>0.25</v>
      </c>
      <c r="Z346" s="118">
        <v>-10221.04063224295</v>
      </c>
      <c r="AA346" s="89">
        <v>3.6874999499999999</v>
      </c>
      <c r="AB346" s="116">
        <f>_xlfn.XLOOKUP(I346,'rubros_id_opex '!A:A,'rubros_id_opex '!B:B)</f>
        <v>6</v>
      </c>
      <c r="AC346" s="89" t="str">
        <f>_xlfn.XLOOKUP(AB346,'rubros_unicos'!B:B,'rubros_unicos'!A:A)</f>
        <v>MANTENIMIENTO</v>
      </c>
    </row>
    <row r="347" spans="1:29" x14ac:dyDescent="0.25">
      <c r="A347" s="92" vm="45">
        <v>46091</v>
      </c>
      <c r="B347" s="89" t="s">
        <v>614</v>
      </c>
      <c r="C347" s="89" t="s">
        <v>1365</v>
      </c>
      <c r="D347" s="90">
        <v>-83154.23</v>
      </c>
      <c r="E347" s="89" t="s">
        <v>1366</v>
      </c>
      <c r="F347" s="89">
        <v>30</v>
      </c>
      <c r="G347" s="90">
        <v>2290.75</v>
      </c>
      <c r="H347" s="89" t="s">
        <v>931</v>
      </c>
      <c r="I347" s="89" t="s">
        <v>990</v>
      </c>
      <c r="J347" s="89" t="s">
        <v>148</v>
      </c>
      <c r="K347" s="89" t="s">
        <v>469</v>
      </c>
      <c r="L347" s="89" t="s">
        <v>181</v>
      </c>
      <c r="M347" s="89" t="s">
        <v>1229</v>
      </c>
      <c r="N347" s="89" t="s">
        <v>94</v>
      </c>
      <c r="O347" s="142" vm="2">
        <v>0</v>
      </c>
      <c r="P347" s="142" vm="2">
        <v>0</v>
      </c>
      <c r="Q347" s="89" t="s">
        <v>984</v>
      </c>
      <c r="R347" s="89" t="s">
        <v>1230</v>
      </c>
      <c r="S347" s="91" t="s">
        <v>1045</v>
      </c>
      <c r="T347" s="89" t="s">
        <v>932</v>
      </c>
      <c r="U347" s="89" t="s">
        <v>933</v>
      </c>
      <c r="V347" s="146">
        <v>3725</v>
      </c>
      <c r="W347" s="89" t="s">
        <v>912</v>
      </c>
      <c r="X347" s="89">
        <v>0.49166665999999998</v>
      </c>
      <c r="Y347" s="90">
        <v>0.25</v>
      </c>
      <c r="Z347" s="118">
        <v>-10221.04063224295</v>
      </c>
      <c r="AA347" s="89">
        <v>3.6874999499999999</v>
      </c>
      <c r="AB347" s="116">
        <f>_xlfn.XLOOKUP(I347,'rubros_id_opex '!A:A,'rubros_id_opex '!B:B)</f>
        <v>6</v>
      </c>
      <c r="AC347" s="89" t="str">
        <f>_xlfn.XLOOKUP(AB347,'rubros_unicos'!B:B,'rubros_unicos'!A:A)</f>
        <v>MANTENIMIENTO</v>
      </c>
    </row>
    <row r="348" spans="1:29" x14ac:dyDescent="0.25">
      <c r="A348" s="92" vm="45">
        <v>46091</v>
      </c>
      <c r="B348" s="89" t="s">
        <v>614</v>
      </c>
      <c r="C348" s="89" t="s">
        <v>1365</v>
      </c>
      <c r="D348" s="90">
        <v>-83154.23</v>
      </c>
      <c r="E348" s="89" t="s">
        <v>1366</v>
      </c>
      <c r="F348" s="89">
        <v>30</v>
      </c>
      <c r="G348" s="90">
        <v>2290.75</v>
      </c>
      <c r="H348" s="89" t="s">
        <v>931</v>
      </c>
      <c r="I348" s="89" t="s">
        <v>990</v>
      </c>
      <c r="J348" s="89" t="s">
        <v>148</v>
      </c>
      <c r="K348" s="89" t="s">
        <v>469</v>
      </c>
      <c r="L348" s="89" t="s">
        <v>181</v>
      </c>
      <c r="M348" s="89" t="s">
        <v>1229</v>
      </c>
      <c r="N348" s="89" t="s">
        <v>94</v>
      </c>
      <c r="O348" s="142" vm="2">
        <v>0</v>
      </c>
      <c r="P348" s="142" vm="2">
        <v>0</v>
      </c>
      <c r="Q348" s="89" t="s">
        <v>984</v>
      </c>
      <c r="R348" s="89" t="s">
        <v>1230</v>
      </c>
      <c r="S348" s="91" t="s">
        <v>1045</v>
      </c>
      <c r="T348" s="89" t="s">
        <v>932</v>
      </c>
      <c r="U348" s="89" t="s">
        <v>933</v>
      </c>
      <c r="V348" s="146">
        <v>3925</v>
      </c>
      <c r="W348" s="89" t="s">
        <v>934</v>
      </c>
      <c r="X348" s="89">
        <v>0.49166660000000001</v>
      </c>
      <c r="Y348" s="90">
        <v>0.25</v>
      </c>
      <c r="Z348" s="118">
        <v>-10221.0393849295</v>
      </c>
      <c r="AA348" s="89">
        <v>3.6874994999999999</v>
      </c>
      <c r="AB348" s="116">
        <f>_xlfn.XLOOKUP(I348,'rubros_id_opex '!A:A,'rubros_id_opex '!B:B)</f>
        <v>6</v>
      </c>
      <c r="AC348" s="89" t="str">
        <f>_xlfn.XLOOKUP(AB348,'rubros_unicos'!B:B,'rubros_unicos'!A:A)</f>
        <v>MANTENIMIENTO</v>
      </c>
    </row>
    <row r="349" spans="1:29" x14ac:dyDescent="0.25">
      <c r="A349" s="92" vm="45">
        <v>46091</v>
      </c>
      <c r="B349" s="89" t="s">
        <v>614</v>
      </c>
      <c r="C349" s="89" t="s">
        <v>1365</v>
      </c>
      <c r="D349" s="90">
        <v>-83154.23</v>
      </c>
      <c r="E349" s="89" t="s">
        <v>1366</v>
      </c>
      <c r="F349" s="89">
        <v>30</v>
      </c>
      <c r="G349" s="90">
        <v>2290.75</v>
      </c>
      <c r="H349" s="89" t="s">
        <v>931</v>
      </c>
      <c r="I349" s="89" t="s">
        <v>990</v>
      </c>
      <c r="J349" s="89" t="s">
        <v>148</v>
      </c>
      <c r="K349" s="89" t="s">
        <v>469</v>
      </c>
      <c r="L349" s="89" t="s">
        <v>181</v>
      </c>
      <c r="M349" s="89" t="s">
        <v>1229</v>
      </c>
      <c r="N349" s="89" t="s">
        <v>94</v>
      </c>
      <c r="O349" s="142" vm="2">
        <v>0</v>
      </c>
      <c r="P349" s="142" vm="2">
        <v>0</v>
      </c>
      <c r="Q349" s="89" t="s">
        <v>984</v>
      </c>
      <c r="R349" s="89" t="s">
        <v>1230</v>
      </c>
      <c r="S349" s="91" t="s">
        <v>1045</v>
      </c>
      <c r="T349" s="89" t="s">
        <v>932</v>
      </c>
      <c r="U349" s="89" t="s">
        <v>933</v>
      </c>
      <c r="V349" s="146">
        <v>3925</v>
      </c>
      <c r="W349" s="89" t="s">
        <v>908</v>
      </c>
      <c r="X349" s="89">
        <v>0.49166660000000001</v>
      </c>
      <c r="Y349" s="90">
        <v>0.25</v>
      </c>
      <c r="Z349" s="118">
        <v>-10221.0393849295</v>
      </c>
      <c r="AA349" s="89">
        <v>3.6874994999999999</v>
      </c>
      <c r="AB349" s="116">
        <f>_xlfn.XLOOKUP(I349,'rubros_id_opex '!A:A,'rubros_id_opex '!B:B)</f>
        <v>6</v>
      </c>
      <c r="AC349" s="89" t="str">
        <f>_xlfn.XLOOKUP(AB349,'rubros_unicos'!B:B,'rubros_unicos'!A:A)</f>
        <v>MANTENIMIENTO</v>
      </c>
    </row>
    <row r="350" spans="1:29" x14ac:dyDescent="0.25">
      <c r="A350" s="92" vm="45">
        <v>46091</v>
      </c>
      <c r="B350" s="89" t="s">
        <v>614</v>
      </c>
      <c r="C350" s="89" t="s">
        <v>1365</v>
      </c>
      <c r="D350" s="90">
        <v>-83154.23</v>
      </c>
      <c r="E350" s="89" t="s">
        <v>1366</v>
      </c>
      <c r="F350" s="89">
        <v>30</v>
      </c>
      <c r="G350" s="90">
        <v>2290.75</v>
      </c>
      <c r="H350" s="89" t="s">
        <v>931</v>
      </c>
      <c r="I350" s="89" t="s">
        <v>990</v>
      </c>
      <c r="J350" s="89" t="s">
        <v>148</v>
      </c>
      <c r="K350" s="89" t="s">
        <v>469</v>
      </c>
      <c r="L350" s="89" t="s">
        <v>181</v>
      </c>
      <c r="M350" s="89" t="s">
        <v>1229</v>
      </c>
      <c r="N350" s="89" t="s">
        <v>94</v>
      </c>
      <c r="O350" s="142" vm="2">
        <v>0</v>
      </c>
      <c r="P350" s="142" vm="2">
        <v>0</v>
      </c>
      <c r="Q350" s="89" t="s">
        <v>984</v>
      </c>
      <c r="R350" s="89" t="s">
        <v>1230</v>
      </c>
      <c r="S350" s="91" t="s">
        <v>1045</v>
      </c>
      <c r="T350" s="89" t="s">
        <v>932</v>
      </c>
      <c r="U350" s="89" t="s">
        <v>933</v>
      </c>
      <c r="V350" s="146">
        <v>3925</v>
      </c>
      <c r="W350" s="89" t="s">
        <v>910</v>
      </c>
      <c r="X350" s="89">
        <v>0.49166660000000001</v>
      </c>
      <c r="Y350" s="90">
        <v>0.25</v>
      </c>
      <c r="Z350" s="118">
        <v>-10221.0393849295</v>
      </c>
      <c r="AA350" s="89">
        <v>3.6874994999999999</v>
      </c>
      <c r="AB350" s="116">
        <f>_xlfn.XLOOKUP(I350,'rubros_id_opex '!A:A,'rubros_id_opex '!B:B)</f>
        <v>6</v>
      </c>
      <c r="AC350" s="89" t="str">
        <f>_xlfn.XLOOKUP(AB350,'rubros_unicos'!B:B,'rubros_unicos'!A:A)</f>
        <v>MANTENIMIENTO</v>
      </c>
    </row>
    <row r="351" spans="1:29" x14ac:dyDescent="0.25">
      <c r="A351" s="92" vm="45">
        <v>46091</v>
      </c>
      <c r="B351" s="89" t="s">
        <v>614</v>
      </c>
      <c r="C351" s="89" t="s">
        <v>1365</v>
      </c>
      <c r="D351" s="90">
        <v>-83154.23</v>
      </c>
      <c r="E351" s="89" t="s">
        <v>1366</v>
      </c>
      <c r="F351" s="89">
        <v>30</v>
      </c>
      <c r="G351" s="90">
        <v>2290.75</v>
      </c>
      <c r="H351" s="89" t="s">
        <v>931</v>
      </c>
      <c r="I351" s="89" t="s">
        <v>990</v>
      </c>
      <c r="J351" s="89" t="s">
        <v>148</v>
      </c>
      <c r="K351" s="89" t="s">
        <v>469</v>
      </c>
      <c r="L351" s="89" t="s">
        <v>181</v>
      </c>
      <c r="M351" s="89" t="s">
        <v>1229</v>
      </c>
      <c r="N351" s="89" t="s">
        <v>94</v>
      </c>
      <c r="O351" s="142" vm="2">
        <v>0</v>
      </c>
      <c r="P351" s="142" vm="2">
        <v>0</v>
      </c>
      <c r="Q351" s="89" t="s">
        <v>984</v>
      </c>
      <c r="R351" s="89" t="s">
        <v>1230</v>
      </c>
      <c r="S351" s="91" t="s">
        <v>1045</v>
      </c>
      <c r="T351" s="89" t="s">
        <v>932</v>
      </c>
      <c r="U351" s="89" t="s">
        <v>933</v>
      </c>
      <c r="V351" s="146">
        <v>3925</v>
      </c>
      <c r="W351" s="89" t="s">
        <v>912</v>
      </c>
      <c r="X351" s="89">
        <v>0.49166660000000001</v>
      </c>
      <c r="Y351" s="90">
        <v>0.25</v>
      </c>
      <c r="Z351" s="118">
        <v>-10221.0393849295</v>
      </c>
      <c r="AA351" s="89">
        <v>3.6874994999999999</v>
      </c>
      <c r="AB351" s="116">
        <f>_xlfn.XLOOKUP(I351,'rubros_id_opex '!A:A,'rubros_id_opex '!B:B)</f>
        <v>6</v>
      </c>
      <c r="AC351" s="89" t="str">
        <f>_xlfn.XLOOKUP(AB351,'rubros_unicos'!B:B,'rubros_unicos'!A:A)</f>
        <v>MANTENIMIENTO</v>
      </c>
    </row>
    <row r="352" spans="1:29" x14ac:dyDescent="0.25">
      <c r="A352" s="92" vm="45">
        <v>46091</v>
      </c>
      <c r="B352" s="89" t="s">
        <v>1220</v>
      </c>
      <c r="C352" s="89" t="s">
        <v>1367</v>
      </c>
      <c r="D352" s="90">
        <v>-324159</v>
      </c>
      <c r="E352" s="89" t="s">
        <v>1368</v>
      </c>
      <c r="F352" s="89">
        <v>2</v>
      </c>
      <c r="G352" s="90">
        <v>133950</v>
      </c>
      <c r="H352" s="89" t="s">
        <v>931</v>
      </c>
      <c r="I352" s="89" t="s">
        <v>990</v>
      </c>
      <c r="J352" s="89" t="s">
        <v>148</v>
      </c>
      <c r="K352" s="89" t="s">
        <v>469</v>
      </c>
      <c r="L352" s="89" t="s">
        <v>181</v>
      </c>
      <c r="M352" s="89" t="s">
        <v>1229</v>
      </c>
      <c r="N352" s="89" t="s">
        <v>94</v>
      </c>
      <c r="O352" s="142" vm="2">
        <v>0</v>
      </c>
      <c r="P352" s="142" vm="2">
        <v>0</v>
      </c>
      <c r="Q352" s="89" t="s">
        <v>984</v>
      </c>
      <c r="R352" s="89" t="s">
        <v>1230</v>
      </c>
      <c r="S352" s="91" t="s">
        <v>1045</v>
      </c>
      <c r="T352" s="89" t="s">
        <v>932</v>
      </c>
      <c r="U352" s="89" t="s">
        <v>933</v>
      </c>
      <c r="V352" s="146">
        <v>3725</v>
      </c>
      <c r="W352" s="89" t="s">
        <v>934</v>
      </c>
      <c r="X352" s="89">
        <v>0.49166665999999998</v>
      </c>
      <c r="Y352" s="90">
        <v>0.25</v>
      </c>
      <c r="Z352" s="118">
        <v>-39844.543209734999</v>
      </c>
      <c r="AA352" s="89">
        <v>0.24583332999999999</v>
      </c>
      <c r="AB352" s="116">
        <f>_xlfn.XLOOKUP(I352,'rubros_id_opex '!A:A,'rubros_id_opex '!B:B)</f>
        <v>6</v>
      </c>
      <c r="AC352" s="89" t="str">
        <f>_xlfn.XLOOKUP(AB352,'rubros_unicos'!B:B,'rubros_unicos'!A:A)</f>
        <v>MANTENIMIENTO</v>
      </c>
    </row>
    <row r="353" spans="1:29" x14ac:dyDescent="0.25">
      <c r="A353" s="92" vm="45">
        <v>46091</v>
      </c>
      <c r="B353" s="89" t="s">
        <v>1220</v>
      </c>
      <c r="C353" s="89" t="s">
        <v>1367</v>
      </c>
      <c r="D353" s="90">
        <v>-324159</v>
      </c>
      <c r="E353" s="89" t="s">
        <v>1368</v>
      </c>
      <c r="F353" s="89">
        <v>2</v>
      </c>
      <c r="G353" s="90">
        <v>133950</v>
      </c>
      <c r="H353" s="89" t="s">
        <v>931</v>
      </c>
      <c r="I353" s="89" t="s">
        <v>990</v>
      </c>
      <c r="J353" s="89" t="s">
        <v>148</v>
      </c>
      <c r="K353" s="89" t="s">
        <v>469</v>
      </c>
      <c r="L353" s="89" t="s">
        <v>181</v>
      </c>
      <c r="M353" s="89" t="s">
        <v>1229</v>
      </c>
      <c r="N353" s="89" t="s">
        <v>94</v>
      </c>
      <c r="O353" s="142" vm="2">
        <v>0</v>
      </c>
      <c r="P353" s="142" vm="2">
        <v>0</v>
      </c>
      <c r="Q353" s="89" t="s">
        <v>984</v>
      </c>
      <c r="R353" s="89" t="s">
        <v>1230</v>
      </c>
      <c r="S353" s="91" t="s">
        <v>1045</v>
      </c>
      <c r="T353" s="89" t="s">
        <v>932</v>
      </c>
      <c r="U353" s="89" t="s">
        <v>933</v>
      </c>
      <c r="V353" s="146">
        <v>3725</v>
      </c>
      <c r="W353" s="89" t="s">
        <v>908</v>
      </c>
      <c r="X353" s="89">
        <v>0.49166665999999998</v>
      </c>
      <c r="Y353" s="90">
        <v>0.25</v>
      </c>
      <c r="Z353" s="118">
        <v>-39844.543209734999</v>
      </c>
      <c r="AA353" s="89">
        <v>0.24583332999999999</v>
      </c>
      <c r="AB353" s="116">
        <f>_xlfn.XLOOKUP(I353,'rubros_id_opex '!A:A,'rubros_id_opex '!B:B)</f>
        <v>6</v>
      </c>
      <c r="AC353" s="89" t="str">
        <f>_xlfn.XLOOKUP(AB353,'rubros_unicos'!B:B,'rubros_unicos'!A:A)</f>
        <v>MANTENIMIENTO</v>
      </c>
    </row>
    <row r="354" spans="1:29" x14ac:dyDescent="0.25">
      <c r="A354" s="92" vm="45">
        <v>46091</v>
      </c>
      <c r="B354" s="89" t="s">
        <v>1220</v>
      </c>
      <c r="C354" s="89" t="s">
        <v>1367</v>
      </c>
      <c r="D354" s="90">
        <v>-324159</v>
      </c>
      <c r="E354" s="89" t="s">
        <v>1368</v>
      </c>
      <c r="F354" s="89">
        <v>2</v>
      </c>
      <c r="G354" s="90">
        <v>133950</v>
      </c>
      <c r="H354" s="89" t="s">
        <v>931</v>
      </c>
      <c r="I354" s="89" t="s">
        <v>990</v>
      </c>
      <c r="J354" s="89" t="s">
        <v>148</v>
      </c>
      <c r="K354" s="89" t="s">
        <v>469</v>
      </c>
      <c r="L354" s="89" t="s">
        <v>181</v>
      </c>
      <c r="M354" s="89" t="s">
        <v>1229</v>
      </c>
      <c r="N354" s="89" t="s">
        <v>94</v>
      </c>
      <c r="O354" s="142" vm="2">
        <v>0</v>
      </c>
      <c r="P354" s="142" vm="2">
        <v>0</v>
      </c>
      <c r="Q354" s="89" t="s">
        <v>984</v>
      </c>
      <c r="R354" s="89" t="s">
        <v>1230</v>
      </c>
      <c r="S354" s="91" t="s">
        <v>1045</v>
      </c>
      <c r="T354" s="89" t="s">
        <v>932</v>
      </c>
      <c r="U354" s="89" t="s">
        <v>933</v>
      </c>
      <c r="V354" s="146">
        <v>3725</v>
      </c>
      <c r="W354" s="89" t="s">
        <v>910</v>
      </c>
      <c r="X354" s="89">
        <v>0.49166665999999998</v>
      </c>
      <c r="Y354" s="90">
        <v>0.25</v>
      </c>
      <c r="Z354" s="118">
        <v>-39844.543209734999</v>
      </c>
      <c r="AA354" s="89">
        <v>0.24583332999999999</v>
      </c>
      <c r="AB354" s="116">
        <f>_xlfn.XLOOKUP(I354,'rubros_id_opex '!A:A,'rubros_id_opex '!B:B)</f>
        <v>6</v>
      </c>
      <c r="AC354" s="89" t="str">
        <f>_xlfn.XLOOKUP(AB354,'rubros_unicos'!B:B,'rubros_unicos'!A:A)</f>
        <v>MANTENIMIENTO</v>
      </c>
    </row>
    <row r="355" spans="1:29" x14ac:dyDescent="0.25">
      <c r="A355" s="92" vm="45">
        <v>46091</v>
      </c>
      <c r="B355" s="89" t="s">
        <v>1220</v>
      </c>
      <c r="C355" s="89" t="s">
        <v>1367</v>
      </c>
      <c r="D355" s="90">
        <v>-324159</v>
      </c>
      <c r="E355" s="89" t="s">
        <v>1368</v>
      </c>
      <c r="F355" s="89">
        <v>2</v>
      </c>
      <c r="G355" s="90">
        <v>133950</v>
      </c>
      <c r="H355" s="89" t="s">
        <v>931</v>
      </c>
      <c r="I355" s="89" t="s">
        <v>990</v>
      </c>
      <c r="J355" s="89" t="s">
        <v>148</v>
      </c>
      <c r="K355" s="89" t="s">
        <v>469</v>
      </c>
      <c r="L355" s="89" t="s">
        <v>181</v>
      </c>
      <c r="M355" s="89" t="s">
        <v>1229</v>
      </c>
      <c r="N355" s="89" t="s">
        <v>94</v>
      </c>
      <c r="O355" s="142" vm="2">
        <v>0</v>
      </c>
      <c r="P355" s="142" vm="2">
        <v>0</v>
      </c>
      <c r="Q355" s="89" t="s">
        <v>984</v>
      </c>
      <c r="R355" s="89" t="s">
        <v>1230</v>
      </c>
      <c r="S355" s="91" t="s">
        <v>1045</v>
      </c>
      <c r="T355" s="89" t="s">
        <v>932</v>
      </c>
      <c r="U355" s="89" t="s">
        <v>933</v>
      </c>
      <c r="V355" s="146">
        <v>3725</v>
      </c>
      <c r="W355" s="89" t="s">
        <v>912</v>
      </c>
      <c r="X355" s="89">
        <v>0.49166665999999998</v>
      </c>
      <c r="Y355" s="90">
        <v>0.25</v>
      </c>
      <c r="Z355" s="118">
        <v>-39844.543209734999</v>
      </c>
      <c r="AA355" s="89">
        <v>0.24583332999999999</v>
      </c>
      <c r="AB355" s="116">
        <f>_xlfn.XLOOKUP(I355,'rubros_id_opex '!A:A,'rubros_id_opex '!B:B)</f>
        <v>6</v>
      </c>
      <c r="AC355" s="89" t="str">
        <f>_xlfn.XLOOKUP(AB355,'rubros_unicos'!B:B,'rubros_unicos'!A:A)</f>
        <v>MANTENIMIENTO</v>
      </c>
    </row>
    <row r="356" spans="1:29" x14ac:dyDescent="0.25">
      <c r="A356" s="92" vm="45">
        <v>46091</v>
      </c>
      <c r="B356" s="89" t="s">
        <v>1220</v>
      </c>
      <c r="C356" s="89" t="s">
        <v>1367</v>
      </c>
      <c r="D356" s="90">
        <v>-324159</v>
      </c>
      <c r="E356" s="89" t="s">
        <v>1368</v>
      </c>
      <c r="F356" s="89">
        <v>2</v>
      </c>
      <c r="G356" s="90">
        <v>133950</v>
      </c>
      <c r="H356" s="89" t="s">
        <v>931</v>
      </c>
      <c r="I356" s="89" t="s">
        <v>990</v>
      </c>
      <c r="J356" s="89" t="s">
        <v>148</v>
      </c>
      <c r="K356" s="89" t="s">
        <v>469</v>
      </c>
      <c r="L356" s="89" t="s">
        <v>181</v>
      </c>
      <c r="M356" s="89" t="s">
        <v>1229</v>
      </c>
      <c r="N356" s="89" t="s">
        <v>94</v>
      </c>
      <c r="O356" s="142" vm="2">
        <v>0</v>
      </c>
      <c r="P356" s="142" vm="2">
        <v>0</v>
      </c>
      <c r="Q356" s="89" t="s">
        <v>984</v>
      </c>
      <c r="R356" s="89" t="s">
        <v>1230</v>
      </c>
      <c r="S356" s="91" t="s">
        <v>1045</v>
      </c>
      <c r="T356" s="89" t="s">
        <v>932</v>
      </c>
      <c r="U356" s="89" t="s">
        <v>933</v>
      </c>
      <c r="V356" s="146">
        <v>3925</v>
      </c>
      <c r="W356" s="89" t="s">
        <v>934</v>
      </c>
      <c r="X356" s="89">
        <v>0.49166660000000001</v>
      </c>
      <c r="Y356" s="90">
        <v>0.25</v>
      </c>
      <c r="Z356" s="118">
        <v>-39844.538347350004</v>
      </c>
      <c r="AA356" s="89">
        <v>0.2458333</v>
      </c>
      <c r="AB356" s="116">
        <f>_xlfn.XLOOKUP(I356,'rubros_id_opex '!A:A,'rubros_id_opex '!B:B)</f>
        <v>6</v>
      </c>
      <c r="AC356" s="89" t="str">
        <f>_xlfn.XLOOKUP(AB356,'rubros_unicos'!B:B,'rubros_unicos'!A:A)</f>
        <v>MANTENIMIENTO</v>
      </c>
    </row>
    <row r="357" spans="1:29" x14ac:dyDescent="0.25">
      <c r="A357" s="92" vm="45">
        <v>46091</v>
      </c>
      <c r="B357" s="89" t="s">
        <v>1220</v>
      </c>
      <c r="C357" s="89" t="s">
        <v>1367</v>
      </c>
      <c r="D357" s="90">
        <v>-324159</v>
      </c>
      <c r="E357" s="89" t="s">
        <v>1368</v>
      </c>
      <c r="F357" s="89">
        <v>2</v>
      </c>
      <c r="G357" s="90">
        <v>133950</v>
      </c>
      <c r="H357" s="89" t="s">
        <v>931</v>
      </c>
      <c r="I357" s="89" t="s">
        <v>990</v>
      </c>
      <c r="J357" s="89" t="s">
        <v>148</v>
      </c>
      <c r="K357" s="89" t="s">
        <v>469</v>
      </c>
      <c r="L357" s="89" t="s">
        <v>181</v>
      </c>
      <c r="M357" s="89" t="s">
        <v>1229</v>
      </c>
      <c r="N357" s="89" t="s">
        <v>94</v>
      </c>
      <c r="O357" s="142" vm="2">
        <v>0</v>
      </c>
      <c r="P357" s="142" vm="2">
        <v>0</v>
      </c>
      <c r="Q357" s="89" t="s">
        <v>984</v>
      </c>
      <c r="R357" s="89" t="s">
        <v>1230</v>
      </c>
      <c r="S357" s="91" t="s">
        <v>1045</v>
      </c>
      <c r="T357" s="89" t="s">
        <v>932</v>
      </c>
      <c r="U357" s="89" t="s">
        <v>933</v>
      </c>
      <c r="V357" s="146">
        <v>3925</v>
      </c>
      <c r="W357" s="89" t="s">
        <v>908</v>
      </c>
      <c r="X357" s="89">
        <v>0.49166660000000001</v>
      </c>
      <c r="Y357" s="90">
        <v>0.25</v>
      </c>
      <c r="Z357" s="118">
        <v>-39844.538347350004</v>
      </c>
      <c r="AA357" s="89">
        <v>0.2458333</v>
      </c>
      <c r="AB357" s="116">
        <f>_xlfn.XLOOKUP(I357,'rubros_id_opex '!A:A,'rubros_id_opex '!B:B)</f>
        <v>6</v>
      </c>
      <c r="AC357" s="89" t="str">
        <f>_xlfn.XLOOKUP(AB357,'rubros_unicos'!B:B,'rubros_unicos'!A:A)</f>
        <v>MANTENIMIENTO</v>
      </c>
    </row>
    <row r="358" spans="1:29" x14ac:dyDescent="0.25">
      <c r="A358" s="92" vm="45">
        <v>46091</v>
      </c>
      <c r="B358" s="89" t="s">
        <v>1220</v>
      </c>
      <c r="C358" s="89" t="s">
        <v>1367</v>
      </c>
      <c r="D358" s="90">
        <v>-324159</v>
      </c>
      <c r="E358" s="89" t="s">
        <v>1368</v>
      </c>
      <c r="F358" s="89">
        <v>2</v>
      </c>
      <c r="G358" s="90">
        <v>133950</v>
      </c>
      <c r="H358" s="89" t="s">
        <v>931</v>
      </c>
      <c r="I358" s="89" t="s">
        <v>990</v>
      </c>
      <c r="J358" s="89" t="s">
        <v>148</v>
      </c>
      <c r="K358" s="89" t="s">
        <v>469</v>
      </c>
      <c r="L358" s="89" t="s">
        <v>181</v>
      </c>
      <c r="M358" s="89" t="s">
        <v>1229</v>
      </c>
      <c r="N358" s="89" t="s">
        <v>94</v>
      </c>
      <c r="O358" s="142" vm="2">
        <v>0</v>
      </c>
      <c r="P358" s="142" vm="2">
        <v>0</v>
      </c>
      <c r="Q358" s="89" t="s">
        <v>984</v>
      </c>
      <c r="R358" s="89" t="s">
        <v>1230</v>
      </c>
      <c r="S358" s="91" t="s">
        <v>1045</v>
      </c>
      <c r="T358" s="89" t="s">
        <v>932</v>
      </c>
      <c r="U358" s="89" t="s">
        <v>933</v>
      </c>
      <c r="V358" s="146">
        <v>3925</v>
      </c>
      <c r="W358" s="89" t="s">
        <v>910</v>
      </c>
      <c r="X358" s="89">
        <v>0.49166660000000001</v>
      </c>
      <c r="Y358" s="90">
        <v>0.25</v>
      </c>
      <c r="Z358" s="118">
        <v>-39844.538347350004</v>
      </c>
      <c r="AA358" s="89">
        <v>0.2458333</v>
      </c>
      <c r="AB358" s="116">
        <f>_xlfn.XLOOKUP(I358,'rubros_id_opex '!A:A,'rubros_id_opex '!B:B)</f>
        <v>6</v>
      </c>
      <c r="AC358" s="89" t="str">
        <f>_xlfn.XLOOKUP(AB358,'rubros_unicos'!B:B,'rubros_unicos'!A:A)</f>
        <v>MANTENIMIENTO</v>
      </c>
    </row>
    <row r="359" spans="1:29" x14ac:dyDescent="0.25">
      <c r="A359" s="92" vm="45">
        <v>46091</v>
      </c>
      <c r="B359" s="89" t="s">
        <v>1220</v>
      </c>
      <c r="C359" s="89" t="s">
        <v>1367</v>
      </c>
      <c r="D359" s="90">
        <v>-324159</v>
      </c>
      <c r="E359" s="89" t="s">
        <v>1368</v>
      </c>
      <c r="F359" s="89">
        <v>2</v>
      </c>
      <c r="G359" s="90">
        <v>133950</v>
      </c>
      <c r="H359" s="89" t="s">
        <v>931</v>
      </c>
      <c r="I359" s="89" t="s">
        <v>990</v>
      </c>
      <c r="J359" s="89" t="s">
        <v>148</v>
      </c>
      <c r="K359" s="89" t="s">
        <v>469</v>
      </c>
      <c r="L359" s="89" t="s">
        <v>181</v>
      </c>
      <c r="M359" s="89" t="s">
        <v>1229</v>
      </c>
      <c r="N359" s="89" t="s">
        <v>94</v>
      </c>
      <c r="O359" s="142" vm="2">
        <v>0</v>
      </c>
      <c r="P359" s="142" vm="2">
        <v>0</v>
      </c>
      <c r="Q359" s="89" t="s">
        <v>984</v>
      </c>
      <c r="R359" s="89" t="s">
        <v>1230</v>
      </c>
      <c r="S359" s="91" t="s">
        <v>1045</v>
      </c>
      <c r="T359" s="89" t="s">
        <v>932</v>
      </c>
      <c r="U359" s="89" t="s">
        <v>933</v>
      </c>
      <c r="V359" s="146">
        <v>3925</v>
      </c>
      <c r="W359" s="89" t="s">
        <v>912</v>
      </c>
      <c r="X359" s="89">
        <v>0.49166660000000001</v>
      </c>
      <c r="Y359" s="90">
        <v>0.25</v>
      </c>
      <c r="Z359" s="118">
        <v>-39844.538347350004</v>
      </c>
      <c r="AA359" s="89">
        <v>0.2458333</v>
      </c>
      <c r="AB359" s="116">
        <f>_xlfn.XLOOKUP(I359,'rubros_id_opex '!A:A,'rubros_id_opex '!B:B)</f>
        <v>6</v>
      </c>
      <c r="AC359" s="89" t="str">
        <f>_xlfn.XLOOKUP(AB359,'rubros_unicos'!B:B,'rubros_unicos'!A:A)</f>
        <v>MANTENIMIENTO</v>
      </c>
    </row>
    <row r="360" spans="1:29" x14ac:dyDescent="0.25">
      <c r="A360" s="92" vm="45">
        <v>46091</v>
      </c>
      <c r="B360" s="89" t="s">
        <v>1369</v>
      </c>
      <c r="C360" s="89" t="s">
        <v>1370</v>
      </c>
      <c r="D360" s="90">
        <v>-286497.75</v>
      </c>
      <c r="E360" s="89" t="s">
        <v>1371</v>
      </c>
      <c r="F360" s="89">
        <v>1</v>
      </c>
      <c r="G360" s="90">
        <v>236775</v>
      </c>
      <c r="H360" s="89" t="s">
        <v>931</v>
      </c>
      <c r="I360" s="89" t="s">
        <v>983</v>
      </c>
      <c r="J360" s="89" t="s">
        <v>148</v>
      </c>
      <c r="K360" s="89" t="s">
        <v>469</v>
      </c>
      <c r="L360" s="89" t="s">
        <v>181</v>
      </c>
      <c r="M360" s="89" t="s">
        <v>1229</v>
      </c>
      <c r="N360" s="89" t="s">
        <v>94</v>
      </c>
      <c r="O360" s="142" vm="2">
        <v>0</v>
      </c>
      <c r="P360" s="142" vm="2">
        <v>0</v>
      </c>
      <c r="Q360" s="89" t="s">
        <v>984</v>
      </c>
      <c r="R360" s="89" t="s">
        <v>1230</v>
      </c>
      <c r="S360" s="91" t="s">
        <v>1045</v>
      </c>
      <c r="T360" s="89" t="s">
        <v>932</v>
      </c>
      <c r="U360" s="89" t="s">
        <v>933</v>
      </c>
      <c r="V360" s="146">
        <v>3725</v>
      </c>
      <c r="W360" s="89" t="s">
        <v>934</v>
      </c>
      <c r="X360" s="89">
        <v>0.49166665999999998</v>
      </c>
      <c r="Y360" s="90">
        <v>0.25</v>
      </c>
      <c r="Z360" s="118">
        <v>-35215.347960003746</v>
      </c>
      <c r="AA360" s="89">
        <v>0.12291666499999999</v>
      </c>
      <c r="AB360" s="116">
        <f>_xlfn.XLOOKUP(I360,'rubros_id_opex '!A:A,'rubros_id_opex '!B:B)</f>
        <v>7</v>
      </c>
      <c r="AC360" s="89" t="str">
        <f>_xlfn.XLOOKUP(AB360,'rubros_unicos'!B:B,'rubros_unicos'!A:A)</f>
        <v>GASTOS OPERATIVOS</v>
      </c>
    </row>
    <row r="361" spans="1:29" x14ac:dyDescent="0.25">
      <c r="A361" s="92" vm="45">
        <v>46091</v>
      </c>
      <c r="B361" s="89" t="s">
        <v>1369</v>
      </c>
      <c r="C361" s="89" t="s">
        <v>1370</v>
      </c>
      <c r="D361" s="90">
        <v>-286497.75</v>
      </c>
      <c r="E361" s="89" t="s">
        <v>1371</v>
      </c>
      <c r="F361" s="89">
        <v>1</v>
      </c>
      <c r="G361" s="90">
        <v>236775</v>
      </c>
      <c r="H361" s="89" t="s">
        <v>931</v>
      </c>
      <c r="I361" s="89" t="s">
        <v>983</v>
      </c>
      <c r="J361" s="89" t="s">
        <v>148</v>
      </c>
      <c r="K361" s="89" t="s">
        <v>469</v>
      </c>
      <c r="L361" s="89" t="s">
        <v>181</v>
      </c>
      <c r="M361" s="89" t="s">
        <v>1229</v>
      </c>
      <c r="N361" s="89" t="s">
        <v>94</v>
      </c>
      <c r="O361" s="142" vm="2">
        <v>0</v>
      </c>
      <c r="P361" s="142" vm="2">
        <v>0</v>
      </c>
      <c r="Q361" s="89" t="s">
        <v>984</v>
      </c>
      <c r="R361" s="89" t="s">
        <v>1230</v>
      </c>
      <c r="S361" s="91" t="s">
        <v>1045</v>
      </c>
      <c r="T361" s="89" t="s">
        <v>932</v>
      </c>
      <c r="U361" s="89" t="s">
        <v>933</v>
      </c>
      <c r="V361" s="146">
        <v>3725</v>
      </c>
      <c r="W361" s="89" t="s">
        <v>908</v>
      </c>
      <c r="X361" s="89">
        <v>0.49166665999999998</v>
      </c>
      <c r="Y361" s="90">
        <v>0.25</v>
      </c>
      <c r="Z361" s="118">
        <v>-35215.347960003746</v>
      </c>
      <c r="AA361" s="89">
        <v>0.12291666499999999</v>
      </c>
      <c r="AB361" s="116">
        <f>_xlfn.XLOOKUP(I361,'rubros_id_opex '!A:A,'rubros_id_opex '!B:B)</f>
        <v>7</v>
      </c>
      <c r="AC361" s="89" t="str">
        <f>_xlfn.XLOOKUP(AB361,'rubros_unicos'!B:B,'rubros_unicos'!A:A)</f>
        <v>GASTOS OPERATIVOS</v>
      </c>
    </row>
    <row r="362" spans="1:29" x14ac:dyDescent="0.25">
      <c r="A362" s="92" vm="45">
        <v>46091</v>
      </c>
      <c r="B362" s="89" t="s">
        <v>1369</v>
      </c>
      <c r="C362" s="89" t="s">
        <v>1370</v>
      </c>
      <c r="D362" s="90">
        <v>-286497.75</v>
      </c>
      <c r="E362" s="89" t="s">
        <v>1371</v>
      </c>
      <c r="F362" s="89">
        <v>1</v>
      </c>
      <c r="G362" s="90">
        <v>236775</v>
      </c>
      <c r="H362" s="89" t="s">
        <v>931</v>
      </c>
      <c r="I362" s="89" t="s">
        <v>983</v>
      </c>
      <c r="J362" s="89" t="s">
        <v>148</v>
      </c>
      <c r="K362" s="89" t="s">
        <v>469</v>
      </c>
      <c r="L362" s="89" t="s">
        <v>181</v>
      </c>
      <c r="M362" s="89" t="s">
        <v>1229</v>
      </c>
      <c r="N362" s="89" t="s">
        <v>94</v>
      </c>
      <c r="O362" s="142" vm="2">
        <v>0</v>
      </c>
      <c r="P362" s="142" vm="2">
        <v>0</v>
      </c>
      <c r="Q362" s="89" t="s">
        <v>984</v>
      </c>
      <c r="R362" s="89" t="s">
        <v>1230</v>
      </c>
      <c r="S362" s="91" t="s">
        <v>1045</v>
      </c>
      <c r="T362" s="89" t="s">
        <v>932</v>
      </c>
      <c r="U362" s="89" t="s">
        <v>933</v>
      </c>
      <c r="V362" s="146">
        <v>3725</v>
      </c>
      <c r="W362" s="89" t="s">
        <v>910</v>
      </c>
      <c r="X362" s="89">
        <v>0.49166665999999998</v>
      </c>
      <c r="Y362" s="90">
        <v>0.25</v>
      </c>
      <c r="Z362" s="118">
        <v>-35215.347960003746</v>
      </c>
      <c r="AA362" s="89">
        <v>0.12291666499999999</v>
      </c>
      <c r="AB362" s="116">
        <f>_xlfn.XLOOKUP(I362,'rubros_id_opex '!A:A,'rubros_id_opex '!B:B)</f>
        <v>7</v>
      </c>
      <c r="AC362" s="89" t="str">
        <f>_xlfn.XLOOKUP(AB362,'rubros_unicos'!B:B,'rubros_unicos'!A:A)</f>
        <v>GASTOS OPERATIVOS</v>
      </c>
    </row>
    <row r="363" spans="1:29" x14ac:dyDescent="0.25">
      <c r="A363" s="92" vm="45">
        <v>46091</v>
      </c>
      <c r="B363" s="89" t="s">
        <v>1369</v>
      </c>
      <c r="C363" s="89" t="s">
        <v>1370</v>
      </c>
      <c r="D363" s="90">
        <v>-286497.75</v>
      </c>
      <c r="E363" s="89" t="s">
        <v>1371</v>
      </c>
      <c r="F363" s="89">
        <v>1</v>
      </c>
      <c r="G363" s="90">
        <v>236775</v>
      </c>
      <c r="H363" s="89" t="s">
        <v>931</v>
      </c>
      <c r="I363" s="89" t="s">
        <v>983</v>
      </c>
      <c r="J363" s="89" t="s">
        <v>148</v>
      </c>
      <c r="K363" s="89" t="s">
        <v>469</v>
      </c>
      <c r="L363" s="89" t="s">
        <v>181</v>
      </c>
      <c r="M363" s="89" t="s">
        <v>1229</v>
      </c>
      <c r="N363" s="89" t="s">
        <v>94</v>
      </c>
      <c r="O363" s="142" vm="2">
        <v>0</v>
      </c>
      <c r="P363" s="142" vm="2">
        <v>0</v>
      </c>
      <c r="Q363" s="89" t="s">
        <v>984</v>
      </c>
      <c r="R363" s="89" t="s">
        <v>1230</v>
      </c>
      <c r="S363" s="91" t="s">
        <v>1045</v>
      </c>
      <c r="T363" s="89" t="s">
        <v>932</v>
      </c>
      <c r="U363" s="89" t="s">
        <v>933</v>
      </c>
      <c r="V363" s="146">
        <v>3725</v>
      </c>
      <c r="W363" s="89" t="s">
        <v>912</v>
      </c>
      <c r="X363" s="89">
        <v>0.49166665999999998</v>
      </c>
      <c r="Y363" s="90">
        <v>0.25</v>
      </c>
      <c r="Z363" s="118">
        <v>-35215.347960003746</v>
      </c>
      <c r="AA363" s="89">
        <v>0.12291666499999999</v>
      </c>
      <c r="AB363" s="116">
        <f>_xlfn.XLOOKUP(I363,'rubros_id_opex '!A:A,'rubros_id_opex '!B:B)</f>
        <v>7</v>
      </c>
      <c r="AC363" s="89" t="str">
        <f>_xlfn.XLOOKUP(AB363,'rubros_unicos'!B:B,'rubros_unicos'!A:A)</f>
        <v>GASTOS OPERATIVOS</v>
      </c>
    </row>
    <row r="364" spans="1:29" x14ac:dyDescent="0.25">
      <c r="A364" s="92" vm="45">
        <v>46091</v>
      </c>
      <c r="B364" s="89" t="s">
        <v>1369</v>
      </c>
      <c r="C364" s="89" t="s">
        <v>1370</v>
      </c>
      <c r="D364" s="90">
        <v>-286497.75</v>
      </c>
      <c r="E364" s="89" t="s">
        <v>1371</v>
      </c>
      <c r="F364" s="89">
        <v>1</v>
      </c>
      <c r="G364" s="90">
        <v>236775</v>
      </c>
      <c r="H364" s="89" t="s">
        <v>931</v>
      </c>
      <c r="I364" s="89" t="s">
        <v>983</v>
      </c>
      <c r="J364" s="89" t="s">
        <v>148</v>
      </c>
      <c r="K364" s="89" t="s">
        <v>469</v>
      </c>
      <c r="L364" s="89" t="s">
        <v>181</v>
      </c>
      <c r="M364" s="89" t="s">
        <v>1229</v>
      </c>
      <c r="N364" s="89" t="s">
        <v>94</v>
      </c>
      <c r="O364" s="142" vm="2">
        <v>0</v>
      </c>
      <c r="P364" s="142" vm="2">
        <v>0</v>
      </c>
      <c r="Q364" s="89" t="s">
        <v>984</v>
      </c>
      <c r="R364" s="89" t="s">
        <v>1230</v>
      </c>
      <c r="S364" s="91" t="s">
        <v>1045</v>
      </c>
      <c r="T364" s="89" t="s">
        <v>932</v>
      </c>
      <c r="U364" s="89" t="s">
        <v>933</v>
      </c>
      <c r="V364" s="146">
        <v>3925</v>
      </c>
      <c r="W364" s="89" t="s">
        <v>934</v>
      </c>
      <c r="X364" s="89">
        <v>0.49166660000000001</v>
      </c>
      <c r="Y364" s="90">
        <v>0.25</v>
      </c>
      <c r="Z364" s="118">
        <v>-35215.343662537503</v>
      </c>
      <c r="AA364" s="89">
        <v>0.12291665</v>
      </c>
      <c r="AB364" s="116">
        <f>_xlfn.XLOOKUP(I364,'rubros_id_opex '!A:A,'rubros_id_opex '!B:B)</f>
        <v>7</v>
      </c>
      <c r="AC364" s="89" t="str">
        <f>_xlfn.XLOOKUP(AB364,'rubros_unicos'!B:B,'rubros_unicos'!A:A)</f>
        <v>GASTOS OPERATIVOS</v>
      </c>
    </row>
    <row r="365" spans="1:29" x14ac:dyDescent="0.25">
      <c r="A365" s="92" vm="45">
        <v>46091</v>
      </c>
      <c r="B365" s="89" t="s">
        <v>1369</v>
      </c>
      <c r="C365" s="89" t="s">
        <v>1370</v>
      </c>
      <c r="D365" s="90">
        <v>-286497.75</v>
      </c>
      <c r="E365" s="89" t="s">
        <v>1371</v>
      </c>
      <c r="F365" s="89">
        <v>1</v>
      </c>
      <c r="G365" s="90">
        <v>236775</v>
      </c>
      <c r="H365" s="89" t="s">
        <v>931</v>
      </c>
      <c r="I365" s="89" t="s">
        <v>983</v>
      </c>
      <c r="J365" s="89" t="s">
        <v>148</v>
      </c>
      <c r="K365" s="89" t="s">
        <v>469</v>
      </c>
      <c r="L365" s="89" t="s">
        <v>181</v>
      </c>
      <c r="M365" s="89" t="s">
        <v>1229</v>
      </c>
      <c r="N365" s="89" t="s">
        <v>94</v>
      </c>
      <c r="O365" s="142" vm="2">
        <v>0</v>
      </c>
      <c r="P365" s="142" vm="2">
        <v>0</v>
      </c>
      <c r="Q365" s="89" t="s">
        <v>984</v>
      </c>
      <c r="R365" s="89" t="s">
        <v>1230</v>
      </c>
      <c r="S365" s="91" t="s">
        <v>1045</v>
      </c>
      <c r="T365" s="89" t="s">
        <v>932</v>
      </c>
      <c r="U365" s="89" t="s">
        <v>933</v>
      </c>
      <c r="V365" s="146">
        <v>3925</v>
      </c>
      <c r="W365" s="89" t="s">
        <v>908</v>
      </c>
      <c r="X365" s="89">
        <v>0.49166660000000001</v>
      </c>
      <c r="Y365" s="90">
        <v>0.25</v>
      </c>
      <c r="Z365" s="118">
        <v>-35215.343662537503</v>
      </c>
      <c r="AA365" s="89">
        <v>0.12291665</v>
      </c>
      <c r="AB365" s="116">
        <f>_xlfn.XLOOKUP(I365,'rubros_id_opex '!A:A,'rubros_id_opex '!B:B)</f>
        <v>7</v>
      </c>
      <c r="AC365" s="89" t="str">
        <f>_xlfn.XLOOKUP(AB365,'rubros_unicos'!B:B,'rubros_unicos'!A:A)</f>
        <v>GASTOS OPERATIVOS</v>
      </c>
    </row>
    <row r="366" spans="1:29" x14ac:dyDescent="0.25">
      <c r="A366" s="92" vm="45">
        <v>46091</v>
      </c>
      <c r="B366" s="89" t="s">
        <v>1369</v>
      </c>
      <c r="C366" s="89" t="s">
        <v>1370</v>
      </c>
      <c r="D366" s="90">
        <v>-286497.75</v>
      </c>
      <c r="E366" s="89" t="s">
        <v>1371</v>
      </c>
      <c r="F366" s="89">
        <v>1</v>
      </c>
      <c r="G366" s="90">
        <v>236775</v>
      </c>
      <c r="H366" s="89" t="s">
        <v>931</v>
      </c>
      <c r="I366" s="89" t="s">
        <v>983</v>
      </c>
      <c r="J366" s="89" t="s">
        <v>148</v>
      </c>
      <c r="K366" s="89" t="s">
        <v>469</v>
      </c>
      <c r="L366" s="89" t="s">
        <v>181</v>
      </c>
      <c r="M366" s="89" t="s">
        <v>1229</v>
      </c>
      <c r="N366" s="89" t="s">
        <v>94</v>
      </c>
      <c r="O366" s="142" vm="2">
        <v>0</v>
      </c>
      <c r="P366" s="142" vm="2">
        <v>0</v>
      </c>
      <c r="Q366" s="89" t="s">
        <v>984</v>
      </c>
      <c r="R366" s="89" t="s">
        <v>1230</v>
      </c>
      <c r="S366" s="91" t="s">
        <v>1045</v>
      </c>
      <c r="T366" s="89" t="s">
        <v>932</v>
      </c>
      <c r="U366" s="89" t="s">
        <v>933</v>
      </c>
      <c r="V366" s="146">
        <v>3925</v>
      </c>
      <c r="W366" s="89" t="s">
        <v>910</v>
      </c>
      <c r="X366" s="89">
        <v>0.49166660000000001</v>
      </c>
      <c r="Y366" s="90">
        <v>0.25</v>
      </c>
      <c r="Z366" s="118">
        <v>-35215.343662537503</v>
      </c>
      <c r="AA366" s="89">
        <v>0.12291665</v>
      </c>
      <c r="AB366" s="116">
        <f>_xlfn.XLOOKUP(I366,'rubros_id_opex '!A:A,'rubros_id_opex '!B:B)</f>
        <v>7</v>
      </c>
      <c r="AC366" s="89" t="str">
        <f>_xlfn.XLOOKUP(AB366,'rubros_unicos'!B:B,'rubros_unicos'!A:A)</f>
        <v>GASTOS OPERATIVOS</v>
      </c>
    </row>
    <row r="367" spans="1:29" x14ac:dyDescent="0.25">
      <c r="A367" s="92" vm="45">
        <v>46091</v>
      </c>
      <c r="B367" s="89" t="s">
        <v>1369</v>
      </c>
      <c r="C367" s="89" t="s">
        <v>1370</v>
      </c>
      <c r="D367" s="90">
        <v>-286497.75</v>
      </c>
      <c r="E367" s="89" t="s">
        <v>1371</v>
      </c>
      <c r="F367" s="89">
        <v>1</v>
      </c>
      <c r="G367" s="90">
        <v>236775</v>
      </c>
      <c r="H367" s="89" t="s">
        <v>931</v>
      </c>
      <c r="I367" s="89" t="s">
        <v>983</v>
      </c>
      <c r="J367" s="89" t="s">
        <v>148</v>
      </c>
      <c r="K367" s="89" t="s">
        <v>469</v>
      </c>
      <c r="L367" s="89" t="s">
        <v>181</v>
      </c>
      <c r="M367" s="89" t="s">
        <v>1229</v>
      </c>
      <c r="N367" s="89" t="s">
        <v>94</v>
      </c>
      <c r="O367" s="142" vm="2">
        <v>0</v>
      </c>
      <c r="P367" s="142" vm="2">
        <v>0</v>
      </c>
      <c r="Q367" s="89" t="s">
        <v>984</v>
      </c>
      <c r="R367" s="89" t="s">
        <v>1230</v>
      </c>
      <c r="S367" s="91" t="s">
        <v>1045</v>
      </c>
      <c r="T367" s="89" t="s">
        <v>932</v>
      </c>
      <c r="U367" s="89" t="s">
        <v>933</v>
      </c>
      <c r="V367" s="146">
        <v>3925</v>
      </c>
      <c r="W367" s="89" t="s">
        <v>912</v>
      </c>
      <c r="X367" s="89">
        <v>0.49166660000000001</v>
      </c>
      <c r="Y367" s="90">
        <v>0.25</v>
      </c>
      <c r="Z367" s="118">
        <v>-35215.343662537503</v>
      </c>
      <c r="AA367" s="89">
        <v>0.12291665</v>
      </c>
      <c r="AB367" s="116">
        <f>_xlfn.XLOOKUP(I367,'rubros_id_opex '!A:A,'rubros_id_opex '!B:B)</f>
        <v>7</v>
      </c>
      <c r="AC367" s="89" t="str">
        <f>_xlfn.XLOOKUP(AB367,'rubros_unicos'!B:B,'rubros_unicos'!A:A)</f>
        <v>GASTOS OPERATIVOS</v>
      </c>
    </row>
    <row r="368" spans="1:29" x14ac:dyDescent="0.25">
      <c r="A368" s="92" vm="45">
        <v>46091</v>
      </c>
      <c r="B368" s="89" t="s">
        <v>1372</v>
      </c>
      <c r="C368" s="89" t="s">
        <v>1373</v>
      </c>
      <c r="D368" s="90">
        <v>-408084.6</v>
      </c>
      <c r="E368" s="89" t="s">
        <v>1374</v>
      </c>
      <c r="F368" s="89">
        <v>55</v>
      </c>
      <c r="G368" s="90">
        <v>6132</v>
      </c>
      <c r="H368" s="89" t="s">
        <v>931</v>
      </c>
      <c r="I368" s="89" t="s">
        <v>990</v>
      </c>
      <c r="J368" s="89" t="s">
        <v>148</v>
      </c>
      <c r="K368" s="89" t="s">
        <v>469</v>
      </c>
      <c r="L368" s="89" t="s">
        <v>181</v>
      </c>
      <c r="M368" s="89" t="s">
        <v>1229</v>
      </c>
      <c r="N368" s="89" t="s">
        <v>94</v>
      </c>
      <c r="O368" s="142" vm="2">
        <v>0</v>
      </c>
      <c r="P368" s="142" vm="2">
        <v>0</v>
      </c>
      <c r="Q368" s="89" t="s">
        <v>984</v>
      </c>
      <c r="R368" s="89" t="s">
        <v>1230</v>
      </c>
      <c r="S368" s="91" t="s">
        <v>1045</v>
      </c>
      <c r="T368" s="89" t="s">
        <v>932</v>
      </c>
      <c r="U368" s="89" t="s">
        <v>933</v>
      </c>
      <c r="V368" s="146">
        <v>3725</v>
      </c>
      <c r="W368" s="89" t="s">
        <v>934</v>
      </c>
      <c r="X368" s="89">
        <v>0.49166665999999998</v>
      </c>
      <c r="Y368" s="90">
        <v>0.25</v>
      </c>
      <c r="Z368" s="118">
        <v>-50160.398069858995</v>
      </c>
      <c r="AA368" s="89">
        <v>6.7604165749999998</v>
      </c>
      <c r="AB368" s="116">
        <f>_xlfn.XLOOKUP(I368,'rubros_id_opex '!A:A,'rubros_id_opex '!B:B)</f>
        <v>6</v>
      </c>
      <c r="AC368" s="89" t="str">
        <f>_xlfn.XLOOKUP(AB368,'rubros_unicos'!B:B,'rubros_unicos'!A:A)</f>
        <v>MANTENIMIENTO</v>
      </c>
    </row>
    <row r="369" spans="1:29" x14ac:dyDescent="0.25">
      <c r="A369" s="92" vm="45">
        <v>46091</v>
      </c>
      <c r="B369" s="89" t="s">
        <v>1372</v>
      </c>
      <c r="C369" s="89" t="s">
        <v>1373</v>
      </c>
      <c r="D369" s="90">
        <v>-408084.6</v>
      </c>
      <c r="E369" s="89" t="s">
        <v>1374</v>
      </c>
      <c r="F369" s="89">
        <v>55</v>
      </c>
      <c r="G369" s="90">
        <v>6132</v>
      </c>
      <c r="H369" s="89" t="s">
        <v>931</v>
      </c>
      <c r="I369" s="89" t="s">
        <v>990</v>
      </c>
      <c r="J369" s="89" t="s">
        <v>148</v>
      </c>
      <c r="K369" s="89" t="s">
        <v>469</v>
      </c>
      <c r="L369" s="89" t="s">
        <v>181</v>
      </c>
      <c r="M369" s="89" t="s">
        <v>1229</v>
      </c>
      <c r="N369" s="89" t="s">
        <v>94</v>
      </c>
      <c r="O369" s="142" vm="2">
        <v>0</v>
      </c>
      <c r="P369" s="142" vm="2">
        <v>0</v>
      </c>
      <c r="Q369" s="89" t="s">
        <v>984</v>
      </c>
      <c r="R369" s="89" t="s">
        <v>1230</v>
      </c>
      <c r="S369" s="91" t="s">
        <v>1045</v>
      </c>
      <c r="T369" s="89" t="s">
        <v>932</v>
      </c>
      <c r="U369" s="89" t="s">
        <v>933</v>
      </c>
      <c r="V369" s="146">
        <v>3725</v>
      </c>
      <c r="W369" s="89" t="s">
        <v>908</v>
      </c>
      <c r="X369" s="89">
        <v>0.49166665999999998</v>
      </c>
      <c r="Y369" s="90">
        <v>0.25</v>
      </c>
      <c r="Z369" s="118">
        <v>-50160.398069858995</v>
      </c>
      <c r="AA369" s="89">
        <v>6.7604165749999998</v>
      </c>
      <c r="AB369" s="116">
        <f>_xlfn.XLOOKUP(I369,'rubros_id_opex '!A:A,'rubros_id_opex '!B:B)</f>
        <v>6</v>
      </c>
      <c r="AC369" s="89" t="str">
        <f>_xlfn.XLOOKUP(AB369,'rubros_unicos'!B:B,'rubros_unicos'!A:A)</f>
        <v>MANTENIMIENTO</v>
      </c>
    </row>
    <row r="370" spans="1:29" x14ac:dyDescent="0.25">
      <c r="A370" s="92" vm="45">
        <v>46091</v>
      </c>
      <c r="B370" s="89" t="s">
        <v>1372</v>
      </c>
      <c r="C370" s="89" t="s">
        <v>1373</v>
      </c>
      <c r="D370" s="90">
        <v>-408084.6</v>
      </c>
      <c r="E370" s="89" t="s">
        <v>1374</v>
      </c>
      <c r="F370" s="89">
        <v>55</v>
      </c>
      <c r="G370" s="90">
        <v>6132</v>
      </c>
      <c r="H370" s="89" t="s">
        <v>931</v>
      </c>
      <c r="I370" s="89" t="s">
        <v>990</v>
      </c>
      <c r="J370" s="89" t="s">
        <v>148</v>
      </c>
      <c r="K370" s="89" t="s">
        <v>469</v>
      </c>
      <c r="L370" s="89" t="s">
        <v>181</v>
      </c>
      <c r="M370" s="89" t="s">
        <v>1229</v>
      </c>
      <c r="N370" s="89" t="s">
        <v>94</v>
      </c>
      <c r="O370" s="142" vm="2">
        <v>0</v>
      </c>
      <c r="P370" s="142" vm="2">
        <v>0</v>
      </c>
      <c r="Q370" s="89" t="s">
        <v>984</v>
      </c>
      <c r="R370" s="89" t="s">
        <v>1230</v>
      </c>
      <c r="S370" s="91" t="s">
        <v>1045</v>
      </c>
      <c r="T370" s="89" t="s">
        <v>932</v>
      </c>
      <c r="U370" s="89" t="s">
        <v>933</v>
      </c>
      <c r="V370" s="146">
        <v>3725</v>
      </c>
      <c r="W370" s="89" t="s">
        <v>910</v>
      </c>
      <c r="X370" s="89">
        <v>0.49166665999999998</v>
      </c>
      <c r="Y370" s="90">
        <v>0.25</v>
      </c>
      <c r="Z370" s="118">
        <v>-50160.398069858995</v>
      </c>
      <c r="AA370" s="89">
        <v>6.7604165749999998</v>
      </c>
      <c r="AB370" s="116">
        <f>_xlfn.XLOOKUP(I370,'rubros_id_opex '!A:A,'rubros_id_opex '!B:B)</f>
        <v>6</v>
      </c>
      <c r="AC370" s="89" t="str">
        <f>_xlfn.XLOOKUP(AB370,'rubros_unicos'!B:B,'rubros_unicos'!A:A)</f>
        <v>MANTENIMIENTO</v>
      </c>
    </row>
    <row r="371" spans="1:29" x14ac:dyDescent="0.25">
      <c r="A371" s="92" vm="45">
        <v>46091</v>
      </c>
      <c r="B371" s="89" t="s">
        <v>1372</v>
      </c>
      <c r="C371" s="89" t="s">
        <v>1373</v>
      </c>
      <c r="D371" s="90">
        <v>-408084.6</v>
      </c>
      <c r="E371" s="89" t="s">
        <v>1374</v>
      </c>
      <c r="F371" s="89">
        <v>55</v>
      </c>
      <c r="G371" s="90">
        <v>6132</v>
      </c>
      <c r="H371" s="89" t="s">
        <v>931</v>
      </c>
      <c r="I371" s="89" t="s">
        <v>990</v>
      </c>
      <c r="J371" s="89" t="s">
        <v>148</v>
      </c>
      <c r="K371" s="89" t="s">
        <v>469</v>
      </c>
      <c r="L371" s="89" t="s">
        <v>181</v>
      </c>
      <c r="M371" s="89" t="s">
        <v>1229</v>
      </c>
      <c r="N371" s="89" t="s">
        <v>94</v>
      </c>
      <c r="O371" s="142" vm="2">
        <v>0</v>
      </c>
      <c r="P371" s="142" vm="2">
        <v>0</v>
      </c>
      <c r="Q371" s="89" t="s">
        <v>984</v>
      </c>
      <c r="R371" s="89" t="s">
        <v>1230</v>
      </c>
      <c r="S371" s="91" t="s">
        <v>1045</v>
      </c>
      <c r="T371" s="89" t="s">
        <v>932</v>
      </c>
      <c r="U371" s="89" t="s">
        <v>933</v>
      </c>
      <c r="V371" s="146">
        <v>3725</v>
      </c>
      <c r="W371" s="89" t="s">
        <v>912</v>
      </c>
      <c r="X371" s="89">
        <v>0.49166665999999998</v>
      </c>
      <c r="Y371" s="90">
        <v>0.25</v>
      </c>
      <c r="Z371" s="118">
        <v>-50160.398069858995</v>
      </c>
      <c r="AA371" s="89">
        <v>6.7604165749999998</v>
      </c>
      <c r="AB371" s="116">
        <f>_xlfn.XLOOKUP(I371,'rubros_id_opex '!A:A,'rubros_id_opex '!B:B)</f>
        <v>6</v>
      </c>
      <c r="AC371" s="89" t="str">
        <f>_xlfn.XLOOKUP(AB371,'rubros_unicos'!B:B,'rubros_unicos'!A:A)</f>
        <v>MANTENIMIENTO</v>
      </c>
    </row>
    <row r="372" spans="1:29" x14ac:dyDescent="0.25">
      <c r="A372" s="92" vm="45">
        <v>46091</v>
      </c>
      <c r="B372" s="89" t="s">
        <v>1372</v>
      </c>
      <c r="C372" s="89" t="s">
        <v>1373</v>
      </c>
      <c r="D372" s="90">
        <v>-408084.6</v>
      </c>
      <c r="E372" s="89" t="s">
        <v>1374</v>
      </c>
      <c r="F372" s="89">
        <v>55</v>
      </c>
      <c r="G372" s="90">
        <v>6132</v>
      </c>
      <c r="H372" s="89" t="s">
        <v>931</v>
      </c>
      <c r="I372" s="89" t="s">
        <v>990</v>
      </c>
      <c r="J372" s="89" t="s">
        <v>148</v>
      </c>
      <c r="K372" s="89" t="s">
        <v>469</v>
      </c>
      <c r="L372" s="89" t="s">
        <v>181</v>
      </c>
      <c r="M372" s="89" t="s">
        <v>1229</v>
      </c>
      <c r="N372" s="89" t="s">
        <v>94</v>
      </c>
      <c r="O372" s="142" vm="2">
        <v>0</v>
      </c>
      <c r="P372" s="142" vm="2">
        <v>0</v>
      </c>
      <c r="Q372" s="89" t="s">
        <v>984</v>
      </c>
      <c r="R372" s="89" t="s">
        <v>1230</v>
      </c>
      <c r="S372" s="91" t="s">
        <v>1045</v>
      </c>
      <c r="T372" s="89" t="s">
        <v>932</v>
      </c>
      <c r="U372" s="89" t="s">
        <v>933</v>
      </c>
      <c r="V372" s="146">
        <v>3925</v>
      </c>
      <c r="W372" s="89" t="s">
        <v>934</v>
      </c>
      <c r="X372" s="89">
        <v>0.49166660000000001</v>
      </c>
      <c r="Y372" s="90">
        <v>0.25</v>
      </c>
      <c r="Z372" s="118">
        <v>-50160.391948589997</v>
      </c>
      <c r="AA372" s="89">
        <v>6.7604157499999999</v>
      </c>
      <c r="AB372" s="116">
        <f>_xlfn.XLOOKUP(I372,'rubros_id_opex '!A:A,'rubros_id_opex '!B:B)</f>
        <v>6</v>
      </c>
      <c r="AC372" s="89" t="str">
        <f>_xlfn.XLOOKUP(AB372,'rubros_unicos'!B:B,'rubros_unicos'!A:A)</f>
        <v>MANTENIMIENTO</v>
      </c>
    </row>
    <row r="373" spans="1:29" x14ac:dyDescent="0.25">
      <c r="A373" s="92" vm="45">
        <v>46091</v>
      </c>
      <c r="B373" s="89" t="s">
        <v>1372</v>
      </c>
      <c r="C373" s="89" t="s">
        <v>1373</v>
      </c>
      <c r="D373" s="90">
        <v>-408084.6</v>
      </c>
      <c r="E373" s="89" t="s">
        <v>1374</v>
      </c>
      <c r="F373" s="89">
        <v>55</v>
      </c>
      <c r="G373" s="90">
        <v>6132</v>
      </c>
      <c r="H373" s="89" t="s">
        <v>931</v>
      </c>
      <c r="I373" s="89" t="s">
        <v>990</v>
      </c>
      <c r="J373" s="89" t="s">
        <v>148</v>
      </c>
      <c r="K373" s="89" t="s">
        <v>469</v>
      </c>
      <c r="L373" s="89" t="s">
        <v>181</v>
      </c>
      <c r="M373" s="89" t="s">
        <v>1229</v>
      </c>
      <c r="N373" s="89" t="s">
        <v>94</v>
      </c>
      <c r="O373" s="142" vm="2">
        <v>0</v>
      </c>
      <c r="P373" s="142" vm="2">
        <v>0</v>
      </c>
      <c r="Q373" s="89" t="s">
        <v>984</v>
      </c>
      <c r="R373" s="89" t="s">
        <v>1230</v>
      </c>
      <c r="S373" s="91" t="s">
        <v>1045</v>
      </c>
      <c r="T373" s="89" t="s">
        <v>932</v>
      </c>
      <c r="U373" s="89" t="s">
        <v>933</v>
      </c>
      <c r="V373" s="146">
        <v>3925</v>
      </c>
      <c r="W373" s="89" t="s">
        <v>908</v>
      </c>
      <c r="X373" s="89">
        <v>0.49166660000000001</v>
      </c>
      <c r="Y373" s="90">
        <v>0.25</v>
      </c>
      <c r="Z373" s="118">
        <v>-50160.391948589997</v>
      </c>
      <c r="AA373" s="89">
        <v>6.7604157499999999</v>
      </c>
      <c r="AB373" s="116">
        <f>_xlfn.XLOOKUP(I373,'rubros_id_opex '!A:A,'rubros_id_opex '!B:B)</f>
        <v>6</v>
      </c>
      <c r="AC373" s="89" t="str">
        <f>_xlfn.XLOOKUP(AB373,'rubros_unicos'!B:B,'rubros_unicos'!A:A)</f>
        <v>MANTENIMIENTO</v>
      </c>
    </row>
    <row r="374" spans="1:29" x14ac:dyDescent="0.25">
      <c r="A374" s="92" vm="45">
        <v>46091</v>
      </c>
      <c r="B374" s="89" t="s">
        <v>1372</v>
      </c>
      <c r="C374" s="89" t="s">
        <v>1373</v>
      </c>
      <c r="D374" s="90">
        <v>-408084.6</v>
      </c>
      <c r="E374" s="89" t="s">
        <v>1374</v>
      </c>
      <c r="F374" s="89">
        <v>55</v>
      </c>
      <c r="G374" s="90">
        <v>6132</v>
      </c>
      <c r="H374" s="89" t="s">
        <v>931</v>
      </c>
      <c r="I374" s="89" t="s">
        <v>990</v>
      </c>
      <c r="J374" s="89" t="s">
        <v>148</v>
      </c>
      <c r="K374" s="89" t="s">
        <v>469</v>
      </c>
      <c r="L374" s="89" t="s">
        <v>181</v>
      </c>
      <c r="M374" s="89" t="s">
        <v>1229</v>
      </c>
      <c r="N374" s="89" t="s">
        <v>94</v>
      </c>
      <c r="O374" s="142" vm="2">
        <v>0</v>
      </c>
      <c r="P374" s="142" vm="2">
        <v>0</v>
      </c>
      <c r="Q374" s="89" t="s">
        <v>984</v>
      </c>
      <c r="R374" s="89" t="s">
        <v>1230</v>
      </c>
      <c r="S374" s="91" t="s">
        <v>1045</v>
      </c>
      <c r="T374" s="89" t="s">
        <v>932</v>
      </c>
      <c r="U374" s="89" t="s">
        <v>933</v>
      </c>
      <c r="V374" s="146">
        <v>3925</v>
      </c>
      <c r="W374" s="89" t="s">
        <v>910</v>
      </c>
      <c r="X374" s="89">
        <v>0.49166660000000001</v>
      </c>
      <c r="Y374" s="90">
        <v>0.25</v>
      </c>
      <c r="Z374" s="118">
        <v>-50160.391948589997</v>
      </c>
      <c r="AA374" s="89">
        <v>6.7604157499999999</v>
      </c>
      <c r="AB374" s="116">
        <f>_xlfn.XLOOKUP(I374,'rubros_id_opex '!A:A,'rubros_id_opex '!B:B)</f>
        <v>6</v>
      </c>
      <c r="AC374" s="89" t="str">
        <f>_xlfn.XLOOKUP(AB374,'rubros_unicos'!B:B,'rubros_unicos'!A:A)</f>
        <v>MANTENIMIENTO</v>
      </c>
    </row>
    <row r="375" spans="1:29" x14ac:dyDescent="0.25">
      <c r="A375" s="92" vm="45">
        <v>46091</v>
      </c>
      <c r="B375" s="89" t="s">
        <v>1372</v>
      </c>
      <c r="C375" s="89" t="s">
        <v>1373</v>
      </c>
      <c r="D375" s="90">
        <v>-408084.6</v>
      </c>
      <c r="E375" s="89" t="s">
        <v>1374</v>
      </c>
      <c r="F375" s="89">
        <v>55</v>
      </c>
      <c r="G375" s="90">
        <v>6132</v>
      </c>
      <c r="H375" s="89" t="s">
        <v>931</v>
      </c>
      <c r="I375" s="89" t="s">
        <v>990</v>
      </c>
      <c r="J375" s="89" t="s">
        <v>148</v>
      </c>
      <c r="K375" s="89" t="s">
        <v>469</v>
      </c>
      <c r="L375" s="89" t="s">
        <v>181</v>
      </c>
      <c r="M375" s="89" t="s">
        <v>1229</v>
      </c>
      <c r="N375" s="89" t="s">
        <v>94</v>
      </c>
      <c r="O375" s="142" vm="2">
        <v>0</v>
      </c>
      <c r="P375" s="142" vm="2">
        <v>0</v>
      </c>
      <c r="Q375" s="89" t="s">
        <v>984</v>
      </c>
      <c r="R375" s="89" t="s">
        <v>1230</v>
      </c>
      <c r="S375" s="91" t="s">
        <v>1045</v>
      </c>
      <c r="T375" s="89" t="s">
        <v>932</v>
      </c>
      <c r="U375" s="89" t="s">
        <v>933</v>
      </c>
      <c r="V375" s="146">
        <v>3925</v>
      </c>
      <c r="W375" s="89" t="s">
        <v>912</v>
      </c>
      <c r="X375" s="89">
        <v>0.49166660000000001</v>
      </c>
      <c r="Y375" s="90">
        <v>0.25</v>
      </c>
      <c r="Z375" s="118">
        <v>-50160.391948589997</v>
      </c>
      <c r="AA375" s="89">
        <v>6.7604157499999999</v>
      </c>
      <c r="AB375" s="116">
        <f>_xlfn.XLOOKUP(I375,'rubros_id_opex '!A:A,'rubros_id_opex '!B:B)</f>
        <v>6</v>
      </c>
      <c r="AC375" s="89" t="str">
        <f>_xlfn.XLOOKUP(AB375,'rubros_unicos'!B:B,'rubros_unicos'!A:A)</f>
        <v>MANTENIMIENTO</v>
      </c>
    </row>
    <row r="376" spans="1:29" x14ac:dyDescent="0.25">
      <c r="A376" s="92" vm="45">
        <v>46091</v>
      </c>
      <c r="B376" s="89" t="s">
        <v>941</v>
      </c>
      <c r="C376" s="89" t="s">
        <v>1375</v>
      </c>
      <c r="D376" s="90">
        <v>-4673960</v>
      </c>
      <c r="E376" s="89" t="s">
        <v>1376</v>
      </c>
      <c r="F376" s="89">
        <v>2000</v>
      </c>
      <c r="G376" s="90">
        <v>2278.48</v>
      </c>
      <c r="H376" s="89" t="s">
        <v>931</v>
      </c>
      <c r="I376" s="89" t="s">
        <v>983</v>
      </c>
      <c r="J376" s="89" t="s">
        <v>148</v>
      </c>
      <c r="K376" s="89" t="s">
        <v>506</v>
      </c>
      <c r="L376" s="89" t="s">
        <v>181</v>
      </c>
      <c r="M376" s="89" t="s">
        <v>1229</v>
      </c>
      <c r="N376" s="89" t="s">
        <v>94</v>
      </c>
      <c r="O376" s="142" vm="2">
        <v>0</v>
      </c>
      <c r="P376" s="142" vm="2">
        <v>0</v>
      </c>
      <c r="Q376" s="89" t="s">
        <v>984</v>
      </c>
      <c r="R376" s="89" t="s">
        <v>1230</v>
      </c>
      <c r="S376" s="91" t="s">
        <v>1045</v>
      </c>
      <c r="T376" s="89" t="s">
        <v>932</v>
      </c>
      <c r="U376" s="89" t="s">
        <v>933</v>
      </c>
      <c r="V376" s="146">
        <v>3725</v>
      </c>
      <c r="W376" s="89" t="s">
        <v>934</v>
      </c>
      <c r="X376" s="89">
        <v>0.49166665999999998</v>
      </c>
      <c r="Y376" s="90">
        <v>0.25</v>
      </c>
      <c r="Z376" s="118">
        <v>-574507.57554340002</v>
      </c>
      <c r="AA376" s="89">
        <v>245.83332999999999</v>
      </c>
      <c r="AB376" s="116">
        <f>_xlfn.XLOOKUP(I376,'rubros_id_opex '!A:A,'rubros_id_opex '!B:B)</f>
        <v>7</v>
      </c>
      <c r="AC376" s="89" t="str">
        <f>_xlfn.XLOOKUP(AB376,'rubros_unicos'!B:B,'rubros_unicos'!A:A)</f>
        <v>GASTOS OPERATIVOS</v>
      </c>
    </row>
    <row r="377" spans="1:29" x14ac:dyDescent="0.25">
      <c r="A377" s="92" vm="45">
        <v>46091</v>
      </c>
      <c r="B377" s="89" t="s">
        <v>941</v>
      </c>
      <c r="C377" s="89" t="s">
        <v>1375</v>
      </c>
      <c r="D377" s="90">
        <v>-4673960</v>
      </c>
      <c r="E377" s="89" t="s">
        <v>1376</v>
      </c>
      <c r="F377" s="89">
        <v>2000</v>
      </c>
      <c r="G377" s="90">
        <v>2278.48</v>
      </c>
      <c r="H377" s="89" t="s">
        <v>931</v>
      </c>
      <c r="I377" s="89" t="s">
        <v>983</v>
      </c>
      <c r="J377" s="89" t="s">
        <v>148</v>
      </c>
      <c r="K377" s="89" t="s">
        <v>506</v>
      </c>
      <c r="L377" s="89" t="s">
        <v>181</v>
      </c>
      <c r="M377" s="89" t="s">
        <v>1229</v>
      </c>
      <c r="N377" s="89" t="s">
        <v>94</v>
      </c>
      <c r="O377" s="142" vm="2">
        <v>0</v>
      </c>
      <c r="P377" s="142" vm="2">
        <v>0</v>
      </c>
      <c r="Q377" s="89" t="s">
        <v>984</v>
      </c>
      <c r="R377" s="89" t="s">
        <v>1230</v>
      </c>
      <c r="S377" s="91" t="s">
        <v>1045</v>
      </c>
      <c r="T377" s="89" t="s">
        <v>932</v>
      </c>
      <c r="U377" s="89" t="s">
        <v>933</v>
      </c>
      <c r="V377" s="146">
        <v>3725</v>
      </c>
      <c r="W377" s="89" t="s">
        <v>908</v>
      </c>
      <c r="X377" s="89">
        <v>0.49166665999999998</v>
      </c>
      <c r="Y377" s="90">
        <v>0.25</v>
      </c>
      <c r="Z377" s="118">
        <v>-574507.57554340002</v>
      </c>
      <c r="AA377" s="89">
        <v>245.83332999999999</v>
      </c>
      <c r="AB377" s="116">
        <f>_xlfn.XLOOKUP(I377,'rubros_id_opex '!A:A,'rubros_id_opex '!B:B)</f>
        <v>7</v>
      </c>
      <c r="AC377" s="89" t="str">
        <f>_xlfn.XLOOKUP(AB377,'rubros_unicos'!B:B,'rubros_unicos'!A:A)</f>
        <v>GASTOS OPERATIVOS</v>
      </c>
    </row>
    <row r="378" spans="1:29" x14ac:dyDescent="0.25">
      <c r="A378" s="92" vm="45">
        <v>46091</v>
      </c>
      <c r="B378" s="89" t="s">
        <v>941</v>
      </c>
      <c r="C378" s="89" t="s">
        <v>1375</v>
      </c>
      <c r="D378" s="90">
        <v>-4673960</v>
      </c>
      <c r="E378" s="89" t="s">
        <v>1376</v>
      </c>
      <c r="F378" s="89">
        <v>2000</v>
      </c>
      <c r="G378" s="90">
        <v>2278.48</v>
      </c>
      <c r="H378" s="89" t="s">
        <v>931</v>
      </c>
      <c r="I378" s="89" t="s">
        <v>983</v>
      </c>
      <c r="J378" s="89" t="s">
        <v>148</v>
      </c>
      <c r="K378" s="89" t="s">
        <v>506</v>
      </c>
      <c r="L378" s="89" t="s">
        <v>181</v>
      </c>
      <c r="M378" s="89" t="s">
        <v>1229</v>
      </c>
      <c r="N378" s="89" t="s">
        <v>94</v>
      </c>
      <c r="O378" s="142" vm="2">
        <v>0</v>
      </c>
      <c r="P378" s="142" vm="2">
        <v>0</v>
      </c>
      <c r="Q378" s="89" t="s">
        <v>984</v>
      </c>
      <c r="R378" s="89" t="s">
        <v>1230</v>
      </c>
      <c r="S378" s="91" t="s">
        <v>1045</v>
      </c>
      <c r="T378" s="89" t="s">
        <v>932</v>
      </c>
      <c r="U378" s="89" t="s">
        <v>933</v>
      </c>
      <c r="V378" s="146">
        <v>3725</v>
      </c>
      <c r="W378" s="89" t="s">
        <v>910</v>
      </c>
      <c r="X378" s="89">
        <v>0.49166665999999998</v>
      </c>
      <c r="Y378" s="90">
        <v>0.25</v>
      </c>
      <c r="Z378" s="118">
        <v>-574507.57554340002</v>
      </c>
      <c r="AA378" s="89">
        <v>245.83332999999999</v>
      </c>
      <c r="AB378" s="116">
        <f>_xlfn.XLOOKUP(I378,'rubros_id_opex '!A:A,'rubros_id_opex '!B:B)</f>
        <v>7</v>
      </c>
      <c r="AC378" s="89" t="str">
        <f>_xlfn.XLOOKUP(AB378,'rubros_unicos'!B:B,'rubros_unicos'!A:A)</f>
        <v>GASTOS OPERATIVOS</v>
      </c>
    </row>
    <row r="379" spans="1:29" x14ac:dyDescent="0.25">
      <c r="A379" s="92" vm="45">
        <v>46091</v>
      </c>
      <c r="B379" s="89" t="s">
        <v>941</v>
      </c>
      <c r="C379" s="89" t="s">
        <v>1375</v>
      </c>
      <c r="D379" s="90">
        <v>-4673960</v>
      </c>
      <c r="E379" s="89" t="s">
        <v>1376</v>
      </c>
      <c r="F379" s="89">
        <v>2000</v>
      </c>
      <c r="G379" s="90">
        <v>2278.48</v>
      </c>
      <c r="H379" s="89" t="s">
        <v>931</v>
      </c>
      <c r="I379" s="89" t="s">
        <v>983</v>
      </c>
      <c r="J379" s="89" t="s">
        <v>148</v>
      </c>
      <c r="K379" s="89" t="s">
        <v>506</v>
      </c>
      <c r="L379" s="89" t="s">
        <v>181</v>
      </c>
      <c r="M379" s="89" t="s">
        <v>1229</v>
      </c>
      <c r="N379" s="89" t="s">
        <v>94</v>
      </c>
      <c r="O379" s="142" vm="2">
        <v>0</v>
      </c>
      <c r="P379" s="142" vm="2">
        <v>0</v>
      </c>
      <c r="Q379" s="89" t="s">
        <v>984</v>
      </c>
      <c r="R379" s="89" t="s">
        <v>1230</v>
      </c>
      <c r="S379" s="91" t="s">
        <v>1045</v>
      </c>
      <c r="T379" s="89" t="s">
        <v>932</v>
      </c>
      <c r="U379" s="89" t="s">
        <v>933</v>
      </c>
      <c r="V379" s="146">
        <v>3725</v>
      </c>
      <c r="W379" s="89" t="s">
        <v>912</v>
      </c>
      <c r="X379" s="89">
        <v>0.49166665999999998</v>
      </c>
      <c r="Y379" s="90">
        <v>0.25</v>
      </c>
      <c r="Z379" s="118">
        <v>-574507.57554340002</v>
      </c>
      <c r="AA379" s="89">
        <v>245.83332999999999</v>
      </c>
      <c r="AB379" s="116">
        <f>_xlfn.XLOOKUP(I379,'rubros_id_opex '!A:A,'rubros_id_opex '!B:B)</f>
        <v>7</v>
      </c>
      <c r="AC379" s="89" t="str">
        <f>_xlfn.XLOOKUP(AB379,'rubros_unicos'!B:B,'rubros_unicos'!A:A)</f>
        <v>GASTOS OPERATIVOS</v>
      </c>
    </row>
    <row r="380" spans="1:29" x14ac:dyDescent="0.25">
      <c r="A380" s="92" vm="45">
        <v>46091</v>
      </c>
      <c r="B380" s="89" t="s">
        <v>941</v>
      </c>
      <c r="C380" s="89" t="s">
        <v>1375</v>
      </c>
      <c r="D380" s="90">
        <v>-4673960</v>
      </c>
      <c r="E380" s="89" t="s">
        <v>1376</v>
      </c>
      <c r="F380" s="89">
        <v>2000</v>
      </c>
      <c r="G380" s="90">
        <v>2278.48</v>
      </c>
      <c r="H380" s="89" t="s">
        <v>931</v>
      </c>
      <c r="I380" s="89" t="s">
        <v>983</v>
      </c>
      <c r="J380" s="89" t="s">
        <v>148</v>
      </c>
      <c r="K380" s="89" t="s">
        <v>506</v>
      </c>
      <c r="L380" s="89" t="s">
        <v>181</v>
      </c>
      <c r="M380" s="89" t="s">
        <v>1229</v>
      </c>
      <c r="N380" s="89" t="s">
        <v>94</v>
      </c>
      <c r="O380" s="142" vm="2">
        <v>0</v>
      </c>
      <c r="P380" s="142" vm="2">
        <v>0</v>
      </c>
      <c r="Q380" s="89" t="s">
        <v>984</v>
      </c>
      <c r="R380" s="89" t="s">
        <v>1230</v>
      </c>
      <c r="S380" s="91" t="s">
        <v>1045</v>
      </c>
      <c r="T380" s="89" t="s">
        <v>932</v>
      </c>
      <c r="U380" s="89" t="s">
        <v>933</v>
      </c>
      <c r="V380" s="146">
        <v>3925</v>
      </c>
      <c r="W380" s="89" t="s">
        <v>934</v>
      </c>
      <c r="X380" s="89">
        <v>0.49166660000000001</v>
      </c>
      <c r="Y380" s="90">
        <v>0.25</v>
      </c>
      <c r="Z380" s="118">
        <v>-574507.50543400005</v>
      </c>
      <c r="AA380" s="89">
        <v>245.83330000000001</v>
      </c>
      <c r="AB380" s="116">
        <f>_xlfn.XLOOKUP(I380,'rubros_id_opex '!A:A,'rubros_id_opex '!B:B)</f>
        <v>7</v>
      </c>
      <c r="AC380" s="89" t="str">
        <f>_xlfn.XLOOKUP(AB380,'rubros_unicos'!B:B,'rubros_unicos'!A:A)</f>
        <v>GASTOS OPERATIVOS</v>
      </c>
    </row>
    <row r="381" spans="1:29" x14ac:dyDescent="0.25">
      <c r="A381" s="92" vm="45">
        <v>46091</v>
      </c>
      <c r="B381" s="89" t="s">
        <v>941</v>
      </c>
      <c r="C381" s="89" t="s">
        <v>1375</v>
      </c>
      <c r="D381" s="90">
        <v>-4673960</v>
      </c>
      <c r="E381" s="89" t="s">
        <v>1376</v>
      </c>
      <c r="F381" s="89">
        <v>2000</v>
      </c>
      <c r="G381" s="90">
        <v>2278.48</v>
      </c>
      <c r="H381" s="89" t="s">
        <v>931</v>
      </c>
      <c r="I381" s="89" t="s">
        <v>983</v>
      </c>
      <c r="J381" s="89" t="s">
        <v>148</v>
      </c>
      <c r="K381" s="89" t="s">
        <v>506</v>
      </c>
      <c r="L381" s="89" t="s">
        <v>181</v>
      </c>
      <c r="M381" s="89" t="s">
        <v>1229</v>
      </c>
      <c r="N381" s="89" t="s">
        <v>94</v>
      </c>
      <c r="O381" s="142" vm="2">
        <v>0</v>
      </c>
      <c r="P381" s="142" vm="2">
        <v>0</v>
      </c>
      <c r="Q381" s="89" t="s">
        <v>984</v>
      </c>
      <c r="R381" s="89" t="s">
        <v>1230</v>
      </c>
      <c r="S381" s="91" t="s">
        <v>1045</v>
      </c>
      <c r="T381" s="89" t="s">
        <v>932</v>
      </c>
      <c r="U381" s="89" t="s">
        <v>933</v>
      </c>
      <c r="V381" s="146">
        <v>3925</v>
      </c>
      <c r="W381" s="89" t="s">
        <v>908</v>
      </c>
      <c r="X381" s="89">
        <v>0.49166660000000001</v>
      </c>
      <c r="Y381" s="90">
        <v>0.25</v>
      </c>
      <c r="Z381" s="118">
        <v>-574507.50543400005</v>
      </c>
      <c r="AA381" s="89">
        <v>245.83330000000001</v>
      </c>
      <c r="AB381" s="116">
        <f>_xlfn.XLOOKUP(I381,'rubros_id_opex '!A:A,'rubros_id_opex '!B:B)</f>
        <v>7</v>
      </c>
      <c r="AC381" s="89" t="str">
        <f>_xlfn.XLOOKUP(AB381,'rubros_unicos'!B:B,'rubros_unicos'!A:A)</f>
        <v>GASTOS OPERATIVOS</v>
      </c>
    </row>
    <row r="382" spans="1:29" x14ac:dyDescent="0.25">
      <c r="A382" s="92" vm="45">
        <v>46091</v>
      </c>
      <c r="B382" s="89" t="s">
        <v>941</v>
      </c>
      <c r="C382" s="89" t="s">
        <v>1375</v>
      </c>
      <c r="D382" s="90">
        <v>-4673960</v>
      </c>
      <c r="E382" s="89" t="s">
        <v>1376</v>
      </c>
      <c r="F382" s="89">
        <v>2000</v>
      </c>
      <c r="G382" s="90">
        <v>2278.48</v>
      </c>
      <c r="H382" s="89" t="s">
        <v>931</v>
      </c>
      <c r="I382" s="89" t="s">
        <v>983</v>
      </c>
      <c r="J382" s="89" t="s">
        <v>148</v>
      </c>
      <c r="K382" s="89" t="s">
        <v>506</v>
      </c>
      <c r="L382" s="89" t="s">
        <v>181</v>
      </c>
      <c r="M382" s="89" t="s">
        <v>1229</v>
      </c>
      <c r="N382" s="89" t="s">
        <v>94</v>
      </c>
      <c r="O382" s="142" vm="2">
        <v>0</v>
      </c>
      <c r="P382" s="142" vm="2">
        <v>0</v>
      </c>
      <c r="Q382" s="89" t="s">
        <v>984</v>
      </c>
      <c r="R382" s="89" t="s">
        <v>1230</v>
      </c>
      <c r="S382" s="91" t="s">
        <v>1045</v>
      </c>
      <c r="T382" s="89" t="s">
        <v>932</v>
      </c>
      <c r="U382" s="89" t="s">
        <v>933</v>
      </c>
      <c r="V382" s="146">
        <v>3925</v>
      </c>
      <c r="W382" s="89" t="s">
        <v>910</v>
      </c>
      <c r="X382" s="89">
        <v>0.49166660000000001</v>
      </c>
      <c r="Y382" s="90">
        <v>0.25</v>
      </c>
      <c r="Z382" s="118">
        <v>-574507.50543400005</v>
      </c>
      <c r="AA382" s="89">
        <v>245.83330000000001</v>
      </c>
      <c r="AB382" s="116">
        <f>_xlfn.XLOOKUP(I382,'rubros_id_opex '!A:A,'rubros_id_opex '!B:B)</f>
        <v>7</v>
      </c>
      <c r="AC382" s="89" t="str">
        <f>_xlfn.XLOOKUP(AB382,'rubros_unicos'!B:B,'rubros_unicos'!A:A)</f>
        <v>GASTOS OPERATIVOS</v>
      </c>
    </row>
    <row r="383" spans="1:29" x14ac:dyDescent="0.25">
      <c r="A383" s="92" vm="45">
        <v>46091</v>
      </c>
      <c r="B383" s="89" t="s">
        <v>941</v>
      </c>
      <c r="C383" s="89" t="s">
        <v>1375</v>
      </c>
      <c r="D383" s="90">
        <v>-4673960</v>
      </c>
      <c r="E383" s="89" t="s">
        <v>1376</v>
      </c>
      <c r="F383" s="89">
        <v>2000</v>
      </c>
      <c r="G383" s="90">
        <v>2278.48</v>
      </c>
      <c r="H383" s="89" t="s">
        <v>931</v>
      </c>
      <c r="I383" s="89" t="s">
        <v>983</v>
      </c>
      <c r="J383" s="89" t="s">
        <v>148</v>
      </c>
      <c r="K383" s="89" t="s">
        <v>506</v>
      </c>
      <c r="L383" s="89" t="s">
        <v>181</v>
      </c>
      <c r="M383" s="89" t="s">
        <v>1229</v>
      </c>
      <c r="N383" s="89" t="s">
        <v>94</v>
      </c>
      <c r="O383" s="142" vm="2">
        <v>0</v>
      </c>
      <c r="P383" s="142" vm="2">
        <v>0</v>
      </c>
      <c r="Q383" s="89" t="s">
        <v>984</v>
      </c>
      <c r="R383" s="89" t="s">
        <v>1230</v>
      </c>
      <c r="S383" s="91" t="s">
        <v>1045</v>
      </c>
      <c r="T383" s="89" t="s">
        <v>932</v>
      </c>
      <c r="U383" s="89" t="s">
        <v>933</v>
      </c>
      <c r="V383" s="146">
        <v>3925</v>
      </c>
      <c r="W383" s="89" t="s">
        <v>912</v>
      </c>
      <c r="X383" s="89">
        <v>0.49166660000000001</v>
      </c>
      <c r="Y383" s="90">
        <v>0.25</v>
      </c>
      <c r="Z383" s="118">
        <v>-574507.50543400005</v>
      </c>
      <c r="AA383" s="89">
        <v>245.83330000000001</v>
      </c>
      <c r="AB383" s="116">
        <f>_xlfn.XLOOKUP(I383,'rubros_id_opex '!A:A,'rubros_id_opex '!B:B)</f>
        <v>7</v>
      </c>
      <c r="AC383" s="89" t="str">
        <f>_xlfn.XLOOKUP(AB383,'rubros_unicos'!B:B,'rubros_unicos'!A:A)</f>
        <v>GASTOS OPERATIVOS</v>
      </c>
    </row>
    <row r="384" spans="1:29" x14ac:dyDescent="0.25">
      <c r="A384" s="92" vm="45">
        <v>46091</v>
      </c>
      <c r="B384" s="89" t="s">
        <v>940</v>
      </c>
      <c r="C384" s="89" t="s">
        <v>1377</v>
      </c>
      <c r="D384" s="90">
        <v>-51000.01</v>
      </c>
      <c r="E384" s="89" t="s">
        <v>1271</v>
      </c>
      <c r="F384" s="89">
        <v>3</v>
      </c>
      <c r="G384" s="90">
        <v>14049.59</v>
      </c>
      <c r="H384" s="89" t="s">
        <v>931</v>
      </c>
      <c r="I384" s="89" t="s">
        <v>983</v>
      </c>
      <c r="J384" s="89" t="s">
        <v>148</v>
      </c>
      <c r="K384" s="89" t="s">
        <v>469</v>
      </c>
      <c r="L384" s="89" t="s">
        <v>149</v>
      </c>
      <c r="M384" s="89" t="s">
        <v>1229</v>
      </c>
      <c r="N384" s="89" t="s">
        <v>94</v>
      </c>
      <c r="O384" s="142" vm="2">
        <v>0</v>
      </c>
      <c r="P384" s="142" vm="2">
        <v>0</v>
      </c>
      <c r="Q384" s="89" t="s">
        <v>984</v>
      </c>
      <c r="R384" s="89" t="s">
        <v>1230</v>
      </c>
      <c r="S384" s="91" t="s">
        <v>1045</v>
      </c>
      <c r="T384" s="89" t="s">
        <v>932</v>
      </c>
      <c r="U384" s="89" t="s">
        <v>933</v>
      </c>
      <c r="V384" s="146">
        <v>3725</v>
      </c>
      <c r="W384" s="89" t="s">
        <v>934</v>
      </c>
      <c r="X384" s="89">
        <v>0.49166665999999998</v>
      </c>
      <c r="Y384" s="90">
        <v>0.25</v>
      </c>
      <c r="Z384" s="118">
        <v>-6268.7511441666502</v>
      </c>
      <c r="AA384" s="89">
        <v>0.368749995</v>
      </c>
      <c r="AB384" s="116">
        <f>_xlfn.XLOOKUP(I384,'rubros_id_opex '!A:A,'rubros_id_opex '!B:B)</f>
        <v>7</v>
      </c>
      <c r="AC384" s="89" t="str">
        <f>_xlfn.XLOOKUP(AB384,'rubros_unicos'!B:B,'rubros_unicos'!A:A)</f>
        <v>GASTOS OPERATIVOS</v>
      </c>
    </row>
    <row r="385" spans="1:29" x14ac:dyDescent="0.25">
      <c r="A385" s="92" vm="45">
        <v>46091</v>
      </c>
      <c r="B385" s="89" t="s">
        <v>940</v>
      </c>
      <c r="C385" s="89" t="s">
        <v>1377</v>
      </c>
      <c r="D385" s="90">
        <v>-51000.01</v>
      </c>
      <c r="E385" s="89" t="s">
        <v>1271</v>
      </c>
      <c r="F385" s="89">
        <v>3</v>
      </c>
      <c r="G385" s="90">
        <v>14049.59</v>
      </c>
      <c r="H385" s="89" t="s">
        <v>931</v>
      </c>
      <c r="I385" s="89" t="s">
        <v>983</v>
      </c>
      <c r="J385" s="89" t="s">
        <v>148</v>
      </c>
      <c r="K385" s="89" t="s">
        <v>469</v>
      </c>
      <c r="L385" s="89" t="s">
        <v>149</v>
      </c>
      <c r="M385" s="89" t="s">
        <v>1229</v>
      </c>
      <c r="N385" s="89" t="s">
        <v>94</v>
      </c>
      <c r="O385" s="142" vm="2">
        <v>0</v>
      </c>
      <c r="P385" s="142" vm="2">
        <v>0</v>
      </c>
      <c r="Q385" s="89" t="s">
        <v>984</v>
      </c>
      <c r="R385" s="89" t="s">
        <v>1230</v>
      </c>
      <c r="S385" s="91" t="s">
        <v>1045</v>
      </c>
      <c r="T385" s="89" t="s">
        <v>932</v>
      </c>
      <c r="U385" s="89" t="s">
        <v>933</v>
      </c>
      <c r="V385" s="146">
        <v>3725</v>
      </c>
      <c r="W385" s="89" t="s">
        <v>908</v>
      </c>
      <c r="X385" s="89">
        <v>0.49166665999999998</v>
      </c>
      <c r="Y385" s="90">
        <v>0.25</v>
      </c>
      <c r="Z385" s="118">
        <v>-6268.7511441666502</v>
      </c>
      <c r="AA385" s="89">
        <v>0.368749995</v>
      </c>
      <c r="AB385" s="116">
        <f>_xlfn.XLOOKUP(I385,'rubros_id_opex '!A:A,'rubros_id_opex '!B:B)</f>
        <v>7</v>
      </c>
      <c r="AC385" s="89" t="str">
        <f>_xlfn.XLOOKUP(AB385,'rubros_unicos'!B:B,'rubros_unicos'!A:A)</f>
        <v>GASTOS OPERATIVOS</v>
      </c>
    </row>
    <row r="386" spans="1:29" x14ac:dyDescent="0.25">
      <c r="A386" s="92" vm="45">
        <v>46091</v>
      </c>
      <c r="B386" s="89" t="s">
        <v>940</v>
      </c>
      <c r="C386" s="89" t="s">
        <v>1377</v>
      </c>
      <c r="D386" s="90">
        <v>-51000.01</v>
      </c>
      <c r="E386" s="89" t="s">
        <v>1271</v>
      </c>
      <c r="F386" s="89">
        <v>3</v>
      </c>
      <c r="G386" s="90">
        <v>14049.59</v>
      </c>
      <c r="H386" s="89" t="s">
        <v>931</v>
      </c>
      <c r="I386" s="89" t="s">
        <v>983</v>
      </c>
      <c r="J386" s="89" t="s">
        <v>148</v>
      </c>
      <c r="K386" s="89" t="s">
        <v>469</v>
      </c>
      <c r="L386" s="89" t="s">
        <v>149</v>
      </c>
      <c r="M386" s="89" t="s">
        <v>1229</v>
      </c>
      <c r="N386" s="89" t="s">
        <v>94</v>
      </c>
      <c r="O386" s="142" vm="2">
        <v>0</v>
      </c>
      <c r="P386" s="142" vm="2">
        <v>0</v>
      </c>
      <c r="Q386" s="89" t="s">
        <v>984</v>
      </c>
      <c r="R386" s="89" t="s">
        <v>1230</v>
      </c>
      <c r="S386" s="91" t="s">
        <v>1045</v>
      </c>
      <c r="T386" s="89" t="s">
        <v>932</v>
      </c>
      <c r="U386" s="89" t="s">
        <v>933</v>
      </c>
      <c r="V386" s="146">
        <v>3725</v>
      </c>
      <c r="W386" s="89" t="s">
        <v>910</v>
      </c>
      <c r="X386" s="89">
        <v>0.49166665999999998</v>
      </c>
      <c r="Y386" s="90">
        <v>0.25</v>
      </c>
      <c r="Z386" s="118">
        <v>-6268.7511441666502</v>
      </c>
      <c r="AA386" s="89">
        <v>0.368749995</v>
      </c>
      <c r="AB386" s="116">
        <f>_xlfn.XLOOKUP(I386,'rubros_id_opex '!A:A,'rubros_id_opex '!B:B)</f>
        <v>7</v>
      </c>
      <c r="AC386" s="89" t="str">
        <f>_xlfn.XLOOKUP(AB386,'rubros_unicos'!B:B,'rubros_unicos'!A:A)</f>
        <v>GASTOS OPERATIVOS</v>
      </c>
    </row>
    <row r="387" spans="1:29" x14ac:dyDescent="0.25">
      <c r="A387" s="92" vm="45">
        <v>46091</v>
      </c>
      <c r="B387" s="89" t="s">
        <v>940</v>
      </c>
      <c r="C387" s="89" t="s">
        <v>1377</v>
      </c>
      <c r="D387" s="90">
        <v>-51000.01</v>
      </c>
      <c r="E387" s="89" t="s">
        <v>1271</v>
      </c>
      <c r="F387" s="89">
        <v>3</v>
      </c>
      <c r="G387" s="90">
        <v>14049.59</v>
      </c>
      <c r="H387" s="89" t="s">
        <v>931</v>
      </c>
      <c r="I387" s="89" t="s">
        <v>983</v>
      </c>
      <c r="J387" s="89" t="s">
        <v>148</v>
      </c>
      <c r="K387" s="89" t="s">
        <v>469</v>
      </c>
      <c r="L387" s="89" t="s">
        <v>149</v>
      </c>
      <c r="M387" s="89" t="s">
        <v>1229</v>
      </c>
      <c r="N387" s="89" t="s">
        <v>94</v>
      </c>
      <c r="O387" s="142" vm="2">
        <v>0</v>
      </c>
      <c r="P387" s="142" vm="2">
        <v>0</v>
      </c>
      <c r="Q387" s="89" t="s">
        <v>984</v>
      </c>
      <c r="R387" s="89" t="s">
        <v>1230</v>
      </c>
      <c r="S387" s="91" t="s">
        <v>1045</v>
      </c>
      <c r="T387" s="89" t="s">
        <v>932</v>
      </c>
      <c r="U387" s="89" t="s">
        <v>933</v>
      </c>
      <c r="V387" s="146">
        <v>3725</v>
      </c>
      <c r="W387" s="89" t="s">
        <v>912</v>
      </c>
      <c r="X387" s="89">
        <v>0.49166665999999998</v>
      </c>
      <c r="Y387" s="90">
        <v>0.25</v>
      </c>
      <c r="Z387" s="118">
        <v>-6268.7511441666502</v>
      </c>
      <c r="AA387" s="89">
        <v>0.368749995</v>
      </c>
      <c r="AB387" s="116">
        <f>_xlfn.XLOOKUP(I387,'rubros_id_opex '!A:A,'rubros_id_opex '!B:B)</f>
        <v>7</v>
      </c>
      <c r="AC387" s="89" t="str">
        <f>_xlfn.XLOOKUP(AB387,'rubros_unicos'!B:B,'rubros_unicos'!A:A)</f>
        <v>GASTOS OPERATIVOS</v>
      </c>
    </row>
    <row r="388" spans="1:29" x14ac:dyDescent="0.25">
      <c r="A388" s="92" vm="45">
        <v>46091</v>
      </c>
      <c r="B388" s="89" t="s">
        <v>940</v>
      </c>
      <c r="C388" s="89" t="s">
        <v>1377</v>
      </c>
      <c r="D388" s="90">
        <v>-51000.01</v>
      </c>
      <c r="E388" s="89" t="s">
        <v>1271</v>
      </c>
      <c r="F388" s="89">
        <v>3</v>
      </c>
      <c r="G388" s="90">
        <v>14049.59</v>
      </c>
      <c r="H388" s="89" t="s">
        <v>931</v>
      </c>
      <c r="I388" s="89" t="s">
        <v>983</v>
      </c>
      <c r="J388" s="89" t="s">
        <v>148</v>
      </c>
      <c r="K388" s="89" t="s">
        <v>469</v>
      </c>
      <c r="L388" s="89" t="s">
        <v>149</v>
      </c>
      <c r="M388" s="89" t="s">
        <v>1229</v>
      </c>
      <c r="N388" s="89" t="s">
        <v>94</v>
      </c>
      <c r="O388" s="142" vm="2">
        <v>0</v>
      </c>
      <c r="P388" s="142" vm="2">
        <v>0</v>
      </c>
      <c r="Q388" s="89" t="s">
        <v>984</v>
      </c>
      <c r="R388" s="89" t="s">
        <v>1230</v>
      </c>
      <c r="S388" s="91" t="s">
        <v>1045</v>
      </c>
      <c r="T388" s="89" t="s">
        <v>932</v>
      </c>
      <c r="U388" s="89" t="s">
        <v>933</v>
      </c>
      <c r="V388" s="146">
        <v>3925</v>
      </c>
      <c r="W388" s="89" t="s">
        <v>934</v>
      </c>
      <c r="X388" s="89">
        <v>0.49166660000000001</v>
      </c>
      <c r="Y388" s="90">
        <v>0.25</v>
      </c>
      <c r="Z388" s="118">
        <v>-6268.7503791665004</v>
      </c>
      <c r="AA388" s="89">
        <v>0.36874994999999999</v>
      </c>
      <c r="AB388" s="116">
        <f>_xlfn.XLOOKUP(I388,'rubros_id_opex '!A:A,'rubros_id_opex '!B:B)</f>
        <v>7</v>
      </c>
      <c r="AC388" s="89" t="str">
        <f>_xlfn.XLOOKUP(AB388,'rubros_unicos'!B:B,'rubros_unicos'!A:A)</f>
        <v>GASTOS OPERATIVOS</v>
      </c>
    </row>
    <row r="389" spans="1:29" x14ac:dyDescent="0.25">
      <c r="A389" s="92" vm="45">
        <v>46091</v>
      </c>
      <c r="B389" s="89" t="s">
        <v>940</v>
      </c>
      <c r="C389" s="89" t="s">
        <v>1377</v>
      </c>
      <c r="D389" s="90">
        <v>-51000.01</v>
      </c>
      <c r="E389" s="89" t="s">
        <v>1271</v>
      </c>
      <c r="F389" s="89">
        <v>3</v>
      </c>
      <c r="G389" s="90">
        <v>14049.59</v>
      </c>
      <c r="H389" s="89" t="s">
        <v>931</v>
      </c>
      <c r="I389" s="89" t="s">
        <v>983</v>
      </c>
      <c r="J389" s="89" t="s">
        <v>148</v>
      </c>
      <c r="K389" s="89" t="s">
        <v>469</v>
      </c>
      <c r="L389" s="89" t="s">
        <v>149</v>
      </c>
      <c r="M389" s="89" t="s">
        <v>1229</v>
      </c>
      <c r="N389" s="89" t="s">
        <v>94</v>
      </c>
      <c r="O389" s="142" vm="2">
        <v>0</v>
      </c>
      <c r="P389" s="142" vm="2">
        <v>0</v>
      </c>
      <c r="Q389" s="89" t="s">
        <v>984</v>
      </c>
      <c r="R389" s="89" t="s">
        <v>1230</v>
      </c>
      <c r="S389" s="91" t="s">
        <v>1045</v>
      </c>
      <c r="T389" s="89" t="s">
        <v>932</v>
      </c>
      <c r="U389" s="89" t="s">
        <v>933</v>
      </c>
      <c r="V389" s="146">
        <v>3925</v>
      </c>
      <c r="W389" s="89" t="s">
        <v>908</v>
      </c>
      <c r="X389" s="89">
        <v>0.49166660000000001</v>
      </c>
      <c r="Y389" s="90">
        <v>0.25</v>
      </c>
      <c r="Z389" s="118">
        <v>-6268.7503791665004</v>
      </c>
      <c r="AA389" s="89">
        <v>0.36874994999999999</v>
      </c>
      <c r="AB389" s="116">
        <f>_xlfn.XLOOKUP(I389,'rubros_id_opex '!A:A,'rubros_id_opex '!B:B)</f>
        <v>7</v>
      </c>
      <c r="AC389" s="89" t="str">
        <f>_xlfn.XLOOKUP(AB389,'rubros_unicos'!B:B,'rubros_unicos'!A:A)</f>
        <v>GASTOS OPERATIVOS</v>
      </c>
    </row>
    <row r="390" spans="1:29" x14ac:dyDescent="0.25">
      <c r="A390" s="92" vm="45">
        <v>46091</v>
      </c>
      <c r="B390" s="89" t="s">
        <v>940</v>
      </c>
      <c r="C390" s="89" t="s">
        <v>1377</v>
      </c>
      <c r="D390" s="90">
        <v>-51000.01</v>
      </c>
      <c r="E390" s="89" t="s">
        <v>1271</v>
      </c>
      <c r="F390" s="89">
        <v>3</v>
      </c>
      <c r="G390" s="90">
        <v>14049.59</v>
      </c>
      <c r="H390" s="89" t="s">
        <v>931</v>
      </c>
      <c r="I390" s="89" t="s">
        <v>983</v>
      </c>
      <c r="J390" s="89" t="s">
        <v>148</v>
      </c>
      <c r="K390" s="89" t="s">
        <v>469</v>
      </c>
      <c r="L390" s="89" t="s">
        <v>149</v>
      </c>
      <c r="M390" s="89" t="s">
        <v>1229</v>
      </c>
      <c r="N390" s="89" t="s">
        <v>94</v>
      </c>
      <c r="O390" s="142" vm="2">
        <v>0</v>
      </c>
      <c r="P390" s="142" vm="2">
        <v>0</v>
      </c>
      <c r="Q390" s="89" t="s">
        <v>984</v>
      </c>
      <c r="R390" s="89" t="s">
        <v>1230</v>
      </c>
      <c r="S390" s="91" t="s">
        <v>1045</v>
      </c>
      <c r="T390" s="89" t="s">
        <v>932</v>
      </c>
      <c r="U390" s="89" t="s">
        <v>933</v>
      </c>
      <c r="V390" s="146">
        <v>3925</v>
      </c>
      <c r="W390" s="89" t="s">
        <v>910</v>
      </c>
      <c r="X390" s="89">
        <v>0.49166660000000001</v>
      </c>
      <c r="Y390" s="90">
        <v>0.25</v>
      </c>
      <c r="Z390" s="118">
        <v>-6268.7503791665004</v>
      </c>
      <c r="AA390" s="89">
        <v>0.36874994999999999</v>
      </c>
      <c r="AB390" s="116">
        <f>_xlfn.XLOOKUP(I390,'rubros_id_opex '!A:A,'rubros_id_opex '!B:B)</f>
        <v>7</v>
      </c>
      <c r="AC390" s="89" t="str">
        <f>_xlfn.XLOOKUP(AB390,'rubros_unicos'!B:B,'rubros_unicos'!A:A)</f>
        <v>GASTOS OPERATIVOS</v>
      </c>
    </row>
    <row r="391" spans="1:29" x14ac:dyDescent="0.25">
      <c r="A391" s="92" vm="45">
        <v>46091</v>
      </c>
      <c r="B391" s="89" t="s">
        <v>940</v>
      </c>
      <c r="C391" s="89" t="s">
        <v>1377</v>
      </c>
      <c r="D391" s="90">
        <v>-51000.01</v>
      </c>
      <c r="E391" s="89" t="s">
        <v>1271</v>
      </c>
      <c r="F391" s="89">
        <v>3</v>
      </c>
      <c r="G391" s="90">
        <v>14049.59</v>
      </c>
      <c r="H391" s="89" t="s">
        <v>931</v>
      </c>
      <c r="I391" s="89" t="s">
        <v>983</v>
      </c>
      <c r="J391" s="89" t="s">
        <v>148</v>
      </c>
      <c r="K391" s="89" t="s">
        <v>469</v>
      </c>
      <c r="L391" s="89" t="s">
        <v>149</v>
      </c>
      <c r="M391" s="89" t="s">
        <v>1229</v>
      </c>
      <c r="N391" s="89" t="s">
        <v>94</v>
      </c>
      <c r="O391" s="142" vm="2">
        <v>0</v>
      </c>
      <c r="P391" s="142" vm="2">
        <v>0</v>
      </c>
      <c r="Q391" s="89" t="s">
        <v>984</v>
      </c>
      <c r="R391" s="89" t="s">
        <v>1230</v>
      </c>
      <c r="S391" s="91" t="s">
        <v>1045</v>
      </c>
      <c r="T391" s="89" t="s">
        <v>932</v>
      </c>
      <c r="U391" s="89" t="s">
        <v>933</v>
      </c>
      <c r="V391" s="146">
        <v>3925</v>
      </c>
      <c r="W391" s="89" t="s">
        <v>912</v>
      </c>
      <c r="X391" s="89">
        <v>0.49166660000000001</v>
      </c>
      <c r="Y391" s="90">
        <v>0.25</v>
      </c>
      <c r="Z391" s="118">
        <v>-6268.7503791665004</v>
      </c>
      <c r="AA391" s="89">
        <v>0.36874994999999999</v>
      </c>
      <c r="AB391" s="116">
        <f>_xlfn.XLOOKUP(I391,'rubros_id_opex '!A:A,'rubros_id_opex '!B:B)</f>
        <v>7</v>
      </c>
      <c r="AC391" s="89" t="str">
        <f>_xlfn.XLOOKUP(AB391,'rubros_unicos'!B:B,'rubros_unicos'!A:A)</f>
        <v>GASTOS OPERATIVOS</v>
      </c>
    </row>
    <row r="392" spans="1:29" x14ac:dyDescent="0.25">
      <c r="A392" s="92" vm="45">
        <v>46091</v>
      </c>
      <c r="B392" s="89" t="s">
        <v>940</v>
      </c>
      <c r="C392" s="89" t="s">
        <v>1378</v>
      </c>
      <c r="D392" s="90">
        <v>-1564000</v>
      </c>
      <c r="E392" s="89" t="s">
        <v>1379</v>
      </c>
      <c r="F392" s="89">
        <v>1</v>
      </c>
      <c r="G392" s="90">
        <v>1292561.98</v>
      </c>
      <c r="H392" s="89" t="s">
        <v>931</v>
      </c>
      <c r="I392" s="89" t="s">
        <v>983</v>
      </c>
      <c r="J392" s="89" t="s">
        <v>148</v>
      </c>
      <c r="K392" s="89" t="s">
        <v>469</v>
      </c>
      <c r="L392" s="89" t="s">
        <v>149</v>
      </c>
      <c r="M392" s="89" t="s">
        <v>1229</v>
      </c>
      <c r="N392" s="89" t="s">
        <v>94</v>
      </c>
      <c r="O392" s="142" vm="2">
        <v>0</v>
      </c>
      <c r="P392" s="142" vm="2">
        <v>0</v>
      </c>
      <c r="Q392" s="89" t="s">
        <v>984</v>
      </c>
      <c r="R392" s="89" t="s">
        <v>1230</v>
      </c>
      <c r="S392" s="91" t="s">
        <v>1045</v>
      </c>
      <c r="T392" s="89" t="s">
        <v>932</v>
      </c>
      <c r="U392" s="89" t="s">
        <v>933</v>
      </c>
      <c r="V392" s="146">
        <v>3725</v>
      </c>
      <c r="W392" s="89" t="s">
        <v>934</v>
      </c>
      <c r="X392" s="89">
        <v>0.49166665999999998</v>
      </c>
      <c r="Y392" s="90">
        <v>0.25</v>
      </c>
      <c r="Z392" s="118">
        <v>-192241.66405999998</v>
      </c>
      <c r="AA392" s="89">
        <v>0.12291666499999999</v>
      </c>
      <c r="AB392" s="116">
        <f>_xlfn.XLOOKUP(I392,'rubros_id_opex '!A:A,'rubros_id_opex '!B:B)</f>
        <v>7</v>
      </c>
      <c r="AC392" s="89" t="str">
        <f>_xlfn.XLOOKUP(AB392,'rubros_unicos'!B:B,'rubros_unicos'!A:A)</f>
        <v>GASTOS OPERATIVOS</v>
      </c>
    </row>
    <row r="393" spans="1:29" x14ac:dyDescent="0.25">
      <c r="A393" s="92" vm="45">
        <v>46091</v>
      </c>
      <c r="B393" s="89" t="s">
        <v>940</v>
      </c>
      <c r="C393" s="89" t="s">
        <v>1378</v>
      </c>
      <c r="D393" s="90">
        <v>-1564000</v>
      </c>
      <c r="E393" s="89" t="s">
        <v>1379</v>
      </c>
      <c r="F393" s="89">
        <v>1</v>
      </c>
      <c r="G393" s="90">
        <v>1292561.98</v>
      </c>
      <c r="H393" s="89" t="s">
        <v>931</v>
      </c>
      <c r="I393" s="89" t="s">
        <v>983</v>
      </c>
      <c r="J393" s="89" t="s">
        <v>148</v>
      </c>
      <c r="K393" s="89" t="s">
        <v>469</v>
      </c>
      <c r="L393" s="89" t="s">
        <v>149</v>
      </c>
      <c r="M393" s="89" t="s">
        <v>1229</v>
      </c>
      <c r="N393" s="89" t="s">
        <v>94</v>
      </c>
      <c r="O393" s="142" vm="2">
        <v>0</v>
      </c>
      <c r="P393" s="142" vm="2">
        <v>0</v>
      </c>
      <c r="Q393" s="89" t="s">
        <v>984</v>
      </c>
      <c r="R393" s="89" t="s">
        <v>1230</v>
      </c>
      <c r="S393" s="91" t="s">
        <v>1045</v>
      </c>
      <c r="T393" s="89" t="s">
        <v>932</v>
      </c>
      <c r="U393" s="89" t="s">
        <v>933</v>
      </c>
      <c r="V393" s="146">
        <v>3725</v>
      </c>
      <c r="W393" s="89" t="s">
        <v>908</v>
      </c>
      <c r="X393" s="89">
        <v>0.49166665999999998</v>
      </c>
      <c r="Y393" s="90">
        <v>0.25</v>
      </c>
      <c r="Z393" s="118">
        <v>-192241.66405999998</v>
      </c>
      <c r="AA393" s="89">
        <v>0.12291666499999999</v>
      </c>
      <c r="AB393" s="116">
        <f>_xlfn.XLOOKUP(I393,'rubros_id_opex '!A:A,'rubros_id_opex '!B:B)</f>
        <v>7</v>
      </c>
      <c r="AC393" s="89" t="str">
        <f>_xlfn.XLOOKUP(AB393,'rubros_unicos'!B:B,'rubros_unicos'!A:A)</f>
        <v>GASTOS OPERATIVOS</v>
      </c>
    </row>
    <row r="394" spans="1:29" x14ac:dyDescent="0.25">
      <c r="A394" s="92" vm="45">
        <v>46091</v>
      </c>
      <c r="B394" s="89" t="s">
        <v>940</v>
      </c>
      <c r="C394" s="89" t="s">
        <v>1378</v>
      </c>
      <c r="D394" s="90">
        <v>-1564000</v>
      </c>
      <c r="E394" s="89" t="s">
        <v>1379</v>
      </c>
      <c r="F394" s="89">
        <v>1</v>
      </c>
      <c r="G394" s="90">
        <v>1292561.98</v>
      </c>
      <c r="H394" s="89" t="s">
        <v>931</v>
      </c>
      <c r="I394" s="89" t="s">
        <v>983</v>
      </c>
      <c r="J394" s="89" t="s">
        <v>148</v>
      </c>
      <c r="K394" s="89" t="s">
        <v>469</v>
      </c>
      <c r="L394" s="89" t="s">
        <v>149</v>
      </c>
      <c r="M394" s="89" t="s">
        <v>1229</v>
      </c>
      <c r="N394" s="89" t="s">
        <v>94</v>
      </c>
      <c r="O394" s="142" vm="2">
        <v>0</v>
      </c>
      <c r="P394" s="142" vm="2">
        <v>0</v>
      </c>
      <c r="Q394" s="89" t="s">
        <v>984</v>
      </c>
      <c r="R394" s="89" t="s">
        <v>1230</v>
      </c>
      <c r="S394" s="91" t="s">
        <v>1045</v>
      </c>
      <c r="T394" s="89" t="s">
        <v>932</v>
      </c>
      <c r="U394" s="89" t="s">
        <v>933</v>
      </c>
      <c r="V394" s="146">
        <v>3725</v>
      </c>
      <c r="W394" s="89" t="s">
        <v>910</v>
      </c>
      <c r="X394" s="89">
        <v>0.49166665999999998</v>
      </c>
      <c r="Y394" s="90">
        <v>0.25</v>
      </c>
      <c r="Z394" s="118">
        <v>-192241.66405999998</v>
      </c>
      <c r="AA394" s="89">
        <v>0.12291666499999999</v>
      </c>
      <c r="AB394" s="116">
        <f>_xlfn.XLOOKUP(I394,'rubros_id_opex '!A:A,'rubros_id_opex '!B:B)</f>
        <v>7</v>
      </c>
      <c r="AC394" s="89" t="str">
        <f>_xlfn.XLOOKUP(AB394,'rubros_unicos'!B:B,'rubros_unicos'!A:A)</f>
        <v>GASTOS OPERATIVOS</v>
      </c>
    </row>
    <row r="395" spans="1:29" x14ac:dyDescent="0.25">
      <c r="A395" s="92" vm="45">
        <v>46091</v>
      </c>
      <c r="B395" s="89" t="s">
        <v>940</v>
      </c>
      <c r="C395" s="89" t="s">
        <v>1378</v>
      </c>
      <c r="D395" s="90">
        <v>-1564000</v>
      </c>
      <c r="E395" s="89" t="s">
        <v>1379</v>
      </c>
      <c r="F395" s="89">
        <v>1</v>
      </c>
      <c r="G395" s="90">
        <v>1292561.98</v>
      </c>
      <c r="H395" s="89" t="s">
        <v>931</v>
      </c>
      <c r="I395" s="89" t="s">
        <v>983</v>
      </c>
      <c r="J395" s="89" t="s">
        <v>148</v>
      </c>
      <c r="K395" s="89" t="s">
        <v>469</v>
      </c>
      <c r="L395" s="89" t="s">
        <v>149</v>
      </c>
      <c r="M395" s="89" t="s">
        <v>1229</v>
      </c>
      <c r="N395" s="89" t="s">
        <v>94</v>
      </c>
      <c r="O395" s="142" vm="2">
        <v>0</v>
      </c>
      <c r="P395" s="142" vm="2">
        <v>0</v>
      </c>
      <c r="Q395" s="89" t="s">
        <v>984</v>
      </c>
      <c r="R395" s="89" t="s">
        <v>1230</v>
      </c>
      <c r="S395" s="91" t="s">
        <v>1045</v>
      </c>
      <c r="T395" s="89" t="s">
        <v>932</v>
      </c>
      <c r="U395" s="89" t="s">
        <v>933</v>
      </c>
      <c r="V395" s="146">
        <v>3725</v>
      </c>
      <c r="W395" s="89" t="s">
        <v>912</v>
      </c>
      <c r="X395" s="89">
        <v>0.49166665999999998</v>
      </c>
      <c r="Y395" s="90">
        <v>0.25</v>
      </c>
      <c r="Z395" s="118">
        <v>-192241.66405999998</v>
      </c>
      <c r="AA395" s="89">
        <v>0.12291666499999999</v>
      </c>
      <c r="AB395" s="116">
        <f>_xlfn.XLOOKUP(I395,'rubros_id_opex '!A:A,'rubros_id_opex '!B:B)</f>
        <v>7</v>
      </c>
      <c r="AC395" s="89" t="str">
        <f>_xlfn.XLOOKUP(AB395,'rubros_unicos'!B:B,'rubros_unicos'!A:A)</f>
        <v>GASTOS OPERATIVOS</v>
      </c>
    </row>
    <row r="396" spans="1:29" x14ac:dyDescent="0.25">
      <c r="A396" s="92" vm="45">
        <v>46091</v>
      </c>
      <c r="B396" s="89" t="s">
        <v>940</v>
      </c>
      <c r="C396" s="89" t="s">
        <v>1378</v>
      </c>
      <c r="D396" s="90">
        <v>-1564000</v>
      </c>
      <c r="E396" s="89" t="s">
        <v>1379</v>
      </c>
      <c r="F396" s="89">
        <v>1</v>
      </c>
      <c r="G396" s="90">
        <v>1292561.98</v>
      </c>
      <c r="H396" s="89" t="s">
        <v>931</v>
      </c>
      <c r="I396" s="89" t="s">
        <v>983</v>
      </c>
      <c r="J396" s="89" t="s">
        <v>148</v>
      </c>
      <c r="K396" s="89" t="s">
        <v>469</v>
      </c>
      <c r="L396" s="89" t="s">
        <v>149</v>
      </c>
      <c r="M396" s="89" t="s">
        <v>1229</v>
      </c>
      <c r="N396" s="89" t="s">
        <v>94</v>
      </c>
      <c r="O396" s="142" vm="2">
        <v>0</v>
      </c>
      <c r="P396" s="142" vm="2">
        <v>0</v>
      </c>
      <c r="Q396" s="89" t="s">
        <v>984</v>
      </c>
      <c r="R396" s="89" t="s">
        <v>1230</v>
      </c>
      <c r="S396" s="91" t="s">
        <v>1045</v>
      </c>
      <c r="T396" s="89" t="s">
        <v>932</v>
      </c>
      <c r="U396" s="89" t="s">
        <v>933</v>
      </c>
      <c r="V396" s="146">
        <v>3925</v>
      </c>
      <c r="W396" s="89" t="s">
        <v>934</v>
      </c>
      <c r="X396" s="89">
        <v>0.49166660000000001</v>
      </c>
      <c r="Y396" s="90">
        <v>0.25</v>
      </c>
      <c r="Z396" s="118">
        <v>-192241.64060000001</v>
      </c>
      <c r="AA396" s="89">
        <v>0.12291665</v>
      </c>
      <c r="AB396" s="116">
        <f>_xlfn.XLOOKUP(I396,'rubros_id_opex '!A:A,'rubros_id_opex '!B:B)</f>
        <v>7</v>
      </c>
      <c r="AC396" s="89" t="str">
        <f>_xlfn.XLOOKUP(AB396,'rubros_unicos'!B:B,'rubros_unicos'!A:A)</f>
        <v>GASTOS OPERATIVOS</v>
      </c>
    </row>
    <row r="397" spans="1:29" x14ac:dyDescent="0.25">
      <c r="A397" s="92" vm="45">
        <v>46091</v>
      </c>
      <c r="B397" s="89" t="s">
        <v>940</v>
      </c>
      <c r="C397" s="89" t="s">
        <v>1378</v>
      </c>
      <c r="D397" s="90">
        <v>-1564000</v>
      </c>
      <c r="E397" s="89" t="s">
        <v>1379</v>
      </c>
      <c r="F397" s="89">
        <v>1</v>
      </c>
      <c r="G397" s="90">
        <v>1292561.98</v>
      </c>
      <c r="H397" s="89" t="s">
        <v>931</v>
      </c>
      <c r="I397" s="89" t="s">
        <v>983</v>
      </c>
      <c r="J397" s="89" t="s">
        <v>148</v>
      </c>
      <c r="K397" s="89" t="s">
        <v>469</v>
      </c>
      <c r="L397" s="89" t="s">
        <v>149</v>
      </c>
      <c r="M397" s="89" t="s">
        <v>1229</v>
      </c>
      <c r="N397" s="89" t="s">
        <v>94</v>
      </c>
      <c r="O397" s="142" vm="2">
        <v>0</v>
      </c>
      <c r="P397" s="142" vm="2">
        <v>0</v>
      </c>
      <c r="Q397" s="89" t="s">
        <v>984</v>
      </c>
      <c r="R397" s="89" t="s">
        <v>1230</v>
      </c>
      <c r="S397" s="91" t="s">
        <v>1045</v>
      </c>
      <c r="T397" s="89" t="s">
        <v>932</v>
      </c>
      <c r="U397" s="89" t="s">
        <v>933</v>
      </c>
      <c r="V397" s="146">
        <v>3925</v>
      </c>
      <c r="W397" s="89" t="s">
        <v>908</v>
      </c>
      <c r="X397" s="89">
        <v>0.49166660000000001</v>
      </c>
      <c r="Y397" s="90">
        <v>0.25</v>
      </c>
      <c r="Z397" s="118">
        <v>-192241.64060000001</v>
      </c>
      <c r="AA397" s="89">
        <v>0.12291665</v>
      </c>
      <c r="AB397" s="116">
        <f>_xlfn.XLOOKUP(I397,'rubros_id_opex '!A:A,'rubros_id_opex '!B:B)</f>
        <v>7</v>
      </c>
      <c r="AC397" s="89" t="str">
        <f>_xlfn.XLOOKUP(AB397,'rubros_unicos'!B:B,'rubros_unicos'!A:A)</f>
        <v>GASTOS OPERATIVOS</v>
      </c>
    </row>
    <row r="398" spans="1:29" x14ac:dyDescent="0.25">
      <c r="A398" s="92" vm="45">
        <v>46091</v>
      </c>
      <c r="B398" s="89" t="s">
        <v>940</v>
      </c>
      <c r="C398" s="89" t="s">
        <v>1378</v>
      </c>
      <c r="D398" s="90">
        <v>-1564000</v>
      </c>
      <c r="E398" s="89" t="s">
        <v>1379</v>
      </c>
      <c r="F398" s="89">
        <v>1</v>
      </c>
      <c r="G398" s="90">
        <v>1292561.98</v>
      </c>
      <c r="H398" s="89" t="s">
        <v>931</v>
      </c>
      <c r="I398" s="89" t="s">
        <v>983</v>
      </c>
      <c r="J398" s="89" t="s">
        <v>148</v>
      </c>
      <c r="K398" s="89" t="s">
        <v>469</v>
      </c>
      <c r="L398" s="89" t="s">
        <v>149</v>
      </c>
      <c r="M398" s="89" t="s">
        <v>1229</v>
      </c>
      <c r="N398" s="89" t="s">
        <v>94</v>
      </c>
      <c r="O398" s="142" vm="2">
        <v>0</v>
      </c>
      <c r="P398" s="142" vm="2">
        <v>0</v>
      </c>
      <c r="Q398" s="89" t="s">
        <v>984</v>
      </c>
      <c r="R398" s="89" t="s">
        <v>1230</v>
      </c>
      <c r="S398" s="91" t="s">
        <v>1045</v>
      </c>
      <c r="T398" s="89" t="s">
        <v>932</v>
      </c>
      <c r="U398" s="89" t="s">
        <v>933</v>
      </c>
      <c r="V398" s="146">
        <v>3925</v>
      </c>
      <c r="W398" s="89" t="s">
        <v>910</v>
      </c>
      <c r="X398" s="89">
        <v>0.49166660000000001</v>
      </c>
      <c r="Y398" s="90">
        <v>0.25</v>
      </c>
      <c r="Z398" s="118">
        <v>-192241.64060000001</v>
      </c>
      <c r="AA398" s="89">
        <v>0.12291665</v>
      </c>
      <c r="AB398" s="116">
        <f>_xlfn.XLOOKUP(I398,'rubros_id_opex '!A:A,'rubros_id_opex '!B:B)</f>
        <v>7</v>
      </c>
      <c r="AC398" s="89" t="str">
        <f>_xlfn.XLOOKUP(AB398,'rubros_unicos'!B:B,'rubros_unicos'!A:A)</f>
        <v>GASTOS OPERATIVOS</v>
      </c>
    </row>
    <row r="399" spans="1:29" x14ac:dyDescent="0.25">
      <c r="A399" s="92" vm="45">
        <v>46091</v>
      </c>
      <c r="B399" s="89" t="s">
        <v>940</v>
      </c>
      <c r="C399" s="89" t="s">
        <v>1378</v>
      </c>
      <c r="D399" s="90">
        <v>-1564000</v>
      </c>
      <c r="E399" s="89" t="s">
        <v>1379</v>
      </c>
      <c r="F399" s="89">
        <v>1</v>
      </c>
      <c r="G399" s="90">
        <v>1292561.98</v>
      </c>
      <c r="H399" s="89" t="s">
        <v>931</v>
      </c>
      <c r="I399" s="89" t="s">
        <v>983</v>
      </c>
      <c r="J399" s="89" t="s">
        <v>148</v>
      </c>
      <c r="K399" s="89" t="s">
        <v>469</v>
      </c>
      <c r="L399" s="89" t="s">
        <v>149</v>
      </c>
      <c r="M399" s="89" t="s">
        <v>1229</v>
      </c>
      <c r="N399" s="89" t="s">
        <v>94</v>
      </c>
      <c r="O399" s="142" vm="2">
        <v>0</v>
      </c>
      <c r="P399" s="142" vm="2">
        <v>0</v>
      </c>
      <c r="Q399" s="89" t="s">
        <v>984</v>
      </c>
      <c r="R399" s="89" t="s">
        <v>1230</v>
      </c>
      <c r="S399" s="91" t="s">
        <v>1045</v>
      </c>
      <c r="T399" s="89" t="s">
        <v>932</v>
      </c>
      <c r="U399" s="89" t="s">
        <v>933</v>
      </c>
      <c r="V399" s="146">
        <v>3925</v>
      </c>
      <c r="W399" s="89" t="s">
        <v>912</v>
      </c>
      <c r="X399" s="89">
        <v>0.49166660000000001</v>
      </c>
      <c r="Y399" s="90">
        <v>0.25</v>
      </c>
      <c r="Z399" s="118">
        <v>-192241.64060000001</v>
      </c>
      <c r="AA399" s="89">
        <v>0.12291665</v>
      </c>
      <c r="AB399" s="116">
        <f>_xlfn.XLOOKUP(I399,'rubros_id_opex '!A:A,'rubros_id_opex '!B:B)</f>
        <v>7</v>
      </c>
      <c r="AC399" s="89" t="str">
        <f>_xlfn.XLOOKUP(AB399,'rubros_unicos'!B:B,'rubros_unicos'!A:A)</f>
        <v>GASTOS OPERATIVOS</v>
      </c>
    </row>
    <row r="400" spans="1:29" x14ac:dyDescent="0.25">
      <c r="A400" s="92" vm="45">
        <v>46091</v>
      </c>
      <c r="B400" s="89" t="s">
        <v>64</v>
      </c>
      <c r="C400" s="89" t="s">
        <v>1380</v>
      </c>
      <c r="D400" s="90">
        <v>-57200.25</v>
      </c>
      <c r="E400" s="89" t="s">
        <v>1381</v>
      </c>
      <c r="F400" s="89">
        <v>1</v>
      </c>
      <c r="G400" s="90">
        <v>47272.93</v>
      </c>
      <c r="H400" s="89" t="s">
        <v>931</v>
      </c>
      <c r="I400" s="89" t="s">
        <v>990</v>
      </c>
      <c r="J400" s="89" t="s">
        <v>148</v>
      </c>
      <c r="K400" s="89" t="s">
        <v>469</v>
      </c>
      <c r="L400" s="89" t="s">
        <v>181</v>
      </c>
      <c r="M400" s="89" t="s">
        <v>1229</v>
      </c>
      <c r="N400" s="89" t="s">
        <v>94</v>
      </c>
      <c r="O400" s="142" vm="2">
        <v>0</v>
      </c>
      <c r="P400" s="142" vm="2">
        <v>0</v>
      </c>
      <c r="Q400" s="89" t="s">
        <v>984</v>
      </c>
      <c r="R400" s="89" t="s">
        <v>1230</v>
      </c>
      <c r="S400" s="91" t="s">
        <v>1045</v>
      </c>
      <c r="T400" s="89" t="s">
        <v>932</v>
      </c>
      <c r="U400" s="89" t="s">
        <v>933</v>
      </c>
      <c r="V400" s="146">
        <v>3725</v>
      </c>
      <c r="W400" s="89" t="s">
        <v>934</v>
      </c>
      <c r="X400" s="89">
        <v>0.49166665999999998</v>
      </c>
      <c r="Y400" s="90">
        <v>0.25</v>
      </c>
      <c r="Z400" s="118">
        <v>-7030.8639671662495</v>
      </c>
      <c r="AA400" s="89">
        <v>0.12291666499999999</v>
      </c>
      <c r="AB400" s="116">
        <f>_xlfn.XLOOKUP(I400,'rubros_id_opex '!A:A,'rubros_id_opex '!B:B)</f>
        <v>6</v>
      </c>
      <c r="AC400" s="89" t="str">
        <f>_xlfn.XLOOKUP(AB400,'rubros_unicos'!B:B,'rubros_unicos'!A:A)</f>
        <v>MANTENIMIENTO</v>
      </c>
    </row>
    <row r="401" spans="1:29" x14ac:dyDescent="0.25">
      <c r="A401" s="92" vm="45">
        <v>46091</v>
      </c>
      <c r="B401" s="89" t="s">
        <v>64</v>
      </c>
      <c r="C401" s="89" t="s">
        <v>1380</v>
      </c>
      <c r="D401" s="90">
        <v>-57200.25</v>
      </c>
      <c r="E401" s="89" t="s">
        <v>1381</v>
      </c>
      <c r="F401" s="89">
        <v>1</v>
      </c>
      <c r="G401" s="90">
        <v>47272.93</v>
      </c>
      <c r="H401" s="89" t="s">
        <v>931</v>
      </c>
      <c r="I401" s="89" t="s">
        <v>990</v>
      </c>
      <c r="J401" s="89" t="s">
        <v>148</v>
      </c>
      <c r="K401" s="89" t="s">
        <v>469</v>
      </c>
      <c r="L401" s="89" t="s">
        <v>181</v>
      </c>
      <c r="M401" s="89" t="s">
        <v>1229</v>
      </c>
      <c r="N401" s="89" t="s">
        <v>94</v>
      </c>
      <c r="O401" s="142" vm="2">
        <v>0</v>
      </c>
      <c r="P401" s="142" vm="2">
        <v>0</v>
      </c>
      <c r="Q401" s="89" t="s">
        <v>984</v>
      </c>
      <c r="R401" s="89" t="s">
        <v>1230</v>
      </c>
      <c r="S401" s="91" t="s">
        <v>1045</v>
      </c>
      <c r="T401" s="89" t="s">
        <v>932</v>
      </c>
      <c r="U401" s="89" t="s">
        <v>933</v>
      </c>
      <c r="V401" s="146">
        <v>3725</v>
      </c>
      <c r="W401" s="89" t="s">
        <v>908</v>
      </c>
      <c r="X401" s="89">
        <v>0.49166665999999998</v>
      </c>
      <c r="Y401" s="90">
        <v>0.25</v>
      </c>
      <c r="Z401" s="118">
        <v>-7030.8639671662495</v>
      </c>
      <c r="AA401" s="89">
        <v>0.12291666499999999</v>
      </c>
      <c r="AB401" s="116">
        <f>_xlfn.XLOOKUP(I401,'rubros_id_opex '!A:A,'rubros_id_opex '!B:B)</f>
        <v>6</v>
      </c>
      <c r="AC401" s="89" t="str">
        <f>_xlfn.XLOOKUP(AB401,'rubros_unicos'!B:B,'rubros_unicos'!A:A)</f>
        <v>MANTENIMIENTO</v>
      </c>
    </row>
    <row r="402" spans="1:29" x14ac:dyDescent="0.25">
      <c r="A402" s="92" vm="45">
        <v>46091</v>
      </c>
      <c r="B402" s="89" t="s">
        <v>64</v>
      </c>
      <c r="C402" s="89" t="s">
        <v>1380</v>
      </c>
      <c r="D402" s="90">
        <v>-57200.25</v>
      </c>
      <c r="E402" s="89" t="s">
        <v>1381</v>
      </c>
      <c r="F402" s="89">
        <v>1</v>
      </c>
      <c r="G402" s="90">
        <v>47272.93</v>
      </c>
      <c r="H402" s="89" t="s">
        <v>931</v>
      </c>
      <c r="I402" s="89" t="s">
        <v>990</v>
      </c>
      <c r="J402" s="89" t="s">
        <v>148</v>
      </c>
      <c r="K402" s="89" t="s">
        <v>469</v>
      </c>
      <c r="L402" s="89" t="s">
        <v>181</v>
      </c>
      <c r="M402" s="89" t="s">
        <v>1229</v>
      </c>
      <c r="N402" s="89" t="s">
        <v>94</v>
      </c>
      <c r="O402" s="142" vm="2">
        <v>0</v>
      </c>
      <c r="P402" s="142" vm="2">
        <v>0</v>
      </c>
      <c r="Q402" s="89" t="s">
        <v>984</v>
      </c>
      <c r="R402" s="89" t="s">
        <v>1230</v>
      </c>
      <c r="S402" s="91" t="s">
        <v>1045</v>
      </c>
      <c r="T402" s="89" t="s">
        <v>932</v>
      </c>
      <c r="U402" s="89" t="s">
        <v>933</v>
      </c>
      <c r="V402" s="146">
        <v>3725</v>
      </c>
      <c r="W402" s="89" t="s">
        <v>910</v>
      </c>
      <c r="X402" s="89">
        <v>0.49166665999999998</v>
      </c>
      <c r="Y402" s="90">
        <v>0.25</v>
      </c>
      <c r="Z402" s="118">
        <v>-7030.8639671662495</v>
      </c>
      <c r="AA402" s="89">
        <v>0.12291666499999999</v>
      </c>
      <c r="AB402" s="116">
        <f>_xlfn.XLOOKUP(I402,'rubros_id_opex '!A:A,'rubros_id_opex '!B:B)</f>
        <v>6</v>
      </c>
      <c r="AC402" s="89" t="str">
        <f>_xlfn.XLOOKUP(AB402,'rubros_unicos'!B:B,'rubros_unicos'!A:A)</f>
        <v>MANTENIMIENTO</v>
      </c>
    </row>
    <row r="403" spans="1:29" x14ac:dyDescent="0.25">
      <c r="A403" s="92" vm="45">
        <v>46091</v>
      </c>
      <c r="B403" s="89" t="s">
        <v>64</v>
      </c>
      <c r="C403" s="89" t="s">
        <v>1380</v>
      </c>
      <c r="D403" s="90">
        <v>-57200.25</v>
      </c>
      <c r="E403" s="89" t="s">
        <v>1381</v>
      </c>
      <c r="F403" s="89">
        <v>1</v>
      </c>
      <c r="G403" s="90">
        <v>47272.93</v>
      </c>
      <c r="H403" s="89" t="s">
        <v>931</v>
      </c>
      <c r="I403" s="89" t="s">
        <v>990</v>
      </c>
      <c r="J403" s="89" t="s">
        <v>148</v>
      </c>
      <c r="K403" s="89" t="s">
        <v>469</v>
      </c>
      <c r="L403" s="89" t="s">
        <v>181</v>
      </c>
      <c r="M403" s="89" t="s">
        <v>1229</v>
      </c>
      <c r="N403" s="89" t="s">
        <v>94</v>
      </c>
      <c r="O403" s="142" vm="2">
        <v>0</v>
      </c>
      <c r="P403" s="142" vm="2">
        <v>0</v>
      </c>
      <c r="Q403" s="89" t="s">
        <v>984</v>
      </c>
      <c r="R403" s="89" t="s">
        <v>1230</v>
      </c>
      <c r="S403" s="91" t="s">
        <v>1045</v>
      </c>
      <c r="T403" s="89" t="s">
        <v>932</v>
      </c>
      <c r="U403" s="89" t="s">
        <v>933</v>
      </c>
      <c r="V403" s="146">
        <v>3725</v>
      </c>
      <c r="W403" s="89" t="s">
        <v>912</v>
      </c>
      <c r="X403" s="89">
        <v>0.49166665999999998</v>
      </c>
      <c r="Y403" s="90">
        <v>0.25</v>
      </c>
      <c r="Z403" s="118">
        <v>-7030.8639671662495</v>
      </c>
      <c r="AA403" s="89">
        <v>0.12291666499999999</v>
      </c>
      <c r="AB403" s="116">
        <f>_xlfn.XLOOKUP(I403,'rubros_id_opex '!A:A,'rubros_id_opex '!B:B)</f>
        <v>6</v>
      </c>
      <c r="AC403" s="89" t="str">
        <f>_xlfn.XLOOKUP(AB403,'rubros_unicos'!B:B,'rubros_unicos'!A:A)</f>
        <v>MANTENIMIENTO</v>
      </c>
    </row>
    <row r="404" spans="1:29" x14ac:dyDescent="0.25">
      <c r="A404" s="92" vm="45">
        <v>46091</v>
      </c>
      <c r="B404" s="89" t="s">
        <v>64</v>
      </c>
      <c r="C404" s="89" t="s">
        <v>1380</v>
      </c>
      <c r="D404" s="90">
        <v>-57200.25</v>
      </c>
      <c r="E404" s="89" t="s">
        <v>1381</v>
      </c>
      <c r="F404" s="89">
        <v>1</v>
      </c>
      <c r="G404" s="90">
        <v>47272.93</v>
      </c>
      <c r="H404" s="89" t="s">
        <v>931</v>
      </c>
      <c r="I404" s="89" t="s">
        <v>990</v>
      </c>
      <c r="J404" s="89" t="s">
        <v>148</v>
      </c>
      <c r="K404" s="89" t="s">
        <v>469</v>
      </c>
      <c r="L404" s="89" t="s">
        <v>181</v>
      </c>
      <c r="M404" s="89" t="s">
        <v>1229</v>
      </c>
      <c r="N404" s="89" t="s">
        <v>94</v>
      </c>
      <c r="O404" s="142" vm="2">
        <v>0</v>
      </c>
      <c r="P404" s="142" vm="2">
        <v>0</v>
      </c>
      <c r="Q404" s="89" t="s">
        <v>984</v>
      </c>
      <c r="R404" s="89" t="s">
        <v>1230</v>
      </c>
      <c r="S404" s="91" t="s">
        <v>1045</v>
      </c>
      <c r="T404" s="89" t="s">
        <v>932</v>
      </c>
      <c r="U404" s="89" t="s">
        <v>933</v>
      </c>
      <c r="V404" s="146">
        <v>3925</v>
      </c>
      <c r="W404" s="89" t="s">
        <v>934</v>
      </c>
      <c r="X404" s="89">
        <v>0.49166660000000001</v>
      </c>
      <c r="Y404" s="90">
        <v>0.25</v>
      </c>
      <c r="Z404" s="118">
        <v>-7030.8631091625002</v>
      </c>
      <c r="AA404" s="89">
        <v>0.12291665</v>
      </c>
      <c r="AB404" s="116">
        <f>_xlfn.XLOOKUP(I404,'rubros_id_opex '!A:A,'rubros_id_opex '!B:B)</f>
        <v>6</v>
      </c>
      <c r="AC404" s="89" t="str">
        <f>_xlfn.XLOOKUP(AB404,'rubros_unicos'!B:B,'rubros_unicos'!A:A)</f>
        <v>MANTENIMIENTO</v>
      </c>
    </row>
    <row r="405" spans="1:29" x14ac:dyDescent="0.25">
      <c r="A405" s="92" vm="45">
        <v>46091</v>
      </c>
      <c r="B405" s="89" t="s">
        <v>64</v>
      </c>
      <c r="C405" s="89" t="s">
        <v>1380</v>
      </c>
      <c r="D405" s="90">
        <v>-57200.25</v>
      </c>
      <c r="E405" s="89" t="s">
        <v>1381</v>
      </c>
      <c r="F405" s="89">
        <v>1</v>
      </c>
      <c r="G405" s="90">
        <v>47272.93</v>
      </c>
      <c r="H405" s="89" t="s">
        <v>931</v>
      </c>
      <c r="I405" s="89" t="s">
        <v>990</v>
      </c>
      <c r="J405" s="89" t="s">
        <v>148</v>
      </c>
      <c r="K405" s="89" t="s">
        <v>469</v>
      </c>
      <c r="L405" s="89" t="s">
        <v>181</v>
      </c>
      <c r="M405" s="89" t="s">
        <v>1229</v>
      </c>
      <c r="N405" s="89" t="s">
        <v>94</v>
      </c>
      <c r="O405" s="142" vm="2">
        <v>0</v>
      </c>
      <c r="P405" s="142" vm="2">
        <v>0</v>
      </c>
      <c r="Q405" s="89" t="s">
        <v>984</v>
      </c>
      <c r="R405" s="89" t="s">
        <v>1230</v>
      </c>
      <c r="S405" s="91" t="s">
        <v>1045</v>
      </c>
      <c r="T405" s="89" t="s">
        <v>932</v>
      </c>
      <c r="U405" s="89" t="s">
        <v>933</v>
      </c>
      <c r="V405" s="146">
        <v>3925</v>
      </c>
      <c r="W405" s="89" t="s">
        <v>908</v>
      </c>
      <c r="X405" s="89">
        <v>0.49166660000000001</v>
      </c>
      <c r="Y405" s="90">
        <v>0.25</v>
      </c>
      <c r="Z405" s="118">
        <v>-7030.8631091625002</v>
      </c>
      <c r="AA405" s="89">
        <v>0.12291665</v>
      </c>
      <c r="AB405" s="116">
        <f>_xlfn.XLOOKUP(I405,'rubros_id_opex '!A:A,'rubros_id_opex '!B:B)</f>
        <v>6</v>
      </c>
      <c r="AC405" s="89" t="str">
        <f>_xlfn.XLOOKUP(AB405,'rubros_unicos'!B:B,'rubros_unicos'!A:A)</f>
        <v>MANTENIMIENTO</v>
      </c>
    </row>
    <row r="406" spans="1:29" x14ac:dyDescent="0.25">
      <c r="A406" s="92" vm="45">
        <v>46091</v>
      </c>
      <c r="B406" s="89" t="s">
        <v>64</v>
      </c>
      <c r="C406" s="89" t="s">
        <v>1380</v>
      </c>
      <c r="D406" s="90">
        <v>-57200.25</v>
      </c>
      <c r="E406" s="89" t="s">
        <v>1381</v>
      </c>
      <c r="F406" s="89">
        <v>1</v>
      </c>
      <c r="G406" s="90">
        <v>47272.93</v>
      </c>
      <c r="H406" s="89" t="s">
        <v>931</v>
      </c>
      <c r="I406" s="89" t="s">
        <v>990</v>
      </c>
      <c r="J406" s="89" t="s">
        <v>148</v>
      </c>
      <c r="K406" s="89" t="s">
        <v>469</v>
      </c>
      <c r="L406" s="89" t="s">
        <v>181</v>
      </c>
      <c r="M406" s="89" t="s">
        <v>1229</v>
      </c>
      <c r="N406" s="89" t="s">
        <v>94</v>
      </c>
      <c r="O406" s="142" vm="2">
        <v>0</v>
      </c>
      <c r="P406" s="142" vm="2">
        <v>0</v>
      </c>
      <c r="Q406" s="89" t="s">
        <v>984</v>
      </c>
      <c r="R406" s="89" t="s">
        <v>1230</v>
      </c>
      <c r="S406" s="91" t="s">
        <v>1045</v>
      </c>
      <c r="T406" s="89" t="s">
        <v>932</v>
      </c>
      <c r="U406" s="89" t="s">
        <v>933</v>
      </c>
      <c r="V406" s="146">
        <v>3925</v>
      </c>
      <c r="W406" s="89" t="s">
        <v>910</v>
      </c>
      <c r="X406" s="89">
        <v>0.49166660000000001</v>
      </c>
      <c r="Y406" s="90">
        <v>0.25</v>
      </c>
      <c r="Z406" s="118">
        <v>-7030.8631091625002</v>
      </c>
      <c r="AA406" s="89">
        <v>0.12291665</v>
      </c>
      <c r="AB406" s="116">
        <f>_xlfn.XLOOKUP(I406,'rubros_id_opex '!A:A,'rubros_id_opex '!B:B)</f>
        <v>6</v>
      </c>
      <c r="AC406" s="89" t="str">
        <f>_xlfn.XLOOKUP(AB406,'rubros_unicos'!B:B,'rubros_unicos'!A:A)</f>
        <v>MANTENIMIENTO</v>
      </c>
    </row>
    <row r="407" spans="1:29" x14ac:dyDescent="0.25">
      <c r="A407" s="92" vm="45">
        <v>46091</v>
      </c>
      <c r="B407" s="89" t="s">
        <v>64</v>
      </c>
      <c r="C407" s="89" t="s">
        <v>1380</v>
      </c>
      <c r="D407" s="90">
        <v>-57200.25</v>
      </c>
      <c r="E407" s="89" t="s">
        <v>1381</v>
      </c>
      <c r="F407" s="89">
        <v>1</v>
      </c>
      <c r="G407" s="90">
        <v>47272.93</v>
      </c>
      <c r="H407" s="89" t="s">
        <v>931</v>
      </c>
      <c r="I407" s="89" t="s">
        <v>990</v>
      </c>
      <c r="J407" s="89" t="s">
        <v>148</v>
      </c>
      <c r="K407" s="89" t="s">
        <v>469</v>
      </c>
      <c r="L407" s="89" t="s">
        <v>181</v>
      </c>
      <c r="M407" s="89" t="s">
        <v>1229</v>
      </c>
      <c r="N407" s="89" t="s">
        <v>94</v>
      </c>
      <c r="O407" s="142" vm="2">
        <v>0</v>
      </c>
      <c r="P407" s="142" vm="2">
        <v>0</v>
      </c>
      <c r="Q407" s="89" t="s">
        <v>984</v>
      </c>
      <c r="R407" s="89" t="s">
        <v>1230</v>
      </c>
      <c r="S407" s="91" t="s">
        <v>1045</v>
      </c>
      <c r="T407" s="89" t="s">
        <v>932</v>
      </c>
      <c r="U407" s="89" t="s">
        <v>933</v>
      </c>
      <c r="V407" s="146">
        <v>3925</v>
      </c>
      <c r="W407" s="89" t="s">
        <v>912</v>
      </c>
      <c r="X407" s="89">
        <v>0.49166660000000001</v>
      </c>
      <c r="Y407" s="90">
        <v>0.25</v>
      </c>
      <c r="Z407" s="118">
        <v>-7030.8631091625002</v>
      </c>
      <c r="AA407" s="89">
        <v>0.12291665</v>
      </c>
      <c r="AB407" s="116">
        <f>_xlfn.XLOOKUP(I407,'rubros_id_opex '!A:A,'rubros_id_opex '!B:B)</f>
        <v>6</v>
      </c>
      <c r="AC407" s="89" t="str">
        <f>_xlfn.XLOOKUP(AB407,'rubros_unicos'!B:B,'rubros_unicos'!A:A)</f>
        <v>MANTENIMIENTO</v>
      </c>
    </row>
    <row r="408" spans="1:29" x14ac:dyDescent="0.25">
      <c r="A408" s="92" vm="45">
        <v>46091</v>
      </c>
      <c r="B408" s="89" t="s">
        <v>1221</v>
      </c>
      <c r="C408" s="89" t="s">
        <v>1382</v>
      </c>
      <c r="D408" s="90">
        <v>-508200</v>
      </c>
      <c r="E408" s="89" t="s">
        <v>1383</v>
      </c>
      <c r="F408" s="89">
        <v>1</v>
      </c>
      <c r="G408" s="90">
        <v>420000</v>
      </c>
      <c r="H408" s="89" t="s">
        <v>931</v>
      </c>
      <c r="I408" s="89" t="s">
        <v>983</v>
      </c>
      <c r="J408" s="89" t="s">
        <v>148</v>
      </c>
      <c r="K408" s="89" t="s">
        <v>469</v>
      </c>
      <c r="L408" s="89" t="s">
        <v>181</v>
      </c>
      <c r="M408" s="89" t="s">
        <v>1229</v>
      </c>
      <c r="N408" s="89" t="s">
        <v>94</v>
      </c>
      <c r="O408" s="142" vm="2">
        <v>0</v>
      </c>
      <c r="P408" s="142" vm="2">
        <v>0</v>
      </c>
      <c r="Q408" s="89" t="s">
        <v>984</v>
      </c>
      <c r="R408" s="89" t="s">
        <v>1230</v>
      </c>
      <c r="S408" s="91" t="s">
        <v>1045</v>
      </c>
      <c r="T408" s="89" t="s">
        <v>932</v>
      </c>
      <c r="U408" s="89" t="s">
        <v>933</v>
      </c>
      <c r="V408" s="146">
        <v>3725</v>
      </c>
      <c r="W408" s="89" t="s">
        <v>934</v>
      </c>
      <c r="X408" s="89">
        <v>0.49166665999999998</v>
      </c>
      <c r="Y408" s="90">
        <v>0.25</v>
      </c>
      <c r="Z408" s="118">
        <v>-62466.249152999997</v>
      </c>
      <c r="AA408" s="89">
        <v>0.12291666499999999</v>
      </c>
      <c r="AB408" s="116">
        <f>_xlfn.XLOOKUP(I408,'rubros_id_opex '!A:A,'rubros_id_opex '!B:B)</f>
        <v>7</v>
      </c>
      <c r="AC408" s="89" t="str">
        <f>_xlfn.XLOOKUP(AB408,'rubros_unicos'!B:B,'rubros_unicos'!A:A)</f>
        <v>GASTOS OPERATIVOS</v>
      </c>
    </row>
    <row r="409" spans="1:29" x14ac:dyDescent="0.25">
      <c r="A409" s="92" vm="45">
        <v>46091</v>
      </c>
      <c r="B409" s="89" t="s">
        <v>1221</v>
      </c>
      <c r="C409" s="89" t="s">
        <v>1382</v>
      </c>
      <c r="D409" s="90">
        <v>-508200</v>
      </c>
      <c r="E409" s="89" t="s">
        <v>1383</v>
      </c>
      <c r="F409" s="89">
        <v>1</v>
      </c>
      <c r="G409" s="90">
        <v>420000</v>
      </c>
      <c r="H409" s="89" t="s">
        <v>931</v>
      </c>
      <c r="I409" s="89" t="s">
        <v>983</v>
      </c>
      <c r="J409" s="89" t="s">
        <v>148</v>
      </c>
      <c r="K409" s="89" t="s">
        <v>469</v>
      </c>
      <c r="L409" s="89" t="s">
        <v>181</v>
      </c>
      <c r="M409" s="89" t="s">
        <v>1229</v>
      </c>
      <c r="N409" s="89" t="s">
        <v>94</v>
      </c>
      <c r="O409" s="142" vm="2">
        <v>0</v>
      </c>
      <c r="P409" s="142" vm="2">
        <v>0</v>
      </c>
      <c r="Q409" s="89" t="s">
        <v>984</v>
      </c>
      <c r="R409" s="89" t="s">
        <v>1230</v>
      </c>
      <c r="S409" s="91" t="s">
        <v>1045</v>
      </c>
      <c r="T409" s="89" t="s">
        <v>932</v>
      </c>
      <c r="U409" s="89" t="s">
        <v>933</v>
      </c>
      <c r="V409" s="146">
        <v>3725</v>
      </c>
      <c r="W409" s="89" t="s">
        <v>908</v>
      </c>
      <c r="X409" s="89">
        <v>0.49166665999999998</v>
      </c>
      <c r="Y409" s="90">
        <v>0.25</v>
      </c>
      <c r="Z409" s="118">
        <v>-62466.249152999997</v>
      </c>
      <c r="AA409" s="89">
        <v>0.12291666499999999</v>
      </c>
      <c r="AB409" s="116">
        <f>_xlfn.XLOOKUP(I409,'rubros_id_opex '!A:A,'rubros_id_opex '!B:B)</f>
        <v>7</v>
      </c>
      <c r="AC409" s="89" t="str">
        <f>_xlfn.XLOOKUP(AB409,'rubros_unicos'!B:B,'rubros_unicos'!A:A)</f>
        <v>GASTOS OPERATIVOS</v>
      </c>
    </row>
    <row r="410" spans="1:29" x14ac:dyDescent="0.25">
      <c r="A410" s="92" vm="45">
        <v>46091</v>
      </c>
      <c r="B410" s="89" t="s">
        <v>1221</v>
      </c>
      <c r="C410" s="89" t="s">
        <v>1382</v>
      </c>
      <c r="D410" s="90">
        <v>-508200</v>
      </c>
      <c r="E410" s="89" t="s">
        <v>1383</v>
      </c>
      <c r="F410" s="89">
        <v>1</v>
      </c>
      <c r="G410" s="90">
        <v>420000</v>
      </c>
      <c r="H410" s="89" t="s">
        <v>931</v>
      </c>
      <c r="I410" s="89" t="s">
        <v>983</v>
      </c>
      <c r="J410" s="89" t="s">
        <v>148</v>
      </c>
      <c r="K410" s="89" t="s">
        <v>469</v>
      </c>
      <c r="L410" s="89" t="s">
        <v>181</v>
      </c>
      <c r="M410" s="89" t="s">
        <v>1229</v>
      </c>
      <c r="N410" s="89" t="s">
        <v>94</v>
      </c>
      <c r="O410" s="142" vm="2">
        <v>0</v>
      </c>
      <c r="P410" s="142" vm="2">
        <v>0</v>
      </c>
      <c r="Q410" s="89" t="s">
        <v>984</v>
      </c>
      <c r="R410" s="89" t="s">
        <v>1230</v>
      </c>
      <c r="S410" s="91" t="s">
        <v>1045</v>
      </c>
      <c r="T410" s="89" t="s">
        <v>932</v>
      </c>
      <c r="U410" s="89" t="s">
        <v>933</v>
      </c>
      <c r="V410" s="146">
        <v>3725</v>
      </c>
      <c r="W410" s="89" t="s">
        <v>910</v>
      </c>
      <c r="X410" s="89">
        <v>0.49166665999999998</v>
      </c>
      <c r="Y410" s="90">
        <v>0.25</v>
      </c>
      <c r="Z410" s="118">
        <v>-62466.249152999997</v>
      </c>
      <c r="AA410" s="89">
        <v>0.12291666499999999</v>
      </c>
      <c r="AB410" s="116">
        <f>_xlfn.XLOOKUP(I410,'rubros_id_opex '!A:A,'rubros_id_opex '!B:B)</f>
        <v>7</v>
      </c>
      <c r="AC410" s="89" t="str">
        <f>_xlfn.XLOOKUP(AB410,'rubros_unicos'!B:B,'rubros_unicos'!A:A)</f>
        <v>GASTOS OPERATIVOS</v>
      </c>
    </row>
    <row r="411" spans="1:29" x14ac:dyDescent="0.25">
      <c r="A411" s="92" vm="45">
        <v>46091</v>
      </c>
      <c r="B411" s="89" t="s">
        <v>1221</v>
      </c>
      <c r="C411" s="89" t="s">
        <v>1382</v>
      </c>
      <c r="D411" s="90">
        <v>-508200</v>
      </c>
      <c r="E411" s="89" t="s">
        <v>1383</v>
      </c>
      <c r="F411" s="89">
        <v>1</v>
      </c>
      <c r="G411" s="90">
        <v>420000</v>
      </c>
      <c r="H411" s="89" t="s">
        <v>931</v>
      </c>
      <c r="I411" s="89" t="s">
        <v>983</v>
      </c>
      <c r="J411" s="89" t="s">
        <v>148</v>
      </c>
      <c r="K411" s="89" t="s">
        <v>469</v>
      </c>
      <c r="L411" s="89" t="s">
        <v>181</v>
      </c>
      <c r="M411" s="89" t="s">
        <v>1229</v>
      </c>
      <c r="N411" s="89" t="s">
        <v>94</v>
      </c>
      <c r="O411" s="142" vm="2">
        <v>0</v>
      </c>
      <c r="P411" s="142" vm="2">
        <v>0</v>
      </c>
      <c r="Q411" s="89" t="s">
        <v>984</v>
      </c>
      <c r="R411" s="89" t="s">
        <v>1230</v>
      </c>
      <c r="S411" s="91" t="s">
        <v>1045</v>
      </c>
      <c r="T411" s="89" t="s">
        <v>932</v>
      </c>
      <c r="U411" s="89" t="s">
        <v>933</v>
      </c>
      <c r="V411" s="146">
        <v>3725</v>
      </c>
      <c r="W411" s="89" t="s">
        <v>912</v>
      </c>
      <c r="X411" s="89">
        <v>0.49166665999999998</v>
      </c>
      <c r="Y411" s="90">
        <v>0.25</v>
      </c>
      <c r="Z411" s="118">
        <v>-62466.249152999997</v>
      </c>
      <c r="AA411" s="89">
        <v>0.12291666499999999</v>
      </c>
      <c r="AB411" s="116">
        <f>_xlfn.XLOOKUP(I411,'rubros_id_opex '!A:A,'rubros_id_opex '!B:B)</f>
        <v>7</v>
      </c>
      <c r="AC411" s="89" t="str">
        <f>_xlfn.XLOOKUP(AB411,'rubros_unicos'!B:B,'rubros_unicos'!A:A)</f>
        <v>GASTOS OPERATIVOS</v>
      </c>
    </row>
    <row r="412" spans="1:29" x14ac:dyDescent="0.25">
      <c r="A412" s="92" vm="45">
        <v>46091</v>
      </c>
      <c r="B412" s="89" t="s">
        <v>1221</v>
      </c>
      <c r="C412" s="89" t="s">
        <v>1382</v>
      </c>
      <c r="D412" s="90">
        <v>-508200</v>
      </c>
      <c r="E412" s="89" t="s">
        <v>1383</v>
      </c>
      <c r="F412" s="89">
        <v>1</v>
      </c>
      <c r="G412" s="90">
        <v>420000</v>
      </c>
      <c r="H412" s="89" t="s">
        <v>931</v>
      </c>
      <c r="I412" s="89" t="s">
        <v>983</v>
      </c>
      <c r="J412" s="89" t="s">
        <v>148</v>
      </c>
      <c r="K412" s="89" t="s">
        <v>469</v>
      </c>
      <c r="L412" s="89" t="s">
        <v>181</v>
      </c>
      <c r="M412" s="89" t="s">
        <v>1229</v>
      </c>
      <c r="N412" s="89" t="s">
        <v>94</v>
      </c>
      <c r="O412" s="142" vm="2">
        <v>0</v>
      </c>
      <c r="P412" s="142" vm="2">
        <v>0</v>
      </c>
      <c r="Q412" s="89" t="s">
        <v>984</v>
      </c>
      <c r="R412" s="89" t="s">
        <v>1230</v>
      </c>
      <c r="S412" s="91" t="s">
        <v>1045</v>
      </c>
      <c r="T412" s="89" t="s">
        <v>932</v>
      </c>
      <c r="U412" s="89" t="s">
        <v>933</v>
      </c>
      <c r="V412" s="146">
        <v>3925</v>
      </c>
      <c r="W412" s="89" t="s">
        <v>934</v>
      </c>
      <c r="X412" s="89">
        <v>0.49166660000000001</v>
      </c>
      <c r="Y412" s="90">
        <v>0.25</v>
      </c>
      <c r="Z412" s="118">
        <v>-62466.241529999999</v>
      </c>
      <c r="AA412" s="89">
        <v>0.12291665</v>
      </c>
      <c r="AB412" s="116">
        <f>_xlfn.XLOOKUP(I412,'rubros_id_opex '!A:A,'rubros_id_opex '!B:B)</f>
        <v>7</v>
      </c>
      <c r="AC412" s="89" t="str">
        <f>_xlfn.XLOOKUP(AB412,'rubros_unicos'!B:B,'rubros_unicos'!A:A)</f>
        <v>GASTOS OPERATIVOS</v>
      </c>
    </row>
    <row r="413" spans="1:29" x14ac:dyDescent="0.25">
      <c r="A413" s="92" vm="45">
        <v>46091</v>
      </c>
      <c r="B413" s="89" t="s">
        <v>1221</v>
      </c>
      <c r="C413" s="89" t="s">
        <v>1382</v>
      </c>
      <c r="D413" s="90">
        <v>-508200</v>
      </c>
      <c r="E413" s="89" t="s">
        <v>1383</v>
      </c>
      <c r="F413" s="89">
        <v>1</v>
      </c>
      <c r="G413" s="90">
        <v>420000</v>
      </c>
      <c r="H413" s="89" t="s">
        <v>931</v>
      </c>
      <c r="I413" s="89" t="s">
        <v>983</v>
      </c>
      <c r="J413" s="89" t="s">
        <v>148</v>
      </c>
      <c r="K413" s="89" t="s">
        <v>469</v>
      </c>
      <c r="L413" s="89" t="s">
        <v>181</v>
      </c>
      <c r="M413" s="89" t="s">
        <v>1229</v>
      </c>
      <c r="N413" s="89" t="s">
        <v>94</v>
      </c>
      <c r="O413" s="142" vm="2">
        <v>0</v>
      </c>
      <c r="P413" s="142" vm="2">
        <v>0</v>
      </c>
      <c r="Q413" s="89" t="s">
        <v>984</v>
      </c>
      <c r="R413" s="89" t="s">
        <v>1230</v>
      </c>
      <c r="S413" s="91" t="s">
        <v>1045</v>
      </c>
      <c r="T413" s="89" t="s">
        <v>932</v>
      </c>
      <c r="U413" s="89" t="s">
        <v>933</v>
      </c>
      <c r="V413" s="146">
        <v>3925</v>
      </c>
      <c r="W413" s="89" t="s">
        <v>908</v>
      </c>
      <c r="X413" s="89">
        <v>0.49166660000000001</v>
      </c>
      <c r="Y413" s="90">
        <v>0.25</v>
      </c>
      <c r="Z413" s="118">
        <v>-62466.241529999999</v>
      </c>
      <c r="AA413" s="89">
        <v>0.12291665</v>
      </c>
      <c r="AB413" s="116">
        <f>_xlfn.XLOOKUP(I413,'rubros_id_opex '!A:A,'rubros_id_opex '!B:B)</f>
        <v>7</v>
      </c>
      <c r="AC413" s="89" t="str">
        <f>_xlfn.XLOOKUP(AB413,'rubros_unicos'!B:B,'rubros_unicos'!A:A)</f>
        <v>GASTOS OPERATIVOS</v>
      </c>
    </row>
    <row r="414" spans="1:29" x14ac:dyDescent="0.25">
      <c r="A414" s="92" vm="45">
        <v>46091</v>
      </c>
      <c r="B414" s="89" t="s">
        <v>1221</v>
      </c>
      <c r="C414" s="89" t="s">
        <v>1382</v>
      </c>
      <c r="D414" s="90">
        <v>-508200</v>
      </c>
      <c r="E414" s="89" t="s">
        <v>1383</v>
      </c>
      <c r="F414" s="89">
        <v>1</v>
      </c>
      <c r="G414" s="90">
        <v>420000</v>
      </c>
      <c r="H414" s="89" t="s">
        <v>931</v>
      </c>
      <c r="I414" s="89" t="s">
        <v>983</v>
      </c>
      <c r="J414" s="89" t="s">
        <v>148</v>
      </c>
      <c r="K414" s="89" t="s">
        <v>469</v>
      </c>
      <c r="L414" s="89" t="s">
        <v>181</v>
      </c>
      <c r="M414" s="89" t="s">
        <v>1229</v>
      </c>
      <c r="N414" s="89" t="s">
        <v>94</v>
      </c>
      <c r="O414" s="142" vm="2">
        <v>0</v>
      </c>
      <c r="P414" s="142" vm="2">
        <v>0</v>
      </c>
      <c r="Q414" s="89" t="s">
        <v>984</v>
      </c>
      <c r="R414" s="89" t="s">
        <v>1230</v>
      </c>
      <c r="S414" s="91" t="s">
        <v>1045</v>
      </c>
      <c r="T414" s="89" t="s">
        <v>932</v>
      </c>
      <c r="U414" s="89" t="s">
        <v>933</v>
      </c>
      <c r="V414" s="146">
        <v>3925</v>
      </c>
      <c r="W414" s="89" t="s">
        <v>910</v>
      </c>
      <c r="X414" s="89">
        <v>0.49166660000000001</v>
      </c>
      <c r="Y414" s="90">
        <v>0.25</v>
      </c>
      <c r="Z414" s="118">
        <v>-62466.241529999999</v>
      </c>
      <c r="AA414" s="89">
        <v>0.12291665</v>
      </c>
      <c r="AB414" s="116">
        <f>_xlfn.XLOOKUP(I414,'rubros_id_opex '!A:A,'rubros_id_opex '!B:B)</f>
        <v>7</v>
      </c>
      <c r="AC414" s="89" t="str">
        <f>_xlfn.XLOOKUP(AB414,'rubros_unicos'!B:B,'rubros_unicos'!A:A)</f>
        <v>GASTOS OPERATIVOS</v>
      </c>
    </row>
    <row r="415" spans="1:29" x14ac:dyDescent="0.25">
      <c r="A415" s="92" vm="45">
        <v>46091</v>
      </c>
      <c r="B415" s="89" t="s">
        <v>1221</v>
      </c>
      <c r="C415" s="89" t="s">
        <v>1382</v>
      </c>
      <c r="D415" s="90">
        <v>-508200</v>
      </c>
      <c r="E415" s="89" t="s">
        <v>1383</v>
      </c>
      <c r="F415" s="89">
        <v>1</v>
      </c>
      <c r="G415" s="90">
        <v>420000</v>
      </c>
      <c r="H415" s="89" t="s">
        <v>931</v>
      </c>
      <c r="I415" s="89" t="s">
        <v>983</v>
      </c>
      <c r="J415" s="89" t="s">
        <v>148</v>
      </c>
      <c r="K415" s="89" t="s">
        <v>469</v>
      </c>
      <c r="L415" s="89" t="s">
        <v>181</v>
      </c>
      <c r="M415" s="89" t="s">
        <v>1229</v>
      </c>
      <c r="N415" s="89" t="s">
        <v>94</v>
      </c>
      <c r="O415" s="142" vm="2">
        <v>0</v>
      </c>
      <c r="P415" s="142" vm="2">
        <v>0</v>
      </c>
      <c r="Q415" s="89" t="s">
        <v>984</v>
      </c>
      <c r="R415" s="89" t="s">
        <v>1230</v>
      </c>
      <c r="S415" s="91" t="s">
        <v>1045</v>
      </c>
      <c r="T415" s="89" t="s">
        <v>932</v>
      </c>
      <c r="U415" s="89" t="s">
        <v>933</v>
      </c>
      <c r="V415" s="146">
        <v>3925</v>
      </c>
      <c r="W415" s="89" t="s">
        <v>912</v>
      </c>
      <c r="X415" s="89">
        <v>0.49166660000000001</v>
      </c>
      <c r="Y415" s="90">
        <v>0.25</v>
      </c>
      <c r="Z415" s="118">
        <v>-62466.241529999999</v>
      </c>
      <c r="AA415" s="89">
        <v>0.12291665</v>
      </c>
      <c r="AB415" s="116">
        <f>_xlfn.XLOOKUP(I415,'rubros_id_opex '!A:A,'rubros_id_opex '!B:B)</f>
        <v>7</v>
      </c>
      <c r="AC415" s="89" t="str">
        <f>_xlfn.XLOOKUP(AB415,'rubros_unicos'!B:B,'rubros_unicos'!A:A)</f>
        <v>GASTOS OPERATIVOS</v>
      </c>
    </row>
    <row r="416" spans="1:29" x14ac:dyDescent="0.25">
      <c r="A416" s="92" vm="46">
        <v>46090</v>
      </c>
      <c r="B416" s="89" t="s">
        <v>19</v>
      </c>
      <c r="C416" s="89" t="s">
        <v>1384</v>
      </c>
      <c r="D416" s="90">
        <v>-169480</v>
      </c>
      <c r="E416" s="89" t="s">
        <v>1385</v>
      </c>
      <c r="F416" s="89">
        <v>1</v>
      </c>
      <c r="G416" s="90">
        <v>35680</v>
      </c>
      <c r="H416" s="89" t="s">
        <v>931</v>
      </c>
      <c r="I416" s="89" t="s">
        <v>986</v>
      </c>
      <c r="J416" s="89" t="s">
        <v>148</v>
      </c>
      <c r="K416" s="89" t="s">
        <v>469</v>
      </c>
      <c r="L416" s="89" t="s">
        <v>181</v>
      </c>
      <c r="M416" s="89" t="s">
        <v>1229</v>
      </c>
      <c r="N416" s="89" t="s">
        <v>100</v>
      </c>
      <c r="O416" s="142" vm="2">
        <v>0</v>
      </c>
      <c r="P416" s="142" vm="2">
        <v>0</v>
      </c>
      <c r="Q416" s="89" t="s">
        <v>984</v>
      </c>
      <c r="R416" s="89" t="s">
        <v>1230</v>
      </c>
      <c r="S416" s="91" t="s">
        <v>1045</v>
      </c>
      <c r="T416" s="89" t="s">
        <v>987</v>
      </c>
      <c r="U416" s="89" t="s">
        <v>988</v>
      </c>
      <c r="V416" s="146">
        <v>3725</v>
      </c>
      <c r="W416" s="89" t="s">
        <v>987</v>
      </c>
      <c r="X416" s="89">
        <v>0.49166665999999998</v>
      </c>
      <c r="Y416" s="90">
        <v>0</v>
      </c>
      <c r="Z416" s="118">
        <v>0</v>
      </c>
      <c r="AA416" s="89">
        <v>0</v>
      </c>
      <c r="AB416" s="116">
        <f>_xlfn.XLOOKUP(I416,'rubros_id_opex '!A:A,'rubros_id_opex '!B:B)</f>
        <v>8</v>
      </c>
      <c r="AC416" s="89" t="str">
        <f>_xlfn.XLOOKUP(AB416,'rubros_unicos'!B:B,'rubros_unicos'!A:A)</f>
        <v>IMPUESTOS</v>
      </c>
    </row>
    <row r="417" spans="1:29" x14ac:dyDescent="0.25">
      <c r="A417" s="92" vm="46">
        <v>46090</v>
      </c>
      <c r="B417" s="89" t="s">
        <v>19</v>
      </c>
      <c r="C417" s="89" t="s">
        <v>1384</v>
      </c>
      <c r="D417" s="90">
        <v>-169480</v>
      </c>
      <c r="E417" s="89" t="s">
        <v>1385</v>
      </c>
      <c r="F417" s="89">
        <v>1</v>
      </c>
      <c r="G417" s="90">
        <v>35680</v>
      </c>
      <c r="H417" s="89" t="s">
        <v>931</v>
      </c>
      <c r="I417" s="89" t="s">
        <v>986</v>
      </c>
      <c r="J417" s="89" t="s">
        <v>148</v>
      </c>
      <c r="K417" s="89" t="s">
        <v>469</v>
      </c>
      <c r="L417" s="89" t="s">
        <v>181</v>
      </c>
      <c r="M417" s="89" t="s">
        <v>1229</v>
      </c>
      <c r="N417" s="89" t="s">
        <v>100</v>
      </c>
      <c r="O417" s="142" vm="2">
        <v>0</v>
      </c>
      <c r="P417" s="142" vm="2">
        <v>0</v>
      </c>
      <c r="Q417" s="89" t="s">
        <v>984</v>
      </c>
      <c r="R417" s="89" t="s">
        <v>1230</v>
      </c>
      <c r="S417" s="91" t="s">
        <v>1045</v>
      </c>
      <c r="T417" s="89" t="s">
        <v>987</v>
      </c>
      <c r="U417" s="89" t="s">
        <v>988</v>
      </c>
      <c r="V417" s="146">
        <v>3925</v>
      </c>
      <c r="W417" s="89" t="s">
        <v>987</v>
      </c>
      <c r="X417" s="89">
        <v>0.49166660000000001</v>
      </c>
      <c r="Y417" s="90">
        <v>0</v>
      </c>
      <c r="Z417" s="118">
        <v>0</v>
      </c>
      <c r="AA417" s="89">
        <v>0</v>
      </c>
      <c r="AB417" s="116">
        <f>_xlfn.XLOOKUP(I417,'rubros_id_opex '!A:A,'rubros_id_opex '!B:B)</f>
        <v>8</v>
      </c>
      <c r="AC417" s="89" t="str">
        <f>_xlfn.XLOOKUP(AB417,'rubros_unicos'!B:B,'rubros_unicos'!A:A)</f>
        <v>IMPUESTOS</v>
      </c>
    </row>
    <row r="418" spans="1:29" x14ac:dyDescent="0.25">
      <c r="A418" s="92" vm="46">
        <v>46090</v>
      </c>
      <c r="B418" s="89" t="s">
        <v>1218</v>
      </c>
      <c r="C418" s="89" t="s">
        <v>1386</v>
      </c>
      <c r="D418" s="90">
        <v>-12284041.65</v>
      </c>
      <c r="E418" s="89" t="s">
        <v>1173</v>
      </c>
      <c r="F418" s="89">
        <v>1</v>
      </c>
      <c r="G418" s="90">
        <v>8313807.3200000003</v>
      </c>
      <c r="H418" s="89" t="s">
        <v>931</v>
      </c>
      <c r="I418" s="89" t="s">
        <v>1173</v>
      </c>
      <c r="J418" s="89" t="s">
        <v>148</v>
      </c>
      <c r="K418" s="89" t="s">
        <v>469</v>
      </c>
      <c r="L418" s="89" t="s">
        <v>149</v>
      </c>
      <c r="M418" s="89" t="s">
        <v>1229</v>
      </c>
      <c r="N418" s="89" t="s">
        <v>94</v>
      </c>
      <c r="O418" s="142" vm="2">
        <v>0</v>
      </c>
      <c r="P418" s="142" vm="2">
        <v>0</v>
      </c>
      <c r="Q418" s="89" t="s">
        <v>984</v>
      </c>
      <c r="R418" s="89" t="s">
        <v>1230</v>
      </c>
      <c r="S418" s="91" t="s">
        <v>1045</v>
      </c>
      <c r="T418" s="89" t="s">
        <v>932</v>
      </c>
      <c r="U418" s="89" t="s">
        <v>933</v>
      </c>
      <c r="V418" s="146">
        <v>3725</v>
      </c>
      <c r="W418" s="89" t="s">
        <v>934</v>
      </c>
      <c r="X418" s="89">
        <v>0.49166665999999998</v>
      </c>
      <c r="Y418" s="90">
        <v>0.25</v>
      </c>
      <c r="Z418" s="118">
        <v>-1509913.4323390971</v>
      </c>
      <c r="AA418" s="89">
        <v>0.12291666499999999</v>
      </c>
      <c r="AB418" s="116">
        <f>_xlfn.XLOOKUP(I418,'rubros_id_opex '!A:A,'rubros_id_opex '!B:B)</f>
        <v>11</v>
      </c>
      <c r="AC418" s="89" t="str">
        <f>_xlfn.XLOOKUP(AB418,'rubros_unicos'!B:B,'rubros_unicos'!A:A)</f>
        <v>ENERGÍA</v>
      </c>
    </row>
    <row r="419" spans="1:29" x14ac:dyDescent="0.25">
      <c r="A419" s="92" vm="46">
        <v>46090</v>
      </c>
      <c r="B419" s="89" t="s">
        <v>1218</v>
      </c>
      <c r="C419" s="89" t="s">
        <v>1386</v>
      </c>
      <c r="D419" s="90">
        <v>-12284041.65</v>
      </c>
      <c r="E419" s="89" t="s">
        <v>1173</v>
      </c>
      <c r="F419" s="89">
        <v>1</v>
      </c>
      <c r="G419" s="90">
        <v>8313807.3200000003</v>
      </c>
      <c r="H419" s="89" t="s">
        <v>931</v>
      </c>
      <c r="I419" s="89" t="s">
        <v>1173</v>
      </c>
      <c r="J419" s="89" t="s">
        <v>148</v>
      </c>
      <c r="K419" s="89" t="s">
        <v>469</v>
      </c>
      <c r="L419" s="89" t="s">
        <v>149</v>
      </c>
      <c r="M419" s="89" t="s">
        <v>1229</v>
      </c>
      <c r="N419" s="89" t="s">
        <v>94</v>
      </c>
      <c r="O419" s="142" vm="2">
        <v>0</v>
      </c>
      <c r="P419" s="142" vm="2">
        <v>0</v>
      </c>
      <c r="Q419" s="89" t="s">
        <v>984</v>
      </c>
      <c r="R419" s="89" t="s">
        <v>1230</v>
      </c>
      <c r="S419" s="91" t="s">
        <v>1045</v>
      </c>
      <c r="T419" s="89" t="s">
        <v>932</v>
      </c>
      <c r="U419" s="89" t="s">
        <v>933</v>
      </c>
      <c r="V419" s="146">
        <v>3725</v>
      </c>
      <c r="W419" s="89" t="s">
        <v>908</v>
      </c>
      <c r="X419" s="89">
        <v>0.49166665999999998</v>
      </c>
      <c r="Y419" s="90">
        <v>0.25</v>
      </c>
      <c r="Z419" s="118">
        <v>-1509913.4323390971</v>
      </c>
      <c r="AA419" s="89">
        <v>0.12291666499999999</v>
      </c>
      <c r="AB419" s="116">
        <f>_xlfn.XLOOKUP(I419,'rubros_id_opex '!A:A,'rubros_id_opex '!B:B)</f>
        <v>11</v>
      </c>
      <c r="AC419" s="89" t="str">
        <f>_xlfn.XLOOKUP(AB419,'rubros_unicos'!B:B,'rubros_unicos'!A:A)</f>
        <v>ENERGÍA</v>
      </c>
    </row>
    <row r="420" spans="1:29" x14ac:dyDescent="0.25">
      <c r="A420" s="92" vm="46">
        <v>46090</v>
      </c>
      <c r="B420" s="89" t="s">
        <v>1218</v>
      </c>
      <c r="C420" s="89" t="s">
        <v>1386</v>
      </c>
      <c r="D420" s="90">
        <v>-12284041.65</v>
      </c>
      <c r="E420" s="89" t="s">
        <v>1173</v>
      </c>
      <c r="F420" s="89">
        <v>1</v>
      </c>
      <c r="G420" s="90">
        <v>8313807.3200000003</v>
      </c>
      <c r="H420" s="89" t="s">
        <v>931</v>
      </c>
      <c r="I420" s="89" t="s">
        <v>1173</v>
      </c>
      <c r="J420" s="89" t="s">
        <v>148</v>
      </c>
      <c r="K420" s="89" t="s">
        <v>469</v>
      </c>
      <c r="L420" s="89" t="s">
        <v>149</v>
      </c>
      <c r="M420" s="89" t="s">
        <v>1229</v>
      </c>
      <c r="N420" s="89" t="s">
        <v>94</v>
      </c>
      <c r="O420" s="142" vm="2">
        <v>0</v>
      </c>
      <c r="P420" s="142" vm="2">
        <v>0</v>
      </c>
      <c r="Q420" s="89" t="s">
        <v>984</v>
      </c>
      <c r="R420" s="89" t="s">
        <v>1230</v>
      </c>
      <c r="S420" s="91" t="s">
        <v>1045</v>
      </c>
      <c r="T420" s="89" t="s">
        <v>932</v>
      </c>
      <c r="U420" s="89" t="s">
        <v>933</v>
      </c>
      <c r="V420" s="146">
        <v>3725</v>
      </c>
      <c r="W420" s="89" t="s">
        <v>910</v>
      </c>
      <c r="X420" s="89">
        <v>0.49166665999999998</v>
      </c>
      <c r="Y420" s="90">
        <v>0.25</v>
      </c>
      <c r="Z420" s="118">
        <v>-1509913.4323390971</v>
      </c>
      <c r="AA420" s="89">
        <v>0.12291666499999999</v>
      </c>
      <c r="AB420" s="116">
        <f>_xlfn.XLOOKUP(I420,'rubros_id_opex '!A:A,'rubros_id_opex '!B:B)</f>
        <v>11</v>
      </c>
      <c r="AC420" s="89" t="str">
        <f>_xlfn.XLOOKUP(AB420,'rubros_unicos'!B:B,'rubros_unicos'!A:A)</f>
        <v>ENERGÍA</v>
      </c>
    </row>
    <row r="421" spans="1:29" x14ac:dyDescent="0.25">
      <c r="A421" s="92" vm="46">
        <v>46090</v>
      </c>
      <c r="B421" s="89" t="s">
        <v>1218</v>
      </c>
      <c r="C421" s="89" t="s">
        <v>1386</v>
      </c>
      <c r="D421" s="90">
        <v>-12284041.65</v>
      </c>
      <c r="E421" s="89" t="s">
        <v>1173</v>
      </c>
      <c r="F421" s="89">
        <v>1</v>
      </c>
      <c r="G421" s="90">
        <v>8313807.3200000003</v>
      </c>
      <c r="H421" s="89" t="s">
        <v>931</v>
      </c>
      <c r="I421" s="89" t="s">
        <v>1173</v>
      </c>
      <c r="J421" s="89" t="s">
        <v>148</v>
      </c>
      <c r="K421" s="89" t="s">
        <v>469</v>
      </c>
      <c r="L421" s="89" t="s">
        <v>149</v>
      </c>
      <c r="M421" s="89" t="s">
        <v>1229</v>
      </c>
      <c r="N421" s="89" t="s">
        <v>94</v>
      </c>
      <c r="O421" s="142" vm="2">
        <v>0</v>
      </c>
      <c r="P421" s="142" vm="2">
        <v>0</v>
      </c>
      <c r="Q421" s="89" t="s">
        <v>984</v>
      </c>
      <c r="R421" s="89" t="s">
        <v>1230</v>
      </c>
      <c r="S421" s="91" t="s">
        <v>1045</v>
      </c>
      <c r="T421" s="89" t="s">
        <v>932</v>
      </c>
      <c r="U421" s="89" t="s">
        <v>933</v>
      </c>
      <c r="V421" s="146">
        <v>3725</v>
      </c>
      <c r="W421" s="89" t="s">
        <v>912</v>
      </c>
      <c r="X421" s="89">
        <v>0.49166665999999998</v>
      </c>
      <c r="Y421" s="90">
        <v>0.25</v>
      </c>
      <c r="Z421" s="118">
        <v>-1509913.4323390971</v>
      </c>
      <c r="AA421" s="89">
        <v>0.12291666499999999</v>
      </c>
      <c r="AB421" s="116">
        <f>_xlfn.XLOOKUP(I421,'rubros_id_opex '!A:A,'rubros_id_opex '!B:B)</f>
        <v>11</v>
      </c>
      <c r="AC421" s="89" t="str">
        <f>_xlfn.XLOOKUP(AB421,'rubros_unicos'!B:B,'rubros_unicos'!A:A)</f>
        <v>ENERGÍA</v>
      </c>
    </row>
    <row r="422" spans="1:29" x14ac:dyDescent="0.25">
      <c r="A422" s="92" vm="46">
        <v>46090</v>
      </c>
      <c r="B422" s="89" t="s">
        <v>1218</v>
      </c>
      <c r="C422" s="89" t="s">
        <v>1386</v>
      </c>
      <c r="D422" s="90">
        <v>-12284041.65</v>
      </c>
      <c r="E422" s="89" t="s">
        <v>1173</v>
      </c>
      <c r="F422" s="89">
        <v>1</v>
      </c>
      <c r="G422" s="90">
        <v>8313807.3200000003</v>
      </c>
      <c r="H422" s="89" t="s">
        <v>931</v>
      </c>
      <c r="I422" s="89" t="s">
        <v>1173</v>
      </c>
      <c r="J422" s="89" t="s">
        <v>148</v>
      </c>
      <c r="K422" s="89" t="s">
        <v>469</v>
      </c>
      <c r="L422" s="89" t="s">
        <v>149</v>
      </c>
      <c r="M422" s="89" t="s">
        <v>1229</v>
      </c>
      <c r="N422" s="89" t="s">
        <v>94</v>
      </c>
      <c r="O422" s="142" vm="2">
        <v>0</v>
      </c>
      <c r="P422" s="142" vm="2">
        <v>0</v>
      </c>
      <c r="Q422" s="89" t="s">
        <v>984</v>
      </c>
      <c r="R422" s="89" t="s">
        <v>1230</v>
      </c>
      <c r="S422" s="91" t="s">
        <v>1045</v>
      </c>
      <c r="T422" s="89" t="s">
        <v>932</v>
      </c>
      <c r="U422" s="89" t="s">
        <v>933</v>
      </c>
      <c r="V422" s="146">
        <v>3925</v>
      </c>
      <c r="W422" s="89" t="s">
        <v>934</v>
      </c>
      <c r="X422" s="89">
        <v>0.49166660000000001</v>
      </c>
      <c r="Y422" s="90">
        <v>0.25</v>
      </c>
      <c r="Z422" s="118">
        <v>-1509913.2480784727</v>
      </c>
      <c r="AA422" s="89">
        <v>0.12291665</v>
      </c>
      <c r="AB422" s="116">
        <f>_xlfn.XLOOKUP(I422,'rubros_id_opex '!A:A,'rubros_id_opex '!B:B)</f>
        <v>11</v>
      </c>
      <c r="AC422" s="89" t="str">
        <f>_xlfn.XLOOKUP(AB422,'rubros_unicos'!B:B,'rubros_unicos'!A:A)</f>
        <v>ENERGÍA</v>
      </c>
    </row>
    <row r="423" spans="1:29" x14ac:dyDescent="0.25">
      <c r="A423" s="92" vm="46">
        <v>46090</v>
      </c>
      <c r="B423" s="89" t="s">
        <v>1218</v>
      </c>
      <c r="C423" s="89" t="s">
        <v>1386</v>
      </c>
      <c r="D423" s="90">
        <v>-12284041.65</v>
      </c>
      <c r="E423" s="89" t="s">
        <v>1173</v>
      </c>
      <c r="F423" s="89">
        <v>1</v>
      </c>
      <c r="G423" s="90">
        <v>8313807.3200000003</v>
      </c>
      <c r="H423" s="89" t="s">
        <v>931</v>
      </c>
      <c r="I423" s="89" t="s">
        <v>1173</v>
      </c>
      <c r="J423" s="89" t="s">
        <v>148</v>
      </c>
      <c r="K423" s="89" t="s">
        <v>469</v>
      </c>
      <c r="L423" s="89" t="s">
        <v>149</v>
      </c>
      <c r="M423" s="89" t="s">
        <v>1229</v>
      </c>
      <c r="N423" s="89" t="s">
        <v>94</v>
      </c>
      <c r="O423" s="142" vm="2">
        <v>0</v>
      </c>
      <c r="P423" s="142" vm="2">
        <v>0</v>
      </c>
      <c r="Q423" s="89" t="s">
        <v>984</v>
      </c>
      <c r="R423" s="89" t="s">
        <v>1230</v>
      </c>
      <c r="S423" s="91" t="s">
        <v>1045</v>
      </c>
      <c r="T423" s="89" t="s">
        <v>932</v>
      </c>
      <c r="U423" s="89" t="s">
        <v>933</v>
      </c>
      <c r="V423" s="146">
        <v>3925</v>
      </c>
      <c r="W423" s="89" t="s">
        <v>908</v>
      </c>
      <c r="X423" s="89">
        <v>0.49166660000000001</v>
      </c>
      <c r="Y423" s="90">
        <v>0.25</v>
      </c>
      <c r="Z423" s="118">
        <v>-1509913.2480784727</v>
      </c>
      <c r="AA423" s="89">
        <v>0.12291665</v>
      </c>
      <c r="AB423" s="116">
        <f>_xlfn.XLOOKUP(I423,'rubros_id_opex '!A:A,'rubros_id_opex '!B:B)</f>
        <v>11</v>
      </c>
      <c r="AC423" s="89" t="str">
        <f>_xlfn.XLOOKUP(AB423,'rubros_unicos'!B:B,'rubros_unicos'!A:A)</f>
        <v>ENERGÍA</v>
      </c>
    </row>
    <row r="424" spans="1:29" x14ac:dyDescent="0.25">
      <c r="A424" s="92" vm="46">
        <v>46090</v>
      </c>
      <c r="B424" s="89" t="s">
        <v>1218</v>
      </c>
      <c r="C424" s="89" t="s">
        <v>1386</v>
      </c>
      <c r="D424" s="90">
        <v>-12284041.65</v>
      </c>
      <c r="E424" s="89" t="s">
        <v>1173</v>
      </c>
      <c r="F424" s="89">
        <v>1</v>
      </c>
      <c r="G424" s="90">
        <v>8313807.3200000003</v>
      </c>
      <c r="H424" s="89" t="s">
        <v>931</v>
      </c>
      <c r="I424" s="89" t="s">
        <v>1173</v>
      </c>
      <c r="J424" s="89" t="s">
        <v>148</v>
      </c>
      <c r="K424" s="89" t="s">
        <v>469</v>
      </c>
      <c r="L424" s="89" t="s">
        <v>149</v>
      </c>
      <c r="M424" s="89" t="s">
        <v>1229</v>
      </c>
      <c r="N424" s="89" t="s">
        <v>94</v>
      </c>
      <c r="O424" s="142" vm="2">
        <v>0</v>
      </c>
      <c r="P424" s="142" vm="2">
        <v>0</v>
      </c>
      <c r="Q424" s="89" t="s">
        <v>984</v>
      </c>
      <c r="R424" s="89" t="s">
        <v>1230</v>
      </c>
      <c r="S424" s="91" t="s">
        <v>1045</v>
      </c>
      <c r="T424" s="89" t="s">
        <v>932</v>
      </c>
      <c r="U424" s="89" t="s">
        <v>933</v>
      </c>
      <c r="V424" s="146">
        <v>3925</v>
      </c>
      <c r="W424" s="89" t="s">
        <v>910</v>
      </c>
      <c r="X424" s="89">
        <v>0.49166660000000001</v>
      </c>
      <c r="Y424" s="90">
        <v>0.25</v>
      </c>
      <c r="Z424" s="118">
        <v>-1509913.2480784727</v>
      </c>
      <c r="AA424" s="89">
        <v>0.12291665</v>
      </c>
      <c r="AB424" s="116">
        <f>_xlfn.XLOOKUP(I424,'rubros_id_opex '!A:A,'rubros_id_opex '!B:B)</f>
        <v>11</v>
      </c>
      <c r="AC424" s="89" t="str">
        <f>_xlfn.XLOOKUP(AB424,'rubros_unicos'!B:B,'rubros_unicos'!A:A)</f>
        <v>ENERGÍA</v>
      </c>
    </row>
    <row r="425" spans="1:29" x14ac:dyDescent="0.25">
      <c r="A425" s="92" vm="46">
        <v>46090</v>
      </c>
      <c r="B425" s="89" t="s">
        <v>1218</v>
      </c>
      <c r="C425" s="89" t="s">
        <v>1386</v>
      </c>
      <c r="D425" s="90">
        <v>-12284041.65</v>
      </c>
      <c r="E425" s="89" t="s">
        <v>1173</v>
      </c>
      <c r="F425" s="89">
        <v>1</v>
      </c>
      <c r="G425" s="90">
        <v>8313807.3200000003</v>
      </c>
      <c r="H425" s="89" t="s">
        <v>931</v>
      </c>
      <c r="I425" s="89" t="s">
        <v>1173</v>
      </c>
      <c r="J425" s="89" t="s">
        <v>148</v>
      </c>
      <c r="K425" s="89" t="s">
        <v>469</v>
      </c>
      <c r="L425" s="89" t="s">
        <v>149</v>
      </c>
      <c r="M425" s="89" t="s">
        <v>1229</v>
      </c>
      <c r="N425" s="89" t="s">
        <v>94</v>
      </c>
      <c r="O425" s="142" vm="2">
        <v>0</v>
      </c>
      <c r="P425" s="142" vm="2">
        <v>0</v>
      </c>
      <c r="Q425" s="89" t="s">
        <v>984</v>
      </c>
      <c r="R425" s="89" t="s">
        <v>1230</v>
      </c>
      <c r="S425" s="91" t="s">
        <v>1045</v>
      </c>
      <c r="T425" s="89" t="s">
        <v>932</v>
      </c>
      <c r="U425" s="89" t="s">
        <v>933</v>
      </c>
      <c r="V425" s="146">
        <v>3925</v>
      </c>
      <c r="W425" s="89" t="s">
        <v>912</v>
      </c>
      <c r="X425" s="89">
        <v>0.49166660000000001</v>
      </c>
      <c r="Y425" s="90">
        <v>0.25</v>
      </c>
      <c r="Z425" s="118">
        <v>-1509913.2480784727</v>
      </c>
      <c r="AA425" s="89">
        <v>0.12291665</v>
      </c>
      <c r="AB425" s="116">
        <f>_xlfn.XLOOKUP(I425,'rubros_id_opex '!A:A,'rubros_id_opex '!B:B)</f>
        <v>11</v>
      </c>
      <c r="AC425" s="89" t="str">
        <f>_xlfn.XLOOKUP(AB425,'rubros_unicos'!B:B,'rubros_unicos'!A:A)</f>
        <v>ENERGÍA</v>
      </c>
    </row>
    <row r="426" spans="1:29" x14ac:dyDescent="0.25">
      <c r="A426" s="92" vm="46">
        <v>46090</v>
      </c>
      <c r="B426" s="89" t="s">
        <v>1219</v>
      </c>
      <c r="C426" s="89" t="s">
        <v>1387</v>
      </c>
      <c r="D426" s="90">
        <v>-27589.59</v>
      </c>
      <c r="E426" s="89" t="s">
        <v>1388</v>
      </c>
      <c r="F426" s="89">
        <v>1</v>
      </c>
      <c r="G426" s="90">
        <v>22801.31</v>
      </c>
      <c r="H426" s="89" t="s">
        <v>931</v>
      </c>
      <c r="I426" s="89" t="s">
        <v>994</v>
      </c>
      <c r="J426" s="89" t="s">
        <v>148</v>
      </c>
      <c r="K426" s="89" t="s">
        <v>469</v>
      </c>
      <c r="L426" s="89" t="s">
        <v>149</v>
      </c>
      <c r="M426" s="89" t="s">
        <v>1229</v>
      </c>
      <c r="N426" s="89" t="s">
        <v>100</v>
      </c>
      <c r="O426" s="142" vm="2">
        <v>0</v>
      </c>
      <c r="P426" s="142" vm="2">
        <v>0</v>
      </c>
      <c r="Q426" s="89" t="s">
        <v>984</v>
      </c>
      <c r="R426" s="89" t="s">
        <v>1230</v>
      </c>
      <c r="S426" s="91" t="s">
        <v>1045</v>
      </c>
      <c r="T426" s="89" t="s">
        <v>987</v>
      </c>
      <c r="U426" s="89" t="s">
        <v>988</v>
      </c>
      <c r="V426" s="146">
        <v>3725</v>
      </c>
      <c r="W426" s="89" t="s">
        <v>987</v>
      </c>
      <c r="X426" s="89">
        <v>0.49166665999999998</v>
      </c>
      <c r="Y426" s="90">
        <v>0</v>
      </c>
      <c r="Z426" s="118">
        <v>0</v>
      </c>
      <c r="AA426" s="89">
        <v>0</v>
      </c>
      <c r="AB426" s="116">
        <f>_xlfn.XLOOKUP(I426,'rubros_id_opex '!A:A,'rubros_id_opex '!B:B)</f>
        <v>3</v>
      </c>
      <c r="AC426" s="89" t="str">
        <f>_xlfn.XLOOKUP(AB426,'rubros_unicos'!B:B,'rubros_unicos'!A:A)</f>
        <v>SANIDAD</v>
      </c>
    </row>
    <row r="427" spans="1:29" x14ac:dyDescent="0.25">
      <c r="A427" s="92" vm="46">
        <v>46090</v>
      </c>
      <c r="B427" s="89" t="s">
        <v>1219</v>
      </c>
      <c r="C427" s="89" t="s">
        <v>1387</v>
      </c>
      <c r="D427" s="90">
        <v>-27589.59</v>
      </c>
      <c r="E427" s="89" t="s">
        <v>1388</v>
      </c>
      <c r="F427" s="89">
        <v>1</v>
      </c>
      <c r="G427" s="90">
        <v>22801.31</v>
      </c>
      <c r="H427" s="89" t="s">
        <v>931</v>
      </c>
      <c r="I427" s="89" t="s">
        <v>994</v>
      </c>
      <c r="J427" s="89" t="s">
        <v>148</v>
      </c>
      <c r="K427" s="89" t="s">
        <v>469</v>
      </c>
      <c r="L427" s="89" t="s">
        <v>149</v>
      </c>
      <c r="M427" s="89" t="s">
        <v>1229</v>
      </c>
      <c r="N427" s="89" t="s">
        <v>100</v>
      </c>
      <c r="O427" s="142" vm="2">
        <v>0</v>
      </c>
      <c r="P427" s="142" vm="2">
        <v>0</v>
      </c>
      <c r="Q427" s="89" t="s">
        <v>984</v>
      </c>
      <c r="R427" s="89" t="s">
        <v>1230</v>
      </c>
      <c r="S427" s="91" t="s">
        <v>1045</v>
      </c>
      <c r="T427" s="89" t="s">
        <v>987</v>
      </c>
      <c r="U427" s="89" t="s">
        <v>988</v>
      </c>
      <c r="V427" s="146">
        <v>3925</v>
      </c>
      <c r="W427" s="89" t="s">
        <v>987</v>
      </c>
      <c r="X427" s="89">
        <v>0.49166660000000001</v>
      </c>
      <c r="Y427" s="90">
        <v>0</v>
      </c>
      <c r="Z427" s="118">
        <v>0</v>
      </c>
      <c r="AA427" s="89">
        <v>0</v>
      </c>
      <c r="AB427" s="116">
        <f>_xlfn.XLOOKUP(I427,'rubros_id_opex '!A:A,'rubros_id_opex '!B:B)</f>
        <v>3</v>
      </c>
      <c r="AC427" s="89" t="str">
        <f>_xlfn.XLOOKUP(AB427,'rubros_unicos'!B:B,'rubros_unicos'!A:A)</f>
        <v>SANIDAD</v>
      </c>
    </row>
    <row r="428" spans="1:29" x14ac:dyDescent="0.25">
      <c r="A428" s="92" vm="46">
        <v>46090</v>
      </c>
      <c r="B428" s="89" t="s">
        <v>1210</v>
      </c>
      <c r="C428" s="89" t="s">
        <v>1389</v>
      </c>
      <c r="D428" s="90">
        <v>-364210.99</v>
      </c>
      <c r="E428" s="89" t="s">
        <v>1390</v>
      </c>
      <c r="F428" s="89">
        <v>30</v>
      </c>
      <c r="G428" s="90">
        <v>9975.65</v>
      </c>
      <c r="H428" s="89" t="s">
        <v>931</v>
      </c>
      <c r="I428" s="89" t="s">
        <v>989</v>
      </c>
      <c r="J428" s="89" t="s">
        <v>148</v>
      </c>
      <c r="K428" s="89" t="s">
        <v>469</v>
      </c>
      <c r="L428" s="89" t="s">
        <v>149</v>
      </c>
      <c r="M428" s="89" t="s">
        <v>1229</v>
      </c>
      <c r="N428" s="89" t="s">
        <v>100</v>
      </c>
      <c r="O428" s="142" vm="2">
        <v>0</v>
      </c>
      <c r="P428" s="142" vm="2">
        <v>0</v>
      </c>
      <c r="Q428" s="89" t="s">
        <v>984</v>
      </c>
      <c r="R428" s="89" t="s">
        <v>1230</v>
      </c>
      <c r="S428" s="91" t="s">
        <v>1045</v>
      </c>
      <c r="T428" s="89" t="s">
        <v>987</v>
      </c>
      <c r="U428" s="89" t="s">
        <v>988</v>
      </c>
      <c r="V428" s="146">
        <v>3725</v>
      </c>
      <c r="W428" s="89" t="s">
        <v>987</v>
      </c>
      <c r="X428" s="89">
        <v>0.49166665999999998</v>
      </c>
      <c r="Y428" s="90">
        <v>0</v>
      </c>
      <c r="Z428" s="118">
        <v>0</v>
      </c>
      <c r="AA428" s="89">
        <v>0</v>
      </c>
      <c r="AB428" s="116">
        <f>_xlfn.XLOOKUP(I428,'rubros_id_opex '!A:A,'rubros_id_opex '!B:B)</f>
        <v>4</v>
      </c>
      <c r="AC428" s="89" t="str">
        <f>_xlfn.XLOOKUP(AB428,'rubros_unicos'!B:B,'rubros_unicos'!A:A)</f>
        <v>GENÉTICA</v>
      </c>
    </row>
    <row r="429" spans="1:29" x14ac:dyDescent="0.25">
      <c r="A429" s="92" vm="46">
        <v>46090</v>
      </c>
      <c r="B429" s="89" t="s">
        <v>1210</v>
      </c>
      <c r="C429" s="89" t="s">
        <v>1389</v>
      </c>
      <c r="D429" s="90">
        <v>-364210.99</v>
      </c>
      <c r="E429" s="89" t="s">
        <v>1390</v>
      </c>
      <c r="F429" s="89">
        <v>30</v>
      </c>
      <c r="G429" s="90">
        <v>9975.65</v>
      </c>
      <c r="H429" s="89" t="s">
        <v>931</v>
      </c>
      <c r="I429" s="89" t="s">
        <v>989</v>
      </c>
      <c r="J429" s="89" t="s">
        <v>148</v>
      </c>
      <c r="K429" s="89" t="s">
        <v>469</v>
      </c>
      <c r="L429" s="89" t="s">
        <v>149</v>
      </c>
      <c r="M429" s="89" t="s">
        <v>1229</v>
      </c>
      <c r="N429" s="89" t="s">
        <v>100</v>
      </c>
      <c r="O429" s="142" vm="2">
        <v>0</v>
      </c>
      <c r="P429" s="142" vm="2">
        <v>0</v>
      </c>
      <c r="Q429" s="89" t="s">
        <v>984</v>
      </c>
      <c r="R429" s="89" t="s">
        <v>1230</v>
      </c>
      <c r="S429" s="91" t="s">
        <v>1045</v>
      </c>
      <c r="T429" s="89" t="s">
        <v>987</v>
      </c>
      <c r="U429" s="89" t="s">
        <v>988</v>
      </c>
      <c r="V429" s="146">
        <v>3925</v>
      </c>
      <c r="W429" s="89" t="s">
        <v>987</v>
      </c>
      <c r="X429" s="89">
        <v>0.49166660000000001</v>
      </c>
      <c r="Y429" s="90">
        <v>0</v>
      </c>
      <c r="Z429" s="118">
        <v>0</v>
      </c>
      <c r="AA429" s="89">
        <v>0</v>
      </c>
      <c r="AB429" s="116">
        <f>_xlfn.XLOOKUP(I429,'rubros_id_opex '!A:A,'rubros_id_opex '!B:B)</f>
        <v>4</v>
      </c>
      <c r="AC429" s="89" t="str">
        <f>_xlfn.XLOOKUP(AB429,'rubros_unicos'!B:B,'rubros_unicos'!A:A)</f>
        <v>GENÉTICA</v>
      </c>
    </row>
    <row r="430" spans="1:29" x14ac:dyDescent="0.25">
      <c r="A430" s="92" vm="46">
        <v>46090</v>
      </c>
      <c r="B430" s="89" t="s">
        <v>1391</v>
      </c>
      <c r="C430" s="89" t="s">
        <v>1392</v>
      </c>
      <c r="D430" s="90">
        <v>-270870.59999999998</v>
      </c>
      <c r="E430" s="89" t="s">
        <v>1393</v>
      </c>
      <c r="F430" s="89">
        <v>20</v>
      </c>
      <c r="G430" s="90">
        <v>11193</v>
      </c>
      <c r="H430" s="89" t="s">
        <v>931</v>
      </c>
      <c r="I430" s="89" t="s">
        <v>990</v>
      </c>
      <c r="J430" s="89" t="s">
        <v>148</v>
      </c>
      <c r="K430" s="89" t="s">
        <v>469</v>
      </c>
      <c r="L430" s="89" t="s">
        <v>181</v>
      </c>
      <c r="M430" s="89" t="s">
        <v>1229</v>
      </c>
      <c r="N430" s="89" t="s">
        <v>94</v>
      </c>
      <c r="O430" s="142" vm="2">
        <v>0</v>
      </c>
      <c r="P430" s="142" vm="2">
        <v>0</v>
      </c>
      <c r="Q430" s="89" t="s">
        <v>984</v>
      </c>
      <c r="R430" s="89" t="s">
        <v>1230</v>
      </c>
      <c r="S430" s="91" t="s">
        <v>1045</v>
      </c>
      <c r="T430" s="89" t="s">
        <v>932</v>
      </c>
      <c r="U430" s="89" t="s">
        <v>933</v>
      </c>
      <c r="V430" s="146">
        <v>3725</v>
      </c>
      <c r="W430" s="89" t="s">
        <v>934</v>
      </c>
      <c r="X430" s="89">
        <v>0.49166665999999998</v>
      </c>
      <c r="Y430" s="90">
        <v>0.25</v>
      </c>
      <c r="Z430" s="118">
        <v>-33294.510798548996</v>
      </c>
      <c r="AA430" s="89">
        <v>2.4583333000000001</v>
      </c>
      <c r="AB430" s="116">
        <f>_xlfn.XLOOKUP(I430,'rubros_id_opex '!A:A,'rubros_id_opex '!B:B)</f>
        <v>6</v>
      </c>
      <c r="AC430" s="89" t="str">
        <f>_xlfn.XLOOKUP(AB430,'rubros_unicos'!B:B,'rubros_unicos'!A:A)</f>
        <v>MANTENIMIENTO</v>
      </c>
    </row>
    <row r="431" spans="1:29" x14ac:dyDescent="0.25">
      <c r="A431" s="92" vm="46">
        <v>46090</v>
      </c>
      <c r="B431" s="89" t="s">
        <v>1391</v>
      </c>
      <c r="C431" s="89" t="s">
        <v>1392</v>
      </c>
      <c r="D431" s="90">
        <v>-270870.59999999998</v>
      </c>
      <c r="E431" s="89" t="s">
        <v>1393</v>
      </c>
      <c r="F431" s="89">
        <v>20</v>
      </c>
      <c r="G431" s="90">
        <v>11193</v>
      </c>
      <c r="H431" s="89" t="s">
        <v>931</v>
      </c>
      <c r="I431" s="89" t="s">
        <v>990</v>
      </c>
      <c r="J431" s="89" t="s">
        <v>148</v>
      </c>
      <c r="K431" s="89" t="s">
        <v>469</v>
      </c>
      <c r="L431" s="89" t="s">
        <v>181</v>
      </c>
      <c r="M431" s="89" t="s">
        <v>1229</v>
      </c>
      <c r="N431" s="89" t="s">
        <v>94</v>
      </c>
      <c r="O431" s="142" vm="2">
        <v>0</v>
      </c>
      <c r="P431" s="142" vm="2">
        <v>0</v>
      </c>
      <c r="Q431" s="89" t="s">
        <v>984</v>
      </c>
      <c r="R431" s="89" t="s">
        <v>1230</v>
      </c>
      <c r="S431" s="91" t="s">
        <v>1045</v>
      </c>
      <c r="T431" s="89" t="s">
        <v>932</v>
      </c>
      <c r="U431" s="89" t="s">
        <v>933</v>
      </c>
      <c r="V431" s="146">
        <v>3725</v>
      </c>
      <c r="W431" s="89" t="s">
        <v>908</v>
      </c>
      <c r="X431" s="89">
        <v>0.49166665999999998</v>
      </c>
      <c r="Y431" s="90">
        <v>0.25</v>
      </c>
      <c r="Z431" s="118">
        <v>-33294.510798548996</v>
      </c>
      <c r="AA431" s="89">
        <v>2.4583333000000001</v>
      </c>
      <c r="AB431" s="116">
        <f>_xlfn.XLOOKUP(I431,'rubros_id_opex '!A:A,'rubros_id_opex '!B:B)</f>
        <v>6</v>
      </c>
      <c r="AC431" s="89" t="str">
        <f>_xlfn.XLOOKUP(AB431,'rubros_unicos'!B:B,'rubros_unicos'!A:A)</f>
        <v>MANTENIMIENTO</v>
      </c>
    </row>
    <row r="432" spans="1:29" x14ac:dyDescent="0.25">
      <c r="A432" s="92" vm="46">
        <v>46090</v>
      </c>
      <c r="B432" s="89" t="s">
        <v>1391</v>
      </c>
      <c r="C432" s="89" t="s">
        <v>1392</v>
      </c>
      <c r="D432" s="90">
        <v>-270870.59999999998</v>
      </c>
      <c r="E432" s="89" t="s">
        <v>1393</v>
      </c>
      <c r="F432" s="89">
        <v>20</v>
      </c>
      <c r="G432" s="90">
        <v>11193</v>
      </c>
      <c r="H432" s="89" t="s">
        <v>931</v>
      </c>
      <c r="I432" s="89" t="s">
        <v>990</v>
      </c>
      <c r="J432" s="89" t="s">
        <v>148</v>
      </c>
      <c r="K432" s="89" t="s">
        <v>469</v>
      </c>
      <c r="L432" s="89" t="s">
        <v>181</v>
      </c>
      <c r="M432" s="89" t="s">
        <v>1229</v>
      </c>
      <c r="N432" s="89" t="s">
        <v>94</v>
      </c>
      <c r="O432" s="142" vm="2">
        <v>0</v>
      </c>
      <c r="P432" s="142" vm="2">
        <v>0</v>
      </c>
      <c r="Q432" s="89" t="s">
        <v>984</v>
      </c>
      <c r="R432" s="89" t="s">
        <v>1230</v>
      </c>
      <c r="S432" s="91" t="s">
        <v>1045</v>
      </c>
      <c r="T432" s="89" t="s">
        <v>932</v>
      </c>
      <c r="U432" s="89" t="s">
        <v>933</v>
      </c>
      <c r="V432" s="146">
        <v>3725</v>
      </c>
      <c r="W432" s="89" t="s">
        <v>910</v>
      </c>
      <c r="X432" s="89">
        <v>0.49166665999999998</v>
      </c>
      <c r="Y432" s="90">
        <v>0.25</v>
      </c>
      <c r="Z432" s="118">
        <v>-33294.510798548996</v>
      </c>
      <c r="AA432" s="89">
        <v>2.4583333000000001</v>
      </c>
      <c r="AB432" s="116">
        <f>_xlfn.XLOOKUP(I432,'rubros_id_opex '!A:A,'rubros_id_opex '!B:B)</f>
        <v>6</v>
      </c>
      <c r="AC432" s="89" t="str">
        <f>_xlfn.XLOOKUP(AB432,'rubros_unicos'!B:B,'rubros_unicos'!A:A)</f>
        <v>MANTENIMIENTO</v>
      </c>
    </row>
    <row r="433" spans="1:29" x14ac:dyDescent="0.25">
      <c r="A433" s="92" vm="46">
        <v>46090</v>
      </c>
      <c r="B433" s="89" t="s">
        <v>1391</v>
      </c>
      <c r="C433" s="89" t="s">
        <v>1392</v>
      </c>
      <c r="D433" s="90">
        <v>-270870.59999999998</v>
      </c>
      <c r="E433" s="89" t="s">
        <v>1393</v>
      </c>
      <c r="F433" s="89">
        <v>20</v>
      </c>
      <c r="G433" s="90">
        <v>11193</v>
      </c>
      <c r="H433" s="89" t="s">
        <v>931</v>
      </c>
      <c r="I433" s="89" t="s">
        <v>990</v>
      </c>
      <c r="J433" s="89" t="s">
        <v>148</v>
      </c>
      <c r="K433" s="89" t="s">
        <v>469</v>
      </c>
      <c r="L433" s="89" t="s">
        <v>181</v>
      </c>
      <c r="M433" s="89" t="s">
        <v>1229</v>
      </c>
      <c r="N433" s="89" t="s">
        <v>94</v>
      </c>
      <c r="O433" s="142" vm="2">
        <v>0</v>
      </c>
      <c r="P433" s="142" vm="2">
        <v>0</v>
      </c>
      <c r="Q433" s="89" t="s">
        <v>984</v>
      </c>
      <c r="R433" s="89" t="s">
        <v>1230</v>
      </c>
      <c r="S433" s="91" t="s">
        <v>1045</v>
      </c>
      <c r="T433" s="89" t="s">
        <v>932</v>
      </c>
      <c r="U433" s="89" t="s">
        <v>933</v>
      </c>
      <c r="V433" s="146">
        <v>3725</v>
      </c>
      <c r="W433" s="89" t="s">
        <v>912</v>
      </c>
      <c r="X433" s="89">
        <v>0.49166665999999998</v>
      </c>
      <c r="Y433" s="90">
        <v>0.25</v>
      </c>
      <c r="Z433" s="118">
        <v>-33294.510798548996</v>
      </c>
      <c r="AA433" s="89">
        <v>2.4583333000000001</v>
      </c>
      <c r="AB433" s="116">
        <f>_xlfn.XLOOKUP(I433,'rubros_id_opex '!A:A,'rubros_id_opex '!B:B)</f>
        <v>6</v>
      </c>
      <c r="AC433" s="89" t="str">
        <f>_xlfn.XLOOKUP(AB433,'rubros_unicos'!B:B,'rubros_unicos'!A:A)</f>
        <v>MANTENIMIENTO</v>
      </c>
    </row>
    <row r="434" spans="1:29" x14ac:dyDescent="0.25">
      <c r="A434" s="92" vm="46">
        <v>46090</v>
      </c>
      <c r="B434" s="89" t="s">
        <v>1391</v>
      </c>
      <c r="C434" s="89" t="s">
        <v>1392</v>
      </c>
      <c r="D434" s="90">
        <v>-270870.59999999998</v>
      </c>
      <c r="E434" s="89" t="s">
        <v>1393</v>
      </c>
      <c r="F434" s="89">
        <v>20</v>
      </c>
      <c r="G434" s="90">
        <v>11193</v>
      </c>
      <c r="H434" s="89" t="s">
        <v>931</v>
      </c>
      <c r="I434" s="89" t="s">
        <v>990</v>
      </c>
      <c r="J434" s="89" t="s">
        <v>148</v>
      </c>
      <c r="K434" s="89" t="s">
        <v>469</v>
      </c>
      <c r="L434" s="89" t="s">
        <v>181</v>
      </c>
      <c r="M434" s="89" t="s">
        <v>1229</v>
      </c>
      <c r="N434" s="89" t="s">
        <v>94</v>
      </c>
      <c r="O434" s="142" vm="2">
        <v>0</v>
      </c>
      <c r="P434" s="142" vm="2">
        <v>0</v>
      </c>
      <c r="Q434" s="89" t="s">
        <v>984</v>
      </c>
      <c r="R434" s="89" t="s">
        <v>1230</v>
      </c>
      <c r="S434" s="91" t="s">
        <v>1045</v>
      </c>
      <c r="T434" s="89" t="s">
        <v>932</v>
      </c>
      <c r="U434" s="89" t="s">
        <v>933</v>
      </c>
      <c r="V434" s="146">
        <v>3925</v>
      </c>
      <c r="W434" s="89" t="s">
        <v>934</v>
      </c>
      <c r="X434" s="89">
        <v>0.49166660000000001</v>
      </c>
      <c r="Y434" s="90">
        <v>0.25</v>
      </c>
      <c r="Z434" s="118">
        <v>-33294.506735489995</v>
      </c>
      <c r="AA434" s="89">
        <v>2.4583330000000001</v>
      </c>
      <c r="AB434" s="116">
        <f>_xlfn.XLOOKUP(I434,'rubros_id_opex '!A:A,'rubros_id_opex '!B:B)</f>
        <v>6</v>
      </c>
      <c r="AC434" s="89" t="str">
        <f>_xlfn.XLOOKUP(AB434,'rubros_unicos'!B:B,'rubros_unicos'!A:A)</f>
        <v>MANTENIMIENTO</v>
      </c>
    </row>
    <row r="435" spans="1:29" x14ac:dyDescent="0.25">
      <c r="A435" s="92" vm="46">
        <v>46090</v>
      </c>
      <c r="B435" s="89" t="s">
        <v>1391</v>
      </c>
      <c r="C435" s="89" t="s">
        <v>1392</v>
      </c>
      <c r="D435" s="90">
        <v>-270870.59999999998</v>
      </c>
      <c r="E435" s="89" t="s">
        <v>1393</v>
      </c>
      <c r="F435" s="89">
        <v>20</v>
      </c>
      <c r="G435" s="90">
        <v>11193</v>
      </c>
      <c r="H435" s="89" t="s">
        <v>931</v>
      </c>
      <c r="I435" s="89" t="s">
        <v>990</v>
      </c>
      <c r="J435" s="89" t="s">
        <v>148</v>
      </c>
      <c r="K435" s="89" t="s">
        <v>469</v>
      </c>
      <c r="L435" s="89" t="s">
        <v>181</v>
      </c>
      <c r="M435" s="89" t="s">
        <v>1229</v>
      </c>
      <c r="N435" s="89" t="s">
        <v>94</v>
      </c>
      <c r="O435" s="142" vm="2">
        <v>0</v>
      </c>
      <c r="P435" s="142" vm="2">
        <v>0</v>
      </c>
      <c r="Q435" s="89" t="s">
        <v>984</v>
      </c>
      <c r="R435" s="89" t="s">
        <v>1230</v>
      </c>
      <c r="S435" s="91" t="s">
        <v>1045</v>
      </c>
      <c r="T435" s="89" t="s">
        <v>932</v>
      </c>
      <c r="U435" s="89" t="s">
        <v>933</v>
      </c>
      <c r="V435" s="146">
        <v>3925</v>
      </c>
      <c r="W435" s="89" t="s">
        <v>908</v>
      </c>
      <c r="X435" s="89">
        <v>0.49166660000000001</v>
      </c>
      <c r="Y435" s="90">
        <v>0.25</v>
      </c>
      <c r="Z435" s="118">
        <v>-33294.506735489995</v>
      </c>
      <c r="AA435" s="89">
        <v>2.4583330000000001</v>
      </c>
      <c r="AB435" s="116">
        <f>_xlfn.XLOOKUP(I435,'rubros_id_opex '!A:A,'rubros_id_opex '!B:B)</f>
        <v>6</v>
      </c>
      <c r="AC435" s="89" t="str">
        <f>_xlfn.XLOOKUP(AB435,'rubros_unicos'!B:B,'rubros_unicos'!A:A)</f>
        <v>MANTENIMIENTO</v>
      </c>
    </row>
    <row r="436" spans="1:29" x14ac:dyDescent="0.25">
      <c r="A436" s="92" vm="46">
        <v>46090</v>
      </c>
      <c r="B436" s="89" t="s">
        <v>1391</v>
      </c>
      <c r="C436" s="89" t="s">
        <v>1392</v>
      </c>
      <c r="D436" s="90">
        <v>-270870.59999999998</v>
      </c>
      <c r="E436" s="89" t="s">
        <v>1393</v>
      </c>
      <c r="F436" s="89">
        <v>20</v>
      </c>
      <c r="G436" s="90">
        <v>11193</v>
      </c>
      <c r="H436" s="89" t="s">
        <v>931</v>
      </c>
      <c r="I436" s="89" t="s">
        <v>990</v>
      </c>
      <c r="J436" s="89" t="s">
        <v>148</v>
      </c>
      <c r="K436" s="89" t="s">
        <v>469</v>
      </c>
      <c r="L436" s="89" t="s">
        <v>181</v>
      </c>
      <c r="M436" s="89" t="s">
        <v>1229</v>
      </c>
      <c r="N436" s="89" t="s">
        <v>94</v>
      </c>
      <c r="O436" s="142" vm="2">
        <v>0</v>
      </c>
      <c r="P436" s="142" vm="2">
        <v>0</v>
      </c>
      <c r="Q436" s="89" t="s">
        <v>984</v>
      </c>
      <c r="R436" s="89" t="s">
        <v>1230</v>
      </c>
      <c r="S436" s="91" t="s">
        <v>1045</v>
      </c>
      <c r="T436" s="89" t="s">
        <v>932</v>
      </c>
      <c r="U436" s="89" t="s">
        <v>933</v>
      </c>
      <c r="V436" s="146">
        <v>3925</v>
      </c>
      <c r="W436" s="89" t="s">
        <v>910</v>
      </c>
      <c r="X436" s="89">
        <v>0.49166660000000001</v>
      </c>
      <c r="Y436" s="90">
        <v>0.25</v>
      </c>
      <c r="Z436" s="118">
        <v>-33294.506735489995</v>
      </c>
      <c r="AA436" s="89">
        <v>2.4583330000000001</v>
      </c>
      <c r="AB436" s="116">
        <f>_xlfn.XLOOKUP(I436,'rubros_id_opex '!A:A,'rubros_id_opex '!B:B)</f>
        <v>6</v>
      </c>
      <c r="AC436" s="89" t="str">
        <f>_xlfn.XLOOKUP(AB436,'rubros_unicos'!B:B,'rubros_unicos'!A:A)</f>
        <v>MANTENIMIENTO</v>
      </c>
    </row>
    <row r="437" spans="1:29" x14ac:dyDescent="0.25">
      <c r="A437" s="92" vm="46">
        <v>46090</v>
      </c>
      <c r="B437" s="89" t="s">
        <v>1391</v>
      </c>
      <c r="C437" s="89" t="s">
        <v>1392</v>
      </c>
      <c r="D437" s="90">
        <v>-270870.59999999998</v>
      </c>
      <c r="E437" s="89" t="s">
        <v>1393</v>
      </c>
      <c r="F437" s="89">
        <v>20</v>
      </c>
      <c r="G437" s="90">
        <v>11193</v>
      </c>
      <c r="H437" s="89" t="s">
        <v>931</v>
      </c>
      <c r="I437" s="89" t="s">
        <v>990</v>
      </c>
      <c r="J437" s="89" t="s">
        <v>148</v>
      </c>
      <c r="K437" s="89" t="s">
        <v>469</v>
      </c>
      <c r="L437" s="89" t="s">
        <v>181</v>
      </c>
      <c r="M437" s="89" t="s">
        <v>1229</v>
      </c>
      <c r="N437" s="89" t="s">
        <v>94</v>
      </c>
      <c r="O437" s="142" vm="2">
        <v>0</v>
      </c>
      <c r="P437" s="142" vm="2">
        <v>0</v>
      </c>
      <c r="Q437" s="89" t="s">
        <v>984</v>
      </c>
      <c r="R437" s="89" t="s">
        <v>1230</v>
      </c>
      <c r="S437" s="91" t="s">
        <v>1045</v>
      </c>
      <c r="T437" s="89" t="s">
        <v>932</v>
      </c>
      <c r="U437" s="89" t="s">
        <v>933</v>
      </c>
      <c r="V437" s="146">
        <v>3925</v>
      </c>
      <c r="W437" s="89" t="s">
        <v>912</v>
      </c>
      <c r="X437" s="89">
        <v>0.49166660000000001</v>
      </c>
      <c r="Y437" s="90">
        <v>0.25</v>
      </c>
      <c r="Z437" s="118">
        <v>-33294.506735489995</v>
      </c>
      <c r="AA437" s="89">
        <v>2.4583330000000001</v>
      </c>
      <c r="AB437" s="116">
        <f>_xlfn.XLOOKUP(I437,'rubros_id_opex '!A:A,'rubros_id_opex '!B:B)</f>
        <v>6</v>
      </c>
      <c r="AC437" s="89" t="str">
        <f>_xlfn.XLOOKUP(AB437,'rubros_unicos'!B:B,'rubros_unicos'!A:A)</f>
        <v>MANTENIMIENTO</v>
      </c>
    </row>
    <row r="438" spans="1:29" x14ac:dyDescent="0.25">
      <c r="A438" s="92" vm="47">
        <v>46087</v>
      </c>
      <c r="B438" s="89" t="s">
        <v>52</v>
      </c>
      <c r="C438" s="89" t="s">
        <v>1394</v>
      </c>
      <c r="D438" s="90">
        <v>-32702.55</v>
      </c>
      <c r="E438" s="89" t="s">
        <v>1395</v>
      </c>
      <c r="F438" s="89">
        <v>1</v>
      </c>
      <c r="G438" s="90">
        <v>27026.9</v>
      </c>
      <c r="H438" s="89" t="s">
        <v>931</v>
      </c>
      <c r="I438" s="89" t="s">
        <v>983</v>
      </c>
      <c r="J438" s="89" t="s">
        <v>148</v>
      </c>
      <c r="K438" s="89" t="s">
        <v>469</v>
      </c>
      <c r="L438" s="89" t="s">
        <v>181</v>
      </c>
      <c r="M438" s="89" t="s">
        <v>1229</v>
      </c>
      <c r="N438" s="89" t="s">
        <v>94</v>
      </c>
      <c r="O438" s="142" vm="2">
        <v>0</v>
      </c>
      <c r="P438" s="142" vm="2">
        <v>0</v>
      </c>
      <c r="Q438" s="89" t="s">
        <v>984</v>
      </c>
      <c r="R438" s="89" t="s">
        <v>1230</v>
      </c>
      <c r="S438" s="91" t="s">
        <v>1045</v>
      </c>
      <c r="T438" s="89" t="s">
        <v>932</v>
      </c>
      <c r="U438" s="89" t="s">
        <v>933</v>
      </c>
      <c r="V438" s="146">
        <v>3725</v>
      </c>
      <c r="W438" s="89" t="s">
        <v>934</v>
      </c>
      <c r="X438" s="89">
        <v>0.49166665999999998</v>
      </c>
      <c r="Y438" s="90">
        <v>0.25</v>
      </c>
      <c r="Z438" s="118">
        <v>-4019.6883829957496</v>
      </c>
      <c r="AA438" s="89">
        <v>0.12291666499999999</v>
      </c>
      <c r="AB438" s="116">
        <f>_xlfn.XLOOKUP(I438,'rubros_id_opex '!A:A,'rubros_id_opex '!B:B)</f>
        <v>7</v>
      </c>
      <c r="AC438" s="89" t="str">
        <f>_xlfn.XLOOKUP(AB438,'rubros_unicos'!B:B,'rubros_unicos'!A:A)</f>
        <v>GASTOS OPERATIVOS</v>
      </c>
    </row>
    <row r="439" spans="1:29" x14ac:dyDescent="0.25">
      <c r="A439" s="92" vm="47">
        <v>46087</v>
      </c>
      <c r="B439" s="89" t="s">
        <v>52</v>
      </c>
      <c r="C439" s="89" t="s">
        <v>1394</v>
      </c>
      <c r="D439" s="90">
        <v>-32702.55</v>
      </c>
      <c r="E439" s="89" t="s">
        <v>1395</v>
      </c>
      <c r="F439" s="89">
        <v>1</v>
      </c>
      <c r="G439" s="90">
        <v>27026.9</v>
      </c>
      <c r="H439" s="89" t="s">
        <v>931</v>
      </c>
      <c r="I439" s="89" t="s">
        <v>983</v>
      </c>
      <c r="J439" s="89" t="s">
        <v>148</v>
      </c>
      <c r="K439" s="89" t="s">
        <v>469</v>
      </c>
      <c r="L439" s="89" t="s">
        <v>181</v>
      </c>
      <c r="M439" s="89" t="s">
        <v>1229</v>
      </c>
      <c r="N439" s="89" t="s">
        <v>94</v>
      </c>
      <c r="O439" s="142" vm="2">
        <v>0</v>
      </c>
      <c r="P439" s="142" vm="2">
        <v>0</v>
      </c>
      <c r="Q439" s="89" t="s">
        <v>984</v>
      </c>
      <c r="R439" s="89" t="s">
        <v>1230</v>
      </c>
      <c r="S439" s="91" t="s">
        <v>1045</v>
      </c>
      <c r="T439" s="89" t="s">
        <v>932</v>
      </c>
      <c r="U439" s="89" t="s">
        <v>933</v>
      </c>
      <c r="V439" s="146">
        <v>3725</v>
      </c>
      <c r="W439" s="89" t="s">
        <v>908</v>
      </c>
      <c r="X439" s="89">
        <v>0.49166665999999998</v>
      </c>
      <c r="Y439" s="90">
        <v>0.25</v>
      </c>
      <c r="Z439" s="118">
        <v>-4019.6883829957496</v>
      </c>
      <c r="AA439" s="89">
        <v>0.12291666499999999</v>
      </c>
      <c r="AB439" s="116">
        <f>_xlfn.XLOOKUP(I439,'rubros_id_opex '!A:A,'rubros_id_opex '!B:B)</f>
        <v>7</v>
      </c>
      <c r="AC439" s="89" t="str">
        <f>_xlfn.XLOOKUP(AB439,'rubros_unicos'!B:B,'rubros_unicos'!A:A)</f>
        <v>GASTOS OPERATIVOS</v>
      </c>
    </row>
    <row r="440" spans="1:29" x14ac:dyDescent="0.25">
      <c r="A440" s="92" vm="47">
        <v>46087</v>
      </c>
      <c r="B440" s="89" t="s">
        <v>52</v>
      </c>
      <c r="C440" s="89" t="s">
        <v>1394</v>
      </c>
      <c r="D440" s="90">
        <v>-32702.55</v>
      </c>
      <c r="E440" s="89" t="s">
        <v>1395</v>
      </c>
      <c r="F440" s="89">
        <v>1</v>
      </c>
      <c r="G440" s="90">
        <v>27026.9</v>
      </c>
      <c r="H440" s="89" t="s">
        <v>931</v>
      </c>
      <c r="I440" s="89" t="s">
        <v>983</v>
      </c>
      <c r="J440" s="89" t="s">
        <v>148</v>
      </c>
      <c r="K440" s="89" t="s">
        <v>469</v>
      </c>
      <c r="L440" s="89" t="s">
        <v>181</v>
      </c>
      <c r="M440" s="89" t="s">
        <v>1229</v>
      </c>
      <c r="N440" s="89" t="s">
        <v>94</v>
      </c>
      <c r="O440" s="142" vm="2">
        <v>0</v>
      </c>
      <c r="P440" s="142" vm="2">
        <v>0</v>
      </c>
      <c r="Q440" s="89" t="s">
        <v>984</v>
      </c>
      <c r="R440" s="89" t="s">
        <v>1230</v>
      </c>
      <c r="S440" s="91" t="s">
        <v>1045</v>
      </c>
      <c r="T440" s="89" t="s">
        <v>932</v>
      </c>
      <c r="U440" s="89" t="s">
        <v>933</v>
      </c>
      <c r="V440" s="146">
        <v>3725</v>
      </c>
      <c r="W440" s="89" t="s">
        <v>910</v>
      </c>
      <c r="X440" s="89">
        <v>0.49166665999999998</v>
      </c>
      <c r="Y440" s="90">
        <v>0.25</v>
      </c>
      <c r="Z440" s="118">
        <v>-4019.6883829957496</v>
      </c>
      <c r="AA440" s="89">
        <v>0.12291666499999999</v>
      </c>
      <c r="AB440" s="116">
        <f>_xlfn.XLOOKUP(I440,'rubros_id_opex '!A:A,'rubros_id_opex '!B:B)</f>
        <v>7</v>
      </c>
      <c r="AC440" s="89" t="str">
        <f>_xlfn.XLOOKUP(AB440,'rubros_unicos'!B:B,'rubros_unicos'!A:A)</f>
        <v>GASTOS OPERATIVOS</v>
      </c>
    </row>
    <row r="441" spans="1:29" x14ac:dyDescent="0.25">
      <c r="A441" s="92" vm="47">
        <v>46087</v>
      </c>
      <c r="B441" s="89" t="s">
        <v>52</v>
      </c>
      <c r="C441" s="89" t="s">
        <v>1394</v>
      </c>
      <c r="D441" s="90">
        <v>-32702.55</v>
      </c>
      <c r="E441" s="89" t="s">
        <v>1395</v>
      </c>
      <c r="F441" s="89">
        <v>1</v>
      </c>
      <c r="G441" s="90">
        <v>27026.9</v>
      </c>
      <c r="H441" s="89" t="s">
        <v>931</v>
      </c>
      <c r="I441" s="89" t="s">
        <v>983</v>
      </c>
      <c r="J441" s="89" t="s">
        <v>148</v>
      </c>
      <c r="K441" s="89" t="s">
        <v>469</v>
      </c>
      <c r="L441" s="89" t="s">
        <v>181</v>
      </c>
      <c r="M441" s="89" t="s">
        <v>1229</v>
      </c>
      <c r="N441" s="89" t="s">
        <v>94</v>
      </c>
      <c r="O441" s="142" vm="2">
        <v>0</v>
      </c>
      <c r="P441" s="142" vm="2">
        <v>0</v>
      </c>
      <c r="Q441" s="89" t="s">
        <v>984</v>
      </c>
      <c r="R441" s="89" t="s">
        <v>1230</v>
      </c>
      <c r="S441" s="91" t="s">
        <v>1045</v>
      </c>
      <c r="T441" s="89" t="s">
        <v>932</v>
      </c>
      <c r="U441" s="89" t="s">
        <v>933</v>
      </c>
      <c r="V441" s="146">
        <v>3725</v>
      </c>
      <c r="W441" s="89" t="s">
        <v>912</v>
      </c>
      <c r="X441" s="89">
        <v>0.49166665999999998</v>
      </c>
      <c r="Y441" s="90">
        <v>0.25</v>
      </c>
      <c r="Z441" s="118">
        <v>-4019.6883829957496</v>
      </c>
      <c r="AA441" s="89">
        <v>0.12291666499999999</v>
      </c>
      <c r="AB441" s="116">
        <f>_xlfn.XLOOKUP(I441,'rubros_id_opex '!A:A,'rubros_id_opex '!B:B)</f>
        <v>7</v>
      </c>
      <c r="AC441" s="89" t="str">
        <f>_xlfn.XLOOKUP(AB441,'rubros_unicos'!B:B,'rubros_unicos'!A:A)</f>
        <v>GASTOS OPERATIVOS</v>
      </c>
    </row>
    <row r="442" spans="1:29" x14ac:dyDescent="0.25">
      <c r="A442" s="92" vm="47">
        <v>46087</v>
      </c>
      <c r="B442" s="89" t="s">
        <v>52</v>
      </c>
      <c r="C442" s="89" t="s">
        <v>1394</v>
      </c>
      <c r="D442" s="90">
        <v>-32702.55</v>
      </c>
      <c r="E442" s="89" t="s">
        <v>1395</v>
      </c>
      <c r="F442" s="89">
        <v>1</v>
      </c>
      <c r="G442" s="90">
        <v>27026.9</v>
      </c>
      <c r="H442" s="89" t="s">
        <v>931</v>
      </c>
      <c r="I442" s="89" t="s">
        <v>983</v>
      </c>
      <c r="J442" s="89" t="s">
        <v>148</v>
      </c>
      <c r="K442" s="89" t="s">
        <v>469</v>
      </c>
      <c r="L442" s="89" t="s">
        <v>181</v>
      </c>
      <c r="M442" s="89" t="s">
        <v>1229</v>
      </c>
      <c r="N442" s="89" t="s">
        <v>94</v>
      </c>
      <c r="O442" s="142" vm="2">
        <v>0</v>
      </c>
      <c r="P442" s="142" vm="2">
        <v>0</v>
      </c>
      <c r="Q442" s="89" t="s">
        <v>984</v>
      </c>
      <c r="R442" s="89" t="s">
        <v>1230</v>
      </c>
      <c r="S442" s="91" t="s">
        <v>1045</v>
      </c>
      <c r="T442" s="89" t="s">
        <v>932</v>
      </c>
      <c r="U442" s="89" t="s">
        <v>933</v>
      </c>
      <c r="V442" s="146">
        <v>3925</v>
      </c>
      <c r="W442" s="89" t="s">
        <v>934</v>
      </c>
      <c r="X442" s="89">
        <v>0.49166660000000001</v>
      </c>
      <c r="Y442" s="90">
        <v>0.25</v>
      </c>
      <c r="Z442" s="118">
        <v>-4019.6878924574999</v>
      </c>
      <c r="AA442" s="89">
        <v>0.12291665</v>
      </c>
      <c r="AB442" s="116">
        <f>_xlfn.XLOOKUP(I442,'rubros_id_opex '!A:A,'rubros_id_opex '!B:B)</f>
        <v>7</v>
      </c>
      <c r="AC442" s="89" t="str">
        <f>_xlfn.XLOOKUP(AB442,'rubros_unicos'!B:B,'rubros_unicos'!A:A)</f>
        <v>GASTOS OPERATIVOS</v>
      </c>
    </row>
    <row r="443" spans="1:29" x14ac:dyDescent="0.25">
      <c r="A443" s="92" vm="47">
        <v>46087</v>
      </c>
      <c r="B443" s="89" t="s">
        <v>52</v>
      </c>
      <c r="C443" s="89" t="s">
        <v>1394</v>
      </c>
      <c r="D443" s="90">
        <v>-32702.55</v>
      </c>
      <c r="E443" s="89" t="s">
        <v>1395</v>
      </c>
      <c r="F443" s="89">
        <v>1</v>
      </c>
      <c r="G443" s="90">
        <v>27026.9</v>
      </c>
      <c r="H443" s="89" t="s">
        <v>931</v>
      </c>
      <c r="I443" s="89" t="s">
        <v>983</v>
      </c>
      <c r="J443" s="89" t="s">
        <v>148</v>
      </c>
      <c r="K443" s="89" t="s">
        <v>469</v>
      </c>
      <c r="L443" s="89" t="s">
        <v>181</v>
      </c>
      <c r="M443" s="89" t="s">
        <v>1229</v>
      </c>
      <c r="N443" s="89" t="s">
        <v>94</v>
      </c>
      <c r="O443" s="142" vm="2">
        <v>0</v>
      </c>
      <c r="P443" s="142" vm="2">
        <v>0</v>
      </c>
      <c r="Q443" s="89" t="s">
        <v>984</v>
      </c>
      <c r="R443" s="89" t="s">
        <v>1230</v>
      </c>
      <c r="S443" s="91" t="s">
        <v>1045</v>
      </c>
      <c r="T443" s="89" t="s">
        <v>932</v>
      </c>
      <c r="U443" s="89" t="s">
        <v>933</v>
      </c>
      <c r="V443" s="146">
        <v>3925</v>
      </c>
      <c r="W443" s="89" t="s">
        <v>908</v>
      </c>
      <c r="X443" s="89">
        <v>0.49166660000000001</v>
      </c>
      <c r="Y443" s="90">
        <v>0.25</v>
      </c>
      <c r="Z443" s="118">
        <v>-4019.6878924574999</v>
      </c>
      <c r="AA443" s="89">
        <v>0.12291665</v>
      </c>
      <c r="AB443" s="116">
        <f>_xlfn.XLOOKUP(I443,'rubros_id_opex '!A:A,'rubros_id_opex '!B:B)</f>
        <v>7</v>
      </c>
      <c r="AC443" s="89" t="str">
        <f>_xlfn.XLOOKUP(AB443,'rubros_unicos'!B:B,'rubros_unicos'!A:A)</f>
        <v>GASTOS OPERATIVOS</v>
      </c>
    </row>
    <row r="444" spans="1:29" x14ac:dyDescent="0.25">
      <c r="A444" s="92" vm="47">
        <v>46087</v>
      </c>
      <c r="B444" s="89" t="s">
        <v>52</v>
      </c>
      <c r="C444" s="89" t="s">
        <v>1394</v>
      </c>
      <c r="D444" s="90">
        <v>-32702.55</v>
      </c>
      <c r="E444" s="89" t="s">
        <v>1395</v>
      </c>
      <c r="F444" s="89">
        <v>1</v>
      </c>
      <c r="G444" s="90">
        <v>27026.9</v>
      </c>
      <c r="H444" s="89" t="s">
        <v>931</v>
      </c>
      <c r="I444" s="89" t="s">
        <v>983</v>
      </c>
      <c r="J444" s="89" t="s">
        <v>148</v>
      </c>
      <c r="K444" s="89" t="s">
        <v>469</v>
      </c>
      <c r="L444" s="89" t="s">
        <v>181</v>
      </c>
      <c r="M444" s="89" t="s">
        <v>1229</v>
      </c>
      <c r="N444" s="89" t="s">
        <v>94</v>
      </c>
      <c r="O444" s="142" vm="2">
        <v>0</v>
      </c>
      <c r="P444" s="142" vm="2">
        <v>0</v>
      </c>
      <c r="Q444" s="89" t="s">
        <v>984</v>
      </c>
      <c r="R444" s="89" t="s">
        <v>1230</v>
      </c>
      <c r="S444" s="91" t="s">
        <v>1045</v>
      </c>
      <c r="T444" s="89" t="s">
        <v>932</v>
      </c>
      <c r="U444" s="89" t="s">
        <v>933</v>
      </c>
      <c r="V444" s="146">
        <v>3925</v>
      </c>
      <c r="W444" s="89" t="s">
        <v>910</v>
      </c>
      <c r="X444" s="89">
        <v>0.49166660000000001</v>
      </c>
      <c r="Y444" s="90">
        <v>0.25</v>
      </c>
      <c r="Z444" s="118">
        <v>-4019.6878924574999</v>
      </c>
      <c r="AA444" s="89">
        <v>0.12291665</v>
      </c>
      <c r="AB444" s="116">
        <f>_xlfn.XLOOKUP(I444,'rubros_id_opex '!A:A,'rubros_id_opex '!B:B)</f>
        <v>7</v>
      </c>
      <c r="AC444" s="89" t="str">
        <f>_xlfn.XLOOKUP(AB444,'rubros_unicos'!B:B,'rubros_unicos'!A:A)</f>
        <v>GASTOS OPERATIVOS</v>
      </c>
    </row>
    <row r="445" spans="1:29" x14ac:dyDescent="0.25">
      <c r="A445" s="92" vm="47">
        <v>46087</v>
      </c>
      <c r="B445" s="89" t="s">
        <v>52</v>
      </c>
      <c r="C445" s="89" t="s">
        <v>1394</v>
      </c>
      <c r="D445" s="90">
        <v>-32702.55</v>
      </c>
      <c r="E445" s="89" t="s">
        <v>1395</v>
      </c>
      <c r="F445" s="89">
        <v>1</v>
      </c>
      <c r="G445" s="90">
        <v>27026.9</v>
      </c>
      <c r="H445" s="89" t="s">
        <v>931</v>
      </c>
      <c r="I445" s="89" t="s">
        <v>983</v>
      </c>
      <c r="J445" s="89" t="s">
        <v>148</v>
      </c>
      <c r="K445" s="89" t="s">
        <v>469</v>
      </c>
      <c r="L445" s="89" t="s">
        <v>181</v>
      </c>
      <c r="M445" s="89" t="s">
        <v>1229</v>
      </c>
      <c r="N445" s="89" t="s">
        <v>94</v>
      </c>
      <c r="O445" s="142" vm="2">
        <v>0</v>
      </c>
      <c r="P445" s="142" vm="2">
        <v>0</v>
      </c>
      <c r="Q445" s="89" t="s">
        <v>984</v>
      </c>
      <c r="R445" s="89" t="s">
        <v>1230</v>
      </c>
      <c r="S445" s="91" t="s">
        <v>1045</v>
      </c>
      <c r="T445" s="89" t="s">
        <v>932</v>
      </c>
      <c r="U445" s="89" t="s">
        <v>933</v>
      </c>
      <c r="V445" s="146">
        <v>3925</v>
      </c>
      <c r="W445" s="89" t="s">
        <v>912</v>
      </c>
      <c r="X445" s="89">
        <v>0.49166660000000001</v>
      </c>
      <c r="Y445" s="90">
        <v>0.25</v>
      </c>
      <c r="Z445" s="118">
        <v>-4019.6878924574999</v>
      </c>
      <c r="AA445" s="89">
        <v>0.12291665</v>
      </c>
      <c r="AB445" s="116">
        <f>_xlfn.XLOOKUP(I445,'rubros_id_opex '!A:A,'rubros_id_opex '!B:B)</f>
        <v>7</v>
      </c>
      <c r="AC445" s="89" t="str">
        <f>_xlfn.XLOOKUP(AB445,'rubros_unicos'!B:B,'rubros_unicos'!A:A)</f>
        <v>GASTOS OPERATIVOS</v>
      </c>
    </row>
    <row r="446" spans="1:29" x14ac:dyDescent="0.25">
      <c r="A446" s="92" vm="48">
        <v>46086</v>
      </c>
      <c r="B446" s="89" t="s">
        <v>19</v>
      </c>
      <c r="C446" s="89" t="s">
        <v>1396</v>
      </c>
      <c r="D446" s="90">
        <v>-80280</v>
      </c>
      <c r="E446" s="89" t="s">
        <v>1397</v>
      </c>
      <c r="F446" s="89">
        <v>1</v>
      </c>
      <c r="G446" s="90">
        <v>8920</v>
      </c>
      <c r="H446" s="89" t="s">
        <v>931</v>
      </c>
      <c r="I446" s="89" t="s">
        <v>986</v>
      </c>
      <c r="J446" s="89" t="s">
        <v>148</v>
      </c>
      <c r="K446" s="89" t="s">
        <v>469</v>
      </c>
      <c r="L446" s="89" t="s">
        <v>181</v>
      </c>
      <c r="M446" s="89" t="s">
        <v>1229</v>
      </c>
      <c r="N446" s="89" t="s">
        <v>100</v>
      </c>
      <c r="O446" s="142" vm="2">
        <v>0</v>
      </c>
      <c r="P446" s="142" vm="2">
        <v>0</v>
      </c>
      <c r="Q446" s="89" t="s">
        <v>984</v>
      </c>
      <c r="R446" s="89" t="s">
        <v>1230</v>
      </c>
      <c r="S446" s="91" t="s">
        <v>1045</v>
      </c>
      <c r="T446" s="89" t="s">
        <v>987</v>
      </c>
      <c r="U446" s="89" t="s">
        <v>988</v>
      </c>
      <c r="V446" s="146">
        <v>3725</v>
      </c>
      <c r="W446" s="89" t="s">
        <v>987</v>
      </c>
      <c r="X446" s="89">
        <v>0.49166665999999998</v>
      </c>
      <c r="Y446" s="90">
        <v>0</v>
      </c>
      <c r="Z446" s="118">
        <v>0</v>
      </c>
      <c r="AA446" s="89">
        <v>0</v>
      </c>
      <c r="AB446" s="116">
        <f>_xlfn.XLOOKUP(I446,'rubros_id_opex '!A:A,'rubros_id_opex '!B:B)</f>
        <v>8</v>
      </c>
      <c r="AC446" s="89" t="str">
        <f>_xlfn.XLOOKUP(AB446,'rubros_unicos'!B:B,'rubros_unicos'!A:A)</f>
        <v>IMPUESTOS</v>
      </c>
    </row>
    <row r="447" spans="1:29" x14ac:dyDescent="0.25">
      <c r="A447" s="92" vm="48">
        <v>46086</v>
      </c>
      <c r="B447" s="89" t="s">
        <v>19</v>
      </c>
      <c r="C447" s="89" t="s">
        <v>1396</v>
      </c>
      <c r="D447" s="90">
        <v>-80280</v>
      </c>
      <c r="E447" s="89" t="s">
        <v>1397</v>
      </c>
      <c r="F447" s="89">
        <v>1</v>
      </c>
      <c r="G447" s="90">
        <v>8920</v>
      </c>
      <c r="H447" s="89" t="s">
        <v>931</v>
      </c>
      <c r="I447" s="89" t="s">
        <v>986</v>
      </c>
      <c r="J447" s="89" t="s">
        <v>148</v>
      </c>
      <c r="K447" s="89" t="s">
        <v>469</v>
      </c>
      <c r="L447" s="89" t="s">
        <v>181</v>
      </c>
      <c r="M447" s="89" t="s">
        <v>1229</v>
      </c>
      <c r="N447" s="89" t="s">
        <v>100</v>
      </c>
      <c r="O447" s="142" vm="2">
        <v>0</v>
      </c>
      <c r="P447" s="142" vm="2">
        <v>0</v>
      </c>
      <c r="Q447" s="89" t="s">
        <v>984</v>
      </c>
      <c r="R447" s="89" t="s">
        <v>1230</v>
      </c>
      <c r="S447" s="91" t="s">
        <v>1045</v>
      </c>
      <c r="T447" s="89" t="s">
        <v>987</v>
      </c>
      <c r="U447" s="89" t="s">
        <v>988</v>
      </c>
      <c r="V447" s="146">
        <v>3925</v>
      </c>
      <c r="W447" s="89" t="s">
        <v>987</v>
      </c>
      <c r="X447" s="89">
        <v>0.49166660000000001</v>
      </c>
      <c r="Y447" s="90">
        <v>0</v>
      </c>
      <c r="Z447" s="118">
        <v>0</v>
      </c>
      <c r="AA447" s="89">
        <v>0</v>
      </c>
      <c r="AB447" s="116">
        <f>_xlfn.XLOOKUP(I447,'rubros_id_opex '!A:A,'rubros_id_opex '!B:B)</f>
        <v>8</v>
      </c>
      <c r="AC447" s="89" t="str">
        <f>_xlfn.XLOOKUP(AB447,'rubros_unicos'!B:B,'rubros_unicos'!A:A)</f>
        <v>IMPUESTOS</v>
      </c>
    </row>
    <row r="448" spans="1:29" x14ac:dyDescent="0.25">
      <c r="A448" s="92" vm="48">
        <v>46086</v>
      </c>
      <c r="B448" s="89" t="s">
        <v>1210</v>
      </c>
      <c r="C448" s="89" t="s">
        <v>1398</v>
      </c>
      <c r="D448" s="90">
        <v>-272757.98</v>
      </c>
      <c r="E448" s="89" t="s">
        <v>1242</v>
      </c>
      <c r="F448" s="89">
        <v>3</v>
      </c>
      <c r="G448" s="90">
        <v>75139.94</v>
      </c>
      <c r="H448" s="89" t="s">
        <v>931</v>
      </c>
      <c r="I448" s="89" t="s">
        <v>989</v>
      </c>
      <c r="J448" s="89" t="s">
        <v>148</v>
      </c>
      <c r="K448" s="89" t="s">
        <v>469</v>
      </c>
      <c r="L448" s="89" t="s">
        <v>149</v>
      </c>
      <c r="M448" s="89" t="s">
        <v>1229</v>
      </c>
      <c r="N448" s="89" t="s">
        <v>100</v>
      </c>
      <c r="O448" s="142" vm="2">
        <v>0</v>
      </c>
      <c r="P448" s="142" vm="2">
        <v>0</v>
      </c>
      <c r="Q448" s="89" t="s">
        <v>984</v>
      </c>
      <c r="R448" s="89" t="s">
        <v>1230</v>
      </c>
      <c r="S448" s="91" t="s">
        <v>1045</v>
      </c>
      <c r="T448" s="89" t="s">
        <v>987</v>
      </c>
      <c r="U448" s="89" t="s">
        <v>988</v>
      </c>
      <c r="V448" s="146">
        <v>3725</v>
      </c>
      <c r="W448" s="89" t="s">
        <v>987</v>
      </c>
      <c r="X448" s="89">
        <v>0.49166665999999998</v>
      </c>
      <c r="Y448" s="90">
        <v>0</v>
      </c>
      <c r="Z448" s="118">
        <v>0</v>
      </c>
      <c r="AA448" s="89">
        <v>0</v>
      </c>
      <c r="AB448" s="116">
        <f>_xlfn.XLOOKUP(I448,'rubros_id_opex '!A:A,'rubros_id_opex '!B:B)</f>
        <v>4</v>
      </c>
      <c r="AC448" s="89" t="str">
        <f>_xlfn.XLOOKUP(AB448,'rubros_unicos'!B:B,'rubros_unicos'!A:A)</f>
        <v>GENÉTICA</v>
      </c>
    </row>
    <row r="449" spans="1:29" x14ac:dyDescent="0.25">
      <c r="A449" s="92" vm="48">
        <v>46086</v>
      </c>
      <c r="B449" s="89" t="s">
        <v>1210</v>
      </c>
      <c r="C449" s="89" t="s">
        <v>1398</v>
      </c>
      <c r="D449" s="90">
        <v>-272757.98</v>
      </c>
      <c r="E449" s="89" t="s">
        <v>1242</v>
      </c>
      <c r="F449" s="89">
        <v>3</v>
      </c>
      <c r="G449" s="90">
        <v>75139.94</v>
      </c>
      <c r="H449" s="89" t="s">
        <v>931</v>
      </c>
      <c r="I449" s="89" t="s">
        <v>989</v>
      </c>
      <c r="J449" s="89" t="s">
        <v>148</v>
      </c>
      <c r="K449" s="89" t="s">
        <v>469</v>
      </c>
      <c r="L449" s="89" t="s">
        <v>149</v>
      </c>
      <c r="M449" s="89" t="s">
        <v>1229</v>
      </c>
      <c r="N449" s="89" t="s">
        <v>100</v>
      </c>
      <c r="O449" s="142" vm="2">
        <v>0</v>
      </c>
      <c r="P449" s="142" vm="2">
        <v>0</v>
      </c>
      <c r="Q449" s="89" t="s">
        <v>984</v>
      </c>
      <c r="R449" s="89" t="s">
        <v>1230</v>
      </c>
      <c r="S449" s="91" t="s">
        <v>1045</v>
      </c>
      <c r="T449" s="89" t="s">
        <v>987</v>
      </c>
      <c r="U449" s="89" t="s">
        <v>988</v>
      </c>
      <c r="V449" s="146">
        <v>3925</v>
      </c>
      <c r="W449" s="89" t="s">
        <v>987</v>
      </c>
      <c r="X449" s="89">
        <v>0.49166660000000001</v>
      </c>
      <c r="Y449" s="90">
        <v>0</v>
      </c>
      <c r="Z449" s="118">
        <v>0</v>
      </c>
      <c r="AA449" s="89">
        <v>0</v>
      </c>
      <c r="AB449" s="116">
        <f>_xlfn.XLOOKUP(I449,'rubros_id_opex '!A:A,'rubros_id_opex '!B:B)</f>
        <v>4</v>
      </c>
      <c r="AC449" s="89" t="str">
        <f>_xlfn.XLOOKUP(AB449,'rubros_unicos'!B:B,'rubros_unicos'!A:A)</f>
        <v>GENÉTICA</v>
      </c>
    </row>
    <row r="450" spans="1:29" x14ac:dyDescent="0.25">
      <c r="A450" s="92" vm="48">
        <v>46086</v>
      </c>
      <c r="B450" s="89" t="s">
        <v>1210</v>
      </c>
      <c r="C450" s="89" t="s">
        <v>1399</v>
      </c>
      <c r="D450" s="90">
        <v>-804702.47</v>
      </c>
      <c r="E450" s="89" t="s">
        <v>1211</v>
      </c>
      <c r="F450" s="89">
        <v>60</v>
      </c>
      <c r="G450" s="90">
        <v>9975.65</v>
      </c>
      <c r="H450" s="89" t="s">
        <v>931</v>
      </c>
      <c r="I450" s="89" t="s">
        <v>989</v>
      </c>
      <c r="J450" s="89" t="s">
        <v>148</v>
      </c>
      <c r="K450" s="89" t="s">
        <v>469</v>
      </c>
      <c r="L450" s="89" t="s">
        <v>149</v>
      </c>
      <c r="M450" s="89" t="s">
        <v>1229</v>
      </c>
      <c r="N450" s="89" t="s">
        <v>100</v>
      </c>
      <c r="O450" s="142" vm="2">
        <v>0</v>
      </c>
      <c r="P450" s="142" vm="2">
        <v>0</v>
      </c>
      <c r="Q450" s="89" t="s">
        <v>984</v>
      </c>
      <c r="R450" s="89" t="s">
        <v>1230</v>
      </c>
      <c r="S450" s="91" t="s">
        <v>1045</v>
      </c>
      <c r="T450" s="89" t="s">
        <v>987</v>
      </c>
      <c r="U450" s="89" t="s">
        <v>988</v>
      </c>
      <c r="V450" s="146">
        <v>3725</v>
      </c>
      <c r="W450" s="89" t="s">
        <v>987</v>
      </c>
      <c r="X450" s="89">
        <v>0.49166665999999998</v>
      </c>
      <c r="Y450" s="90">
        <v>0</v>
      </c>
      <c r="Z450" s="118">
        <v>0</v>
      </c>
      <c r="AA450" s="89">
        <v>0</v>
      </c>
      <c r="AB450" s="116">
        <f>_xlfn.XLOOKUP(I450,'rubros_id_opex '!A:A,'rubros_id_opex '!B:B)</f>
        <v>4</v>
      </c>
      <c r="AC450" s="89" t="str">
        <f>_xlfn.XLOOKUP(AB450,'rubros_unicos'!B:B,'rubros_unicos'!A:A)</f>
        <v>GENÉTICA</v>
      </c>
    </row>
    <row r="451" spans="1:29" x14ac:dyDescent="0.25">
      <c r="A451" s="92" vm="48">
        <v>46086</v>
      </c>
      <c r="B451" s="89" t="s">
        <v>1210</v>
      </c>
      <c r="C451" s="89" t="s">
        <v>1399</v>
      </c>
      <c r="D451" s="90">
        <v>-804702.47</v>
      </c>
      <c r="E451" s="89" t="s">
        <v>1211</v>
      </c>
      <c r="F451" s="89">
        <v>60</v>
      </c>
      <c r="G451" s="90">
        <v>9975.65</v>
      </c>
      <c r="H451" s="89" t="s">
        <v>931</v>
      </c>
      <c r="I451" s="89" t="s">
        <v>989</v>
      </c>
      <c r="J451" s="89" t="s">
        <v>148</v>
      </c>
      <c r="K451" s="89" t="s">
        <v>469</v>
      </c>
      <c r="L451" s="89" t="s">
        <v>149</v>
      </c>
      <c r="M451" s="89" t="s">
        <v>1229</v>
      </c>
      <c r="N451" s="89" t="s">
        <v>100</v>
      </c>
      <c r="O451" s="142" vm="2">
        <v>0</v>
      </c>
      <c r="P451" s="142" vm="2">
        <v>0</v>
      </c>
      <c r="Q451" s="89" t="s">
        <v>984</v>
      </c>
      <c r="R451" s="89" t="s">
        <v>1230</v>
      </c>
      <c r="S451" s="91" t="s">
        <v>1045</v>
      </c>
      <c r="T451" s="89" t="s">
        <v>987</v>
      </c>
      <c r="U451" s="89" t="s">
        <v>988</v>
      </c>
      <c r="V451" s="146">
        <v>3925</v>
      </c>
      <c r="W451" s="89" t="s">
        <v>987</v>
      </c>
      <c r="X451" s="89">
        <v>0.49166660000000001</v>
      </c>
      <c r="Y451" s="90">
        <v>0</v>
      </c>
      <c r="Z451" s="118">
        <v>0</v>
      </c>
      <c r="AA451" s="89">
        <v>0</v>
      </c>
      <c r="AB451" s="116">
        <f>_xlfn.XLOOKUP(I451,'rubros_id_opex '!A:A,'rubros_id_opex '!B:B)</f>
        <v>4</v>
      </c>
      <c r="AC451" s="89" t="str">
        <f>_xlfn.XLOOKUP(AB451,'rubros_unicos'!B:B,'rubros_unicos'!A:A)</f>
        <v>GENÉTICA</v>
      </c>
    </row>
    <row r="452" spans="1:29" x14ac:dyDescent="0.25">
      <c r="A452" s="92" vm="48">
        <v>46086</v>
      </c>
      <c r="B452" s="89" t="s">
        <v>42</v>
      </c>
      <c r="C452" s="89" t="s">
        <v>1400</v>
      </c>
      <c r="D452" s="90">
        <v>-20663.91</v>
      </c>
      <c r="E452" s="89" t="s">
        <v>1401</v>
      </c>
      <c r="F452" s="89">
        <v>6.74</v>
      </c>
      <c r="G452" s="90">
        <v>2533.77</v>
      </c>
      <c r="H452" s="89" t="s">
        <v>931</v>
      </c>
      <c r="I452" s="89" t="s">
        <v>990</v>
      </c>
      <c r="J452" s="89" t="s">
        <v>148</v>
      </c>
      <c r="K452" s="89" t="s">
        <v>469</v>
      </c>
      <c r="L452" s="89" t="s">
        <v>181</v>
      </c>
      <c r="M452" s="89" t="s">
        <v>1229</v>
      </c>
      <c r="N452" s="89" t="s">
        <v>94</v>
      </c>
      <c r="O452" s="142" vm="2">
        <v>0</v>
      </c>
      <c r="P452" s="142" vm="2">
        <v>0</v>
      </c>
      <c r="Q452" s="89" t="s">
        <v>984</v>
      </c>
      <c r="R452" s="89" t="s">
        <v>1230</v>
      </c>
      <c r="S452" s="91" t="s">
        <v>1045</v>
      </c>
      <c r="T452" s="89" t="s">
        <v>932</v>
      </c>
      <c r="U452" s="89" t="s">
        <v>933</v>
      </c>
      <c r="V452" s="146">
        <v>3725</v>
      </c>
      <c r="W452" s="89" t="s">
        <v>934</v>
      </c>
      <c r="X452" s="89">
        <v>0.49166665999999998</v>
      </c>
      <c r="Y452" s="90">
        <v>0.25</v>
      </c>
      <c r="Z452" s="118">
        <v>-2539.9389030601496</v>
      </c>
      <c r="AA452" s="89">
        <v>0.82845832210000003</v>
      </c>
      <c r="AB452" s="116">
        <f>_xlfn.XLOOKUP(I452,'rubros_id_opex '!A:A,'rubros_id_opex '!B:B)</f>
        <v>6</v>
      </c>
      <c r="AC452" s="89" t="str">
        <f>_xlfn.XLOOKUP(AB452,'rubros_unicos'!B:B,'rubros_unicos'!A:A)</f>
        <v>MANTENIMIENTO</v>
      </c>
    </row>
    <row r="453" spans="1:29" x14ac:dyDescent="0.25">
      <c r="A453" s="92" vm="48">
        <v>46086</v>
      </c>
      <c r="B453" s="89" t="s">
        <v>42</v>
      </c>
      <c r="C453" s="89" t="s">
        <v>1400</v>
      </c>
      <c r="D453" s="90">
        <v>-20663.91</v>
      </c>
      <c r="E453" s="89" t="s">
        <v>1401</v>
      </c>
      <c r="F453" s="89">
        <v>6.74</v>
      </c>
      <c r="G453" s="90">
        <v>2533.77</v>
      </c>
      <c r="H453" s="89" t="s">
        <v>931</v>
      </c>
      <c r="I453" s="89" t="s">
        <v>990</v>
      </c>
      <c r="J453" s="89" t="s">
        <v>148</v>
      </c>
      <c r="K453" s="89" t="s">
        <v>469</v>
      </c>
      <c r="L453" s="89" t="s">
        <v>181</v>
      </c>
      <c r="M453" s="89" t="s">
        <v>1229</v>
      </c>
      <c r="N453" s="89" t="s">
        <v>94</v>
      </c>
      <c r="O453" s="142" vm="2">
        <v>0</v>
      </c>
      <c r="P453" s="142" vm="2">
        <v>0</v>
      </c>
      <c r="Q453" s="89" t="s">
        <v>984</v>
      </c>
      <c r="R453" s="89" t="s">
        <v>1230</v>
      </c>
      <c r="S453" s="91" t="s">
        <v>1045</v>
      </c>
      <c r="T453" s="89" t="s">
        <v>932</v>
      </c>
      <c r="U453" s="89" t="s">
        <v>933</v>
      </c>
      <c r="V453" s="146">
        <v>3725</v>
      </c>
      <c r="W453" s="89" t="s">
        <v>908</v>
      </c>
      <c r="X453" s="89">
        <v>0.49166665999999998</v>
      </c>
      <c r="Y453" s="90">
        <v>0.25</v>
      </c>
      <c r="Z453" s="118">
        <v>-2539.9389030601496</v>
      </c>
      <c r="AA453" s="89">
        <v>0.82845832210000003</v>
      </c>
      <c r="AB453" s="116">
        <f>_xlfn.XLOOKUP(I453,'rubros_id_opex '!A:A,'rubros_id_opex '!B:B)</f>
        <v>6</v>
      </c>
      <c r="AC453" s="89" t="str">
        <f>_xlfn.XLOOKUP(AB453,'rubros_unicos'!B:B,'rubros_unicos'!A:A)</f>
        <v>MANTENIMIENTO</v>
      </c>
    </row>
    <row r="454" spans="1:29" x14ac:dyDescent="0.25">
      <c r="A454" s="92" vm="48">
        <v>46086</v>
      </c>
      <c r="B454" s="89" t="s">
        <v>42</v>
      </c>
      <c r="C454" s="89" t="s">
        <v>1400</v>
      </c>
      <c r="D454" s="90">
        <v>-20663.91</v>
      </c>
      <c r="E454" s="89" t="s">
        <v>1401</v>
      </c>
      <c r="F454" s="89">
        <v>6.74</v>
      </c>
      <c r="G454" s="90">
        <v>2533.77</v>
      </c>
      <c r="H454" s="89" t="s">
        <v>931</v>
      </c>
      <c r="I454" s="89" t="s">
        <v>990</v>
      </c>
      <c r="J454" s="89" t="s">
        <v>148</v>
      </c>
      <c r="K454" s="89" t="s">
        <v>469</v>
      </c>
      <c r="L454" s="89" t="s">
        <v>181</v>
      </c>
      <c r="M454" s="89" t="s">
        <v>1229</v>
      </c>
      <c r="N454" s="89" t="s">
        <v>94</v>
      </c>
      <c r="O454" s="142" vm="2">
        <v>0</v>
      </c>
      <c r="P454" s="142" vm="2">
        <v>0</v>
      </c>
      <c r="Q454" s="89" t="s">
        <v>984</v>
      </c>
      <c r="R454" s="89" t="s">
        <v>1230</v>
      </c>
      <c r="S454" s="91" t="s">
        <v>1045</v>
      </c>
      <c r="T454" s="89" t="s">
        <v>932</v>
      </c>
      <c r="U454" s="89" t="s">
        <v>933</v>
      </c>
      <c r="V454" s="146">
        <v>3725</v>
      </c>
      <c r="W454" s="89" t="s">
        <v>910</v>
      </c>
      <c r="X454" s="89">
        <v>0.49166665999999998</v>
      </c>
      <c r="Y454" s="90">
        <v>0.25</v>
      </c>
      <c r="Z454" s="118">
        <v>-2539.9389030601496</v>
      </c>
      <c r="AA454" s="89">
        <v>0.82845832210000003</v>
      </c>
      <c r="AB454" s="116">
        <f>_xlfn.XLOOKUP(I454,'rubros_id_opex '!A:A,'rubros_id_opex '!B:B)</f>
        <v>6</v>
      </c>
      <c r="AC454" s="89" t="str">
        <f>_xlfn.XLOOKUP(AB454,'rubros_unicos'!B:B,'rubros_unicos'!A:A)</f>
        <v>MANTENIMIENTO</v>
      </c>
    </row>
    <row r="455" spans="1:29" x14ac:dyDescent="0.25">
      <c r="A455" s="92" vm="48">
        <v>46086</v>
      </c>
      <c r="B455" s="89" t="s">
        <v>42</v>
      </c>
      <c r="C455" s="89" t="s">
        <v>1400</v>
      </c>
      <c r="D455" s="90">
        <v>-20663.91</v>
      </c>
      <c r="E455" s="89" t="s">
        <v>1401</v>
      </c>
      <c r="F455" s="89">
        <v>6.74</v>
      </c>
      <c r="G455" s="90">
        <v>2533.77</v>
      </c>
      <c r="H455" s="89" t="s">
        <v>931</v>
      </c>
      <c r="I455" s="89" t="s">
        <v>990</v>
      </c>
      <c r="J455" s="89" t="s">
        <v>148</v>
      </c>
      <c r="K455" s="89" t="s">
        <v>469</v>
      </c>
      <c r="L455" s="89" t="s">
        <v>181</v>
      </c>
      <c r="M455" s="89" t="s">
        <v>1229</v>
      </c>
      <c r="N455" s="89" t="s">
        <v>94</v>
      </c>
      <c r="O455" s="142" vm="2">
        <v>0</v>
      </c>
      <c r="P455" s="142" vm="2">
        <v>0</v>
      </c>
      <c r="Q455" s="89" t="s">
        <v>984</v>
      </c>
      <c r="R455" s="89" t="s">
        <v>1230</v>
      </c>
      <c r="S455" s="91" t="s">
        <v>1045</v>
      </c>
      <c r="T455" s="89" t="s">
        <v>932</v>
      </c>
      <c r="U455" s="89" t="s">
        <v>933</v>
      </c>
      <c r="V455" s="146">
        <v>3725</v>
      </c>
      <c r="W455" s="89" t="s">
        <v>912</v>
      </c>
      <c r="X455" s="89">
        <v>0.49166665999999998</v>
      </c>
      <c r="Y455" s="90">
        <v>0.25</v>
      </c>
      <c r="Z455" s="118">
        <v>-2539.9389030601496</v>
      </c>
      <c r="AA455" s="89">
        <v>0.82845832210000003</v>
      </c>
      <c r="AB455" s="116">
        <f>_xlfn.XLOOKUP(I455,'rubros_id_opex '!A:A,'rubros_id_opex '!B:B)</f>
        <v>6</v>
      </c>
      <c r="AC455" s="89" t="str">
        <f>_xlfn.XLOOKUP(AB455,'rubros_unicos'!B:B,'rubros_unicos'!A:A)</f>
        <v>MANTENIMIENTO</v>
      </c>
    </row>
    <row r="456" spans="1:29" x14ac:dyDescent="0.25">
      <c r="A456" s="92" vm="48">
        <v>46086</v>
      </c>
      <c r="B456" s="89" t="s">
        <v>42</v>
      </c>
      <c r="C456" s="89" t="s">
        <v>1400</v>
      </c>
      <c r="D456" s="90">
        <v>-20663.91</v>
      </c>
      <c r="E456" s="89" t="s">
        <v>1401</v>
      </c>
      <c r="F456" s="89">
        <v>6.74</v>
      </c>
      <c r="G456" s="90">
        <v>2533.77</v>
      </c>
      <c r="H456" s="89" t="s">
        <v>931</v>
      </c>
      <c r="I456" s="89" t="s">
        <v>990</v>
      </c>
      <c r="J456" s="89" t="s">
        <v>148</v>
      </c>
      <c r="K456" s="89" t="s">
        <v>469</v>
      </c>
      <c r="L456" s="89" t="s">
        <v>181</v>
      </c>
      <c r="M456" s="89" t="s">
        <v>1229</v>
      </c>
      <c r="N456" s="89" t="s">
        <v>94</v>
      </c>
      <c r="O456" s="142" vm="2">
        <v>0</v>
      </c>
      <c r="P456" s="142" vm="2">
        <v>0</v>
      </c>
      <c r="Q456" s="89" t="s">
        <v>984</v>
      </c>
      <c r="R456" s="89" t="s">
        <v>1230</v>
      </c>
      <c r="S456" s="91" t="s">
        <v>1045</v>
      </c>
      <c r="T456" s="89" t="s">
        <v>932</v>
      </c>
      <c r="U456" s="89" t="s">
        <v>933</v>
      </c>
      <c r="V456" s="146">
        <v>3925</v>
      </c>
      <c r="W456" s="89" t="s">
        <v>934</v>
      </c>
      <c r="X456" s="89">
        <v>0.49166660000000001</v>
      </c>
      <c r="Y456" s="90">
        <v>0.25</v>
      </c>
      <c r="Z456" s="118">
        <v>-2539.9385931014999</v>
      </c>
      <c r="AA456" s="89">
        <v>0.82845822099999999</v>
      </c>
      <c r="AB456" s="116">
        <f>_xlfn.XLOOKUP(I456,'rubros_id_opex '!A:A,'rubros_id_opex '!B:B)</f>
        <v>6</v>
      </c>
      <c r="AC456" s="89" t="str">
        <f>_xlfn.XLOOKUP(AB456,'rubros_unicos'!B:B,'rubros_unicos'!A:A)</f>
        <v>MANTENIMIENTO</v>
      </c>
    </row>
    <row r="457" spans="1:29" x14ac:dyDescent="0.25">
      <c r="A457" s="92" vm="48">
        <v>46086</v>
      </c>
      <c r="B457" s="89" t="s">
        <v>42</v>
      </c>
      <c r="C457" s="89" t="s">
        <v>1400</v>
      </c>
      <c r="D457" s="90">
        <v>-20663.91</v>
      </c>
      <c r="E457" s="89" t="s">
        <v>1401</v>
      </c>
      <c r="F457" s="89">
        <v>6.74</v>
      </c>
      <c r="G457" s="90">
        <v>2533.77</v>
      </c>
      <c r="H457" s="89" t="s">
        <v>931</v>
      </c>
      <c r="I457" s="89" t="s">
        <v>990</v>
      </c>
      <c r="J457" s="89" t="s">
        <v>148</v>
      </c>
      <c r="K457" s="89" t="s">
        <v>469</v>
      </c>
      <c r="L457" s="89" t="s">
        <v>181</v>
      </c>
      <c r="M457" s="89" t="s">
        <v>1229</v>
      </c>
      <c r="N457" s="89" t="s">
        <v>94</v>
      </c>
      <c r="O457" s="142" vm="2">
        <v>0</v>
      </c>
      <c r="P457" s="142" vm="2">
        <v>0</v>
      </c>
      <c r="Q457" s="89" t="s">
        <v>984</v>
      </c>
      <c r="R457" s="89" t="s">
        <v>1230</v>
      </c>
      <c r="S457" s="91" t="s">
        <v>1045</v>
      </c>
      <c r="T457" s="89" t="s">
        <v>932</v>
      </c>
      <c r="U457" s="89" t="s">
        <v>933</v>
      </c>
      <c r="V457" s="146">
        <v>3925</v>
      </c>
      <c r="W457" s="89" t="s">
        <v>908</v>
      </c>
      <c r="X457" s="89">
        <v>0.49166660000000001</v>
      </c>
      <c r="Y457" s="90">
        <v>0.25</v>
      </c>
      <c r="Z457" s="118">
        <v>-2539.9385931014999</v>
      </c>
      <c r="AA457" s="89">
        <v>0.82845822099999999</v>
      </c>
      <c r="AB457" s="116">
        <f>_xlfn.XLOOKUP(I457,'rubros_id_opex '!A:A,'rubros_id_opex '!B:B)</f>
        <v>6</v>
      </c>
      <c r="AC457" s="89" t="str">
        <f>_xlfn.XLOOKUP(AB457,'rubros_unicos'!B:B,'rubros_unicos'!A:A)</f>
        <v>MANTENIMIENTO</v>
      </c>
    </row>
    <row r="458" spans="1:29" x14ac:dyDescent="0.25">
      <c r="A458" s="92" vm="48">
        <v>46086</v>
      </c>
      <c r="B458" s="89" t="s">
        <v>42</v>
      </c>
      <c r="C458" s="89" t="s">
        <v>1400</v>
      </c>
      <c r="D458" s="90">
        <v>-20663.91</v>
      </c>
      <c r="E458" s="89" t="s">
        <v>1401</v>
      </c>
      <c r="F458" s="89">
        <v>6.74</v>
      </c>
      <c r="G458" s="90">
        <v>2533.77</v>
      </c>
      <c r="H458" s="89" t="s">
        <v>931</v>
      </c>
      <c r="I458" s="89" t="s">
        <v>990</v>
      </c>
      <c r="J458" s="89" t="s">
        <v>148</v>
      </c>
      <c r="K458" s="89" t="s">
        <v>469</v>
      </c>
      <c r="L458" s="89" t="s">
        <v>181</v>
      </c>
      <c r="M458" s="89" t="s">
        <v>1229</v>
      </c>
      <c r="N458" s="89" t="s">
        <v>94</v>
      </c>
      <c r="O458" s="142" vm="2">
        <v>0</v>
      </c>
      <c r="P458" s="142" vm="2">
        <v>0</v>
      </c>
      <c r="Q458" s="89" t="s">
        <v>984</v>
      </c>
      <c r="R458" s="89" t="s">
        <v>1230</v>
      </c>
      <c r="S458" s="91" t="s">
        <v>1045</v>
      </c>
      <c r="T458" s="89" t="s">
        <v>932</v>
      </c>
      <c r="U458" s="89" t="s">
        <v>933</v>
      </c>
      <c r="V458" s="146">
        <v>3925</v>
      </c>
      <c r="W458" s="89" t="s">
        <v>910</v>
      </c>
      <c r="X458" s="89">
        <v>0.49166660000000001</v>
      </c>
      <c r="Y458" s="90">
        <v>0.25</v>
      </c>
      <c r="Z458" s="118">
        <v>-2539.9385931014999</v>
      </c>
      <c r="AA458" s="89">
        <v>0.82845822099999999</v>
      </c>
      <c r="AB458" s="116">
        <f>_xlfn.XLOOKUP(I458,'rubros_id_opex '!A:A,'rubros_id_opex '!B:B)</f>
        <v>6</v>
      </c>
      <c r="AC458" s="89" t="str">
        <f>_xlfn.XLOOKUP(AB458,'rubros_unicos'!B:B,'rubros_unicos'!A:A)</f>
        <v>MANTENIMIENTO</v>
      </c>
    </row>
    <row r="459" spans="1:29" x14ac:dyDescent="0.25">
      <c r="A459" s="92" vm="48">
        <v>46086</v>
      </c>
      <c r="B459" s="89" t="s">
        <v>42</v>
      </c>
      <c r="C459" s="89" t="s">
        <v>1400</v>
      </c>
      <c r="D459" s="90">
        <v>-20663.91</v>
      </c>
      <c r="E459" s="89" t="s">
        <v>1401</v>
      </c>
      <c r="F459" s="89">
        <v>6.74</v>
      </c>
      <c r="G459" s="90">
        <v>2533.77</v>
      </c>
      <c r="H459" s="89" t="s">
        <v>931</v>
      </c>
      <c r="I459" s="89" t="s">
        <v>990</v>
      </c>
      <c r="J459" s="89" t="s">
        <v>148</v>
      </c>
      <c r="K459" s="89" t="s">
        <v>469</v>
      </c>
      <c r="L459" s="89" t="s">
        <v>181</v>
      </c>
      <c r="M459" s="89" t="s">
        <v>1229</v>
      </c>
      <c r="N459" s="89" t="s">
        <v>94</v>
      </c>
      <c r="O459" s="142" vm="2">
        <v>0</v>
      </c>
      <c r="P459" s="142" vm="2">
        <v>0</v>
      </c>
      <c r="Q459" s="89" t="s">
        <v>984</v>
      </c>
      <c r="R459" s="89" t="s">
        <v>1230</v>
      </c>
      <c r="S459" s="91" t="s">
        <v>1045</v>
      </c>
      <c r="T459" s="89" t="s">
        <v>932</v>
      </c>
      <c r="U459" s="89" t="s">
        <v>933</v>
      </c>
      <c r="V459" s="146">
        <v>3925</v>
      </c>
      <c r="W459" s="89" t="s">
        <v>912</v>
      </c>
      <c r="X459" s="89">
        <v>0.49166660000000001</v>
      </c>
      <c r="Y459" s="90">
        <v>0.25</v>
      </c>
      <c r="Z459" s="118">
        <v>-2539.9385931014999</v>
      </c>
      <c r="AA459" s="89">
        <v>0.82845822099999999</v>
      </c>
      <c r="AB459" s="116">
        <f>_xlfn.XLOOKUP(I459,'rubros_id_opex '!A:A,'rubros_id_opex '!B:B)</f>
        <v>6</v>
      </c>
      <c r="AC459" s="89" t="str">
        <f>_xlfn.XLOOKUP(AB459,'rubros_unicos'!B:B,'rubros_unicos'!A:A)</f>
        <v>MANTENIMIENTO</v>
      </c>
    </row>
    <row r="460" spans="1:29" x14ac:dyDescent="0.25">
      <c r="A460" s="92" vm="48">
        <v>46086</v>
      </c>
      <c r="B460" s="89" t="s">
        <v>1402</v>
      </c>
      <c r="C460" s="89" t="s">
        <v>1403</v>
      </c>
      <c r="D460" s="90">
        <v>-253660.31</v>
      </c>
      <c r="E460" s="89" t="s">
        <v>1404</v>
      </c>
      <c r="F460" s="89">
        <v>1</v>
      </c>
      <c r="G460" s="90">
        <v>209636.62</v>
      </c>
      <c r="H460" s="89" t="s">
        <v>931</v>
      </c>
      <c r="I460" s="89" t="s">
        <v>983</v>
      </c>
      <c r="J460" s="89" t="s">
        <v>148</v>
      </c>
      <c r="K460" s="89" t="s">
        <v>469</v>
      </c>
      <c r="L460" s="89" t="s">
        <v>181</v>
      </c>
      <c r="M460" s="89" t="s">
        <v>1229</v>
      </c>
      <c r="N460" s="89" t="s">
        <v>94</v>
      </c>
      <c r="O460" s="142" vm="2">
        <v>0</v>
      </c>
      <c r="P460" s="142" vm="2">
        <v>0</v>
      </c>
      <c r="Q460" s="89" t="s">
        <v>984</v>
      </c>
      <c r="R460" s="89" t="s">
        <v>1230</v>
      </c>
      <c r="S460" s="91" t="s">
        <v>1045</v>
      </c>
      <c r="T460" s="89" t="s">
        <v>932</v>
      </c>
      <c r="U460" s="89" t="s">
        <v>933</v>
      </c>
      <c r="V460" s="146">
        <v>3725</v>
      </c>
      <c r="W460" s="89" t="s">
        <v>934</v>
      </c>
      <c r="X460" s="89">
        <v>0.49166665999999998</v>
      </c>
      <c r="Y460" s="90">
        <v>0.25</v>
      </c>
      <c r="Z460" s="118">
        <v>-31179.079348066149</v>
      </c>
      <c r="AA460" s="89">
        <v>0.12291666499999999</v>
      </c>
      <c r="AB460" s="116">
        <f>_xlfn.XLOOKUP(I460,'rubros_id_opex '!A:A,'rubros_id_opex '!B:B)</f>
        <v>7</v>
      </c>
      <c r="AC460" s="89" t="str">
        <f>_xlfn.XLOOKUP(AB460,'rubros_unicos'!B:B,'rubros_unicos'!A:A)</f>
        <v>GASTOS OPERATIVOS</v>
      </c>
    </row>
    <row r="461" spans="1:29" x14ac:dyDescent="0.25">
      <c r="A461" s="92" vm="48">
        <v>46086</v>
      </c>
      <c r="B461" s="89" t="s">
        <v>1402</v>
      </c>
      <c r="C461" s="89" t="s">
        <v>1403</v>
      </c>
      <c r="D461" s="90">
        <v>-253660.31</v>
      </c>
      <c r="E461" s="89" t="s">
        <v>1404</v>
      </c>
      <c r="F461" s="89">
        <v>1</v>
      </c>
      <c r="G461" s="90">
        <v>209636.62</v>
      </c>
      <c r="H461" s="89" t="s">
        <v>931</v>
      </c>
      <c r="I461" s="89" t="s">
        <v>983</v>
      </c>
      <c r="J461" s="89" t="s">
        <v>148</v>
      </c>
      <c r="K461" s="89" t="s">
        <v>469</v>
      </c>
      <c r="L461" s="89" t="s">
        <v>181</v>
      </c>
      <c r="M461" s="89" t="s">
        <v>1229</v>
      </c>
      <c r="N461" s="89" t="s">
        <v>94</v>
      </c>
      <c r="O461" s="142" vm="2">
        <v>0</v>
      </c>
      <c r="P461" s="142" vm="2">
        <v>0</v>
      </c>
      <c r="Q461" s="89" t="s">
        <v>984</v>
      </c>
      <c r="R461" s="89" t="s">
        <v>1230</v>
      </c>
      <c r="S461" s="91" t="s">
        <v>1045</v>
      </c>
      <c r="T461" s="89" t="s">
        <v>932</v>
      </c>
      <c r="U461" s="89" t="s">
        <v>933</v>
      </c>
      <c r="V461" s="146">
        <v>3725</v>
      </c>
      <c r="W461" s="89" t="s">
        <v>908</v>
      </c>
      <c r="X461" s="89">
        <v>0.49166665999999998</v>
      </c>
      <c r="Y461" s="90">
        <v>0.25</v>
      </c>
      <c r="Z461" s="118">
        <v>-31179.079348066149</v>
      </c>
      <c r="AA461" s="89">
        <v>0.12291666499999999</v>
      </c>
      <c r="AB461" s="116">
        <f>_xlfn.XLOOKUP(I461,'rubros_id_opex '!A:A,'rubros_id_opex '!B:B)</f>
        <v>7</v>
      </c>
      <c r="AC461" s="89" t="str">
        <f>_xlfn.XLOOKUP(AB461,'rubros_unicos'!B:B,'rubros_unicos'!A:A)</f>
        <v>GASTOS OPERATIVOS</v>
      </c>
    </row>
    <row r="462" spans="1:29" x14ac:dyDescent="0.25">
      <c r="A462" s="92" vm="48">
        <v>46086</v>
      </c>
      <c r="B462" s="89" t="s">
        <v>1402</v>
      </c>
      <c r="C462" s="89" t="s">
        <v>1403</v>
      </c>
      <c r="D462" s="90">
        <v>-253660.31</v>
      </c>
      <c r="E462" s="89" t="s">
        <v>1404</v>
      </c>
      <c r="F462" s="89">
        <v>1</v>
      </c>
      <c r="G462" s="90">
        <v>209636.62</v>
      </c>
      <c r="H462" s="89" t="s">
        <v>931</v>
      </c>
      <c r="I462" s="89" t="s">
        <v>983</v>
      </c>
      <c r="J462" s="89" t="s">
        <v>148</v>
      </c>
      <c r="K462" s="89" t="s">
        <v>469</v>
      </c>
      <c r="L462" s="89" t="s">
        <v>181</v>
      </c>
      <c r="M462" s="89" t="s">
        <v>1229</v>
      </c>
      <c r="N462" s="89" t="s">
        <v>94</v>
      </c>
      <c r="O462" s="142" vm="2">
        <v>0</v>
      </c>
      <c r="P462" s="142" vm="2">
        <v>0</v>
      </c>
      <c r="Q462" s="89" t="s">
        <v>984</v>
      </c>
      <c r="R462" s="89" t="s">
        <v>1230</v>
      </c>
      <c r="S462" s="91" t="s">
        <v>1045</v>
      </c>
      <c r="T462" s="89" t="s">
        <v>932</v>
      </c>
      <c r="U462" s="89" t="s">
        <v>933</v>
      </c>
      <c r="V462" s="146">
        <v>3725</v>
      </c>
      <c r="W462" s="89" t="s">
        <v>910</v>
      </c>
      <c r="X462" s="89">
        <v>0.49166665999999998</v>
      </c>
      <c r="Y462" s="90">
        <v>0.25</v>
      </c>
      <c r="Z462" s="118">
        <v>-31179.079348066149</v>
      </c>
      <c r="AA462" s="89">
        <v>0.12291666499999999</v>
      </c>
      <c r="AB462" s="116">
        <f>_xlfn.XLOOKUP(I462,'rubros_id_opex '!A:A,'rubros_id_opex '!B:B)</f>
        <v>7</v>
      </c>
      <c r="AC462" s="89" t="str">
        <f>_xlfn.XLOOKUP(AB462,'rubros_unicos'!B:B,'rubros_unicos'!A:A)</f>
        <v>GASTOS OPERATIVOS</v>
      </c>
    </row>
    <row r="463" spans="1:29" x14ac:dyDescent="0.25">
      <c r="A463" s="92" vm="48">
        <v>46086</v>
      </c>
      <c r="B463" s="89" t="s">
        <v>1402</v>
      </c>
      <c r="C463" s="89" t="s">
        <v>1403</v>
      </c>
      <c r="D463" s="90">
        <v>-253660.31</v>
      </c>
      <c r="E463" s="89" t="s">
        <v>1404</v>
      </c>
      <c r="F463" s="89">
        <v>1</v>
      </c>
      <c r="G463" s="90">
        <v>209636.62</v>
      </c>
      <c r="H463" s="89" t="s">
        <v>931</v>
      </c>
      <c r="I463" s="89" t="s">
        <v>983</v>
      </c>
      <c r="J463" s="89" t="s">
        <v>148</v>
      </c>
      <c r="K463" s="89" t="s">
        <v>469</v>
      </c>
      <c r="L463" s="89" t="s">
        <v>181</v>
      </c>
      <c r="M463" s="89" t="s">
        <v>1229</v>
      </c>
      <c r="N463" s="89" t="s">
        <v>94</v>
      </c>
      <c r="O463" s="142" vm="2">
        <v>0</v>
      </c>
      <c r="P463" s="142" vm="2">
        <v>0</v>
      </c>
      <c r="Q463" s="89" t="s">
        <v>984</v>
      </c>
      <c r="R463" s="89" t="s">
        <v>1230</v>
      </c>
      <c r="S463" s="91" t="s">
        <v>1045</v>
      </c>
      <c r="T463" s="89" t="s">
        <v>932</v>
      </c>
      <c r="U463" s="89" t="s">
        <v>933</v>
      </c>
      <c r="V463" s="146">
        <v>3725</v>
      </c>
      <c r="W463" s="89" t="s">
        <v>912</v>
      </c>
      <c r="X463" s="89">
        <v>0.49166665999999998</v>
      </c>
      <c r="Y463" s="90">
        <v>0.25</v>
      </c>
      <c r="Z463" s="118">
        <v>-31179.079348066149</v>
      </c>
      <c r="AA463" s="89">
        <v>0.12291666499999999</v>
      </c>
      <c r="AB463" s="116">
        <f>_xlfn.XLOOKUP(I463,'rubros_id_opex '!A:A,'rubros_id_opex '!B:B)</f>
        <v>7</v>
      </c>
      <c r="AC463" s="89" t="str">
        <f>_xlfn.XLOOKUP(AB463,'rubros_unicos'!B:B,'rubros_unicos'!A:A)</f>
        <v>GASTOS OPERATIVOS</v>
      </c>
    </row>
    <row r="464" spans="1:29" x14ac:dyDescent="0.25">
      <c r="A464" s="92" vm="48">
        <v>46086</v>
      </c>
      <c r="B464" s="89" t="s">
        <v>1402</v>
      </c>
      <c r="C464" s="89" t="s">
        <v>1403</v>
      </c>
      <c r="D464" s="90">
        <v>-253660.31</v>
      </c>
      <c r="E464" s="89" t="s">
        <v>1404</v>
      </c>
      <c r="F464" s="89">
        <v>1</v>
      </c>
      <c r="G464" s="90">
        <v>209636.62</v>
      </c>
      <c r="H464" s="89" t="s">
        <v>931</v>
      </c>
      <c r="I464" s="89" t="s">
        <v>983</v>
      </c>
      <c r="J464" s="89" t="s">
        <v>148</v>
      </c>
      <c r="K464" s="89" t="s">
        <v>469</v>
      </c>
      <c r="L464" s="89" t="s">
        <v>181</v>
      </c>
      <c r="M464" s="89" t="s">
        <v>1229</v>
      </c>
      <c r="N464" s="89" t="s">
        <v>94</v>
      </c>
      <c r="O464" s="142" vm="2">
        <v>0</v>
      </c>
      <c r="P464" s="142" vm="2">
        <v>0</v>
      </c>
      <c r="Q464" s="89" t="s">
        <v>984</v>
      </c>
      <c r="R464" s="89" t="s">
        <v>1230</v>
      </c>
      <c r="S464" s="91" t="s">
        <v>1045</v>
      </c>
      <c r="T464" s="89" t="s">
        <v>932</v>
      </c>
      <c r="U464" s="89" t="s">
        <v>933</v>
      </c>
      <c r="V464" s="146">
        <v>3925</v>
      </c>
      <c r="W464" s="89" t="s">
        <v>934</v>
      </c>
      <c r="X464" s="89">
        <v>0.49166660000000001</v>
      </c>
      <c r="Y464" s="90">
        <v>0.25</v>
      </c>
      <c r="Z464" s="118">
        <v>-31179.0755431615</v>
      </c>
      <c r="AA464" s="89">
        <v>0.12291665</v>
      </c>
      <c r="AB464" s="116">
        <f>_xlfn.XLOOKUP(I464,'rubros_id_opex '!A:A,'rubros_id_opex '!B:B)</f>
        <v>7</v>
      </c>
      <c r="AC464" s="89" t="str">
        <f>_xlfn.XLOOKUP(AB464,'rubros_unicos'!B:B,'rubros_unicos'!A:A)</f>
        <v>GASTOS OPERATIVOS</v>
      </c>
    </row>
    <row r="465" spans="1:29" x14ac:dyDescent="0.25">
      <c r="A465" s="92" vm="48">
        <v>46086</v>
      </c>
      <c r="B465" s="89" t="s">
        <v>1402</v>
      </c>
      <c r="C465" s="89" t="s">
        <v>1403</v>
      </c>
      <c r="D465" s="90">
        <v>-253660.31</v>
      </c>
      <c r="E465" s="89" t="s">
        <v>1404</v>
      </c>
      <c r="F465" s="89">
        <v>1</v>
      </c>
      <c r="G465" s="90">
        <v>209636.62</v>
      </c>
      <c r="H465" s="89" t="s">
        <v>931</v>
      </c>
      <c r="I465" s="89" t="s">
        <v>983</v>
      </c>
      <c r="J465" s="89" t="s">
        <v>148</v>
      </c>
      <c r="K465" s="89" t="s">
        <v>469</v>
      </c>
      <c r="L465" s="89" t="s">
        <v>181</v>
      </c>
      <c r="M465" s="89" t="s">
        <v>1229</v>
      </c>
      <c r="N465" s="89" t="s">
        <v>94</v>
      </c>
      <c r="O465" s="142" vm="2">
        <v>0</v>
      </c>
      <c r="P465" s="142" vm="2">
        <v>0</v>
      </c>
      <c r="Q465" s="89" t="s">
        <v>984</v>
      </c>
      <c r="R465" s="89" t="s">
        <v>1230</v>
      </c>
      <c r="S465" s="91" t="s">
        <v>1045</v>
      </c>
      <c r="T465" s="89" t="s">
        <v>932</v>
      </c>
      <c r="U465" s="89" t="s">
        <v>933</v>
      </c>
      <c r="V465" s="146">
        <v>3925</v>
      </c>
      <c r="W465" s="89" t="s">
        <v>908</v>
      </c>
      <c r="X465" s="89">
        <v>0.49166660000000001</v>
      </c>
      <c r="Y465" s="90">
        <v>0.25</v>
      </c>
      <c r="Z465" s="118">
        <v>-31179.0755431615</v>
      </c>
      <c r="AA465" s="89">
        <v>0.12291665</v>
      </c>
      <c r="AB465" s="116">
        <f>_xlfn.XLOOKUP(I465,'rubros_id_opex '!A:A,'rubros_id_opex '!B:B)</f>
        <v>7</v>
      </c>
      <c r="AC465" s="89" t="str">
        <f>_xlfn.XLOOKUP(AB465,'rubros_unicos'!B:B,'rubros_unicos'!A:A)</f>
        <v>GASTOS OPERATIVOS</v>
      </c>
    </row>
    <row r="466" spans="1:29" x14ac:dyDescent="0.25">
      <c r="A466" s="92" vm="48">
        <v>46086</v>
      </c>
      <c r="B466" s="89" t="s">
        <v>1402</v>
      </c>
      <c r="C466" s="89" t="s">
        <v>1403</v>
      </c>
      <c r="D466" s="90">
        <v>-253660.31</v>
      </c>
      <c r="E466" s="89" t="s">
        <v>1404</v>
      </c>
      <c r="F466" s="89">
        <v>1</v>
      </c>
      <c r="G466" s="90">
        <v>209636.62</v>
      </c>
      <c r="H466" s="89" t="s">
        <v>931</v>
      </c>
      <c r="I466" s="89" t="s">
        <v>983</v>
      </c>
      <c r="J466" s="89" t="s">
        <v>148</v>
      </c>
      <c r="K466" s="89" t="s">
        <v>469</v>
      </c>
      <c r="L466" s="89" t="s">
        <v>181</v>
      </c>
      <c r="M466" s="89" t="s">
        <v>1229</v>
      </c>
      <c r="N466" s="89" t="s">
        <v>94</v>
      </c>
      <c r="O466" s="142" vm="2">
        <v>0</v>
      </c>
      <c r="P466" s="142" vm="2">
        <v>0</v>
      </c>
      <c r="Q466" s="89" t="s">
        <v>984</v>
      </c>
      <c r="R466" s="89" t="s">
        <v>1230</v>
      </c>
      <c r="S466" s="91" t="s">
        <v>1045</v>
      </c>
      <c r="T466" s="89" t="s">
        <v>932</v>
      </c>
      <c r="U466" s="89" t="s">
        <v>933</v>
      </c>
      <c r="V466" s="146">
        <v>3925</v>
      </c>
      <c r="W466" s="89" t="s">
        <v>910</v>
      </c>
      <c r="X466" s="89">
        <v>0.49166660000000001</v>
      </c>
      <c r="Y466" s="90">
        <v>0.25</v>
      </c>
      <c r="Z466" s="118">
        <v>-31179.0755431615</v>
      </c>
      <c r="AA466" s="89">
        <v>0.12291665</v>
      </c>
      <c r="AB466" s="116">
        <f>_xlfn.XLOOKUP(I466,'rubros_id_opex '!A:A,'rubros_id_opex '!B:B)</f>
        <v>7</v>
      </c>
      <c r="AC466" s="89" t="str">
        <f>_xlfn.XLOOKUP(AB466,'rubros_unicos'!B:B,'rubros_unicos'!A:A)</f>
        <v>GASTOS OPERATIVOS</v>
      </c>
    </row>
    <row r="467" spans="1:29" x14ac:dyDescent="0.25">
      <c r="A467" s="92" vm="48">
        <v>46086</v>
      </c>
      <c r="B467" s="89" t="s">
        <v>1402</v>
      </c>
      <c r="C467" s="89" t="s">
        <v>1403</v>
      </c>
      <c r="D467" s="90">
        <v>-253660.31</v>
      </c>
      <c r="E467" s="89" t="s">
        <v>1404</v>
      </c>
      <c r="F467" s="89">
        <v>1</v>
      </c>
      <c r="G467" s="90">
        <v>209636.62</v>
      </c>
      <c r="H467" s="89" t="s">
        <v>931</v>
      </c>
      <c r="I467" s="89" t="s">
        <v>983</v>
      </c>
      <c r="J467" s="89" t="s">
        <v>148</v>
      </c>
      <c r="K467" s="89" t="s">
        <v>469</v>
      </c>
      <c r="L467" s="89" t="s">
        <v>181</v>
      </c>
      <c r="M467" s="89" t="s">
        <v>1229</v>
      </c>
      <c r="N467" s="89" t="s">
        <v>94</v>
      </c>
      <c r="O467" s="142" vm="2">
        <v>0</v>
      </c>
      <c r="P467" s="142" vm="2">
        <v>0</v>
      </c>
      <c r="Q467" s="89" t="s">
        <v>984</v>
      </c>
      <c r="R467" s="89" t="s">
        <v>1230</v>
      </c>
      <c r="S467" s="91" t="s">
        <v>1045</v>
      </c>
      <c r="T467" s="89" t="s">
        <v>932</v>
      </c>
      <c r="U467" s="89" t="s">
        <v>933</v>
      </c>
      <c r="V467" s="146">
        <v>3925</v>
      </c>
      <c r="W467" s="89" t="s">
        <v>912</v>
      </c>
      <c r="X467" s="89">
        <v>0.49166660000000001</v>
      </c>
      <c r="Y467" s="90">
        <v>0.25</v>
      </c>
      <c r="Z467" s="118">
        <v>-31179.0755431615</v>
      </c>
      <c r="AA467" s="89">
        <v>0.12291665</v>
      </c>
      <c r="AB467" s="116">
        <f>_xlfn.XLOOKUP(I467,'rubros_id_opex '!A:A,'rubros_id_opex '!B:B)</f>
        <v>7</v>
      </c>
      <c r="AC467" s="89" t="str">
        <f>_xlfn.XLOOKUP(AB467,'rubros_unicos'!B:B,'rubros_unicos'!A:A)</f>
        <v>GASTOS OPERATIVOS</v>
      </c>
    </row>
    <row r="468" spans="1:29" x14ac:dyDescent="0.25">
      <c r="A468" s="92" vm="48">
        <v>46086</v>
      </c>
      <c r="B468" s="89" t="s">
        <v>940</v>
      </c>
      <c r="C468" s="89" t="s">
        <v>1405</v>
      </c>
      <c r="D468" s="90">
        <v>-765000</v>
      </c>
      <c r="E468" s="89" t="s">
        <v>1216</v>
      </c>
      <c r="F468" s="89">
        <v>45</v>
      </c>
      <c r="G468" s="90">
        <v>14049.586777</v>
      </c>
      <c r="H468" s="89" t="s">
        <v>931</v>
      </c>
      <c r="I468" s="89" t="s">
        <v>983</v>
      </c>
      <c r="J468" s="89" t="s">
        <v>148</v>
      </c>
      <c r="K468" s="89" t="s">
        <v>469</v>
      </c>
      <c r="L468" s="89" t="s">
        <v>149</v>
      </c>
      <c r="M468" s="89" t="s">
        <v>1229</v>
      </c>
      <c r="N468" s="89" t="s">
        <v>94</v>
      </c>
      <c r="O468" s="142" vm="2">
        <v>0</v>
      </c>
      <c r="P468" s="142" vm="2">
        <v>0</v>
      </c>
      <c r="Q468" s="89" t="s">
        <v>984</v>
      </c>
      <c r="R468" s="89" t="s">
        <v>1230</v>
      </c>
      <c r="S468" s="91" t="s">
        <v>1045</v>
      </c>
      <c r="T468" s="89" t="s">
        <v>932</v>
      </c>
      <c r="U468" s="89" t="s">
        <v>933</v>
      </c>
      <c r="V468" s="146">
        <v>3725</v>
      </c>
      <c r="W468" s="89" t="s">
        <v>934</v>
      </c>
      <c r="X468" s="89">
        <v>0.49166665999999998</v>
      </c>
      <c r="Y468" s="90">
        <v>0.25</v>
      </c>
      <c r="Z468" s="118">
        <v>-94031.248724999998</v>
      </c>
      <c r="AA468" s="89">
        <v>5.531249925</v>
      </c>
      <c r="AB468" s="116">
        <f>_xlfn.XLOOKUP(I468,'rubros_id_opex '!A:A,'rubros_id_opex '!B:B)</f>
        <v>7</v>
      </c>
      <c r="AC468" s="89" t="str">
        <f>_xlfn.XLOOKUP(AB468,'rubros_unicos'!B:B,'rubros_unicos'!A:A)</f>
        <v>GASTOS OPERATIVOS</v>
      </c>
    </row>
    <row r="469" spans="1:29" x14ac:dyDescent="0.25">
      <c r="A469" s="92" vm="48">
        <v>46086</v>
      </c>
      <c r="B469" s="89" t="s">
        <v>940</v>
      </c>
      <c r="C469" s="89" t="s">
        <v>1405</v>
      </c>
      <c r="D469" s="90">
        <v>-765000</v>
      </c>
      <c r="E469" s="89" t="s">
        <v>1216</v>
      </c>
      <c r="F469" s="89">
        <v>45</v>
      </c>
      <c r="G469" s="90">
        <v>14049.586777</v>
      </c>
      <c r="H469" s="89" t="s">
        <v>931</v>
      </c>
      <c r="I469" s="89" t="s">
        <v>983</v>
      </c>
      <c r="J469" s="89" t="s">
        <v>148</v>
      </c>
      <c r="K469" s="89" t="s">
        <v>469</v>
      </c>
      <c r="L469" s="89" t="s">
        <v>149</v>
      </c>
      <c r="M469" s="89" t="s">
        <v>1229</v>
      </c>
      <c r="N469" s="89" t="s">
        <v>94</v>
      </c>
      <c r="O469" s="142" vm="2">
        <v>0</v>
      </c>
      <c r="P469" s="142" vm="2">
        <v>0</v>
      </c>
      <c r="Q469" s="89" t="s">
        <v>984</v>
      </c>
      <c r="R469" s="89" t="s">
        <v>1230</v>
      </c>
      <c r="S469" s="91" t="s">
        <v>1045</v>
      </c>
      <c r="T469" s="89" t="s">
        <v>932</v>
      </c>
      <c r="U469" s="89" t="s">
        <v>933</v>
      </c>
      <c r="V469" s="146">
        <v>3725</v>
      </c>
      <c r="W469" s="89" t="s">
        <v>908</v>
      </c>
      <c r="X469" s="89">
        <v>0.49166665999999998</v>
      </c>
      <c r="Y469" s="90">
        <v>0.25</v>
      </c>
      <c r="Z469" s="118">
        <v>-94031.248724999998</v>
      </c>
      <c r="AA469" s="89">
        <v>5.531249925</v>
      </c>
      <c r="AB469" s="116">
        <f>_xlfn.XLOOKUP(I469,'rubros_id_opex '!A:A,'rubros_id_opex '!B:B)</f>
        <v>7</v>
      </c>
      <c r="AC469" s="89" t="str">
        <f>_xlfn.XLOOKUP(AB469,'rubros_unicos'!B:B,'rubros_unicos'!A:A)</f>
        <v>GASTOS OPERATIVOS</v>
      </c>
    </row>
    <row r="470" spans="1:29" x14ac:dyDescent="0.25">
      <c r="A470" s="92" vm="48">
        <v>46086</v>
      </c>
      <c r="B470" s="89" t="s">
        <v>940</v>
      </c>
      <c r="C470" s="89" t="s">
        <v>1405</v>
      </c>
      <c r="D470" s="90">
        <v>-765000</v>
      </c>
      <c r="E470" s="89" t="s">
        <v>1216</v>
      </c>
      <c r="F470" s="89">
        <v>45</v>
      </c>
      <c r="G470" s="90">
        <v>14049.586777</v>
      </c>
      <c r="H470" s="89" t="s">
        <v>931</v>
      </c>
      <c r="I470" s="89" t="s">
        <v>983</v>
      </c>
      <c r="J470" s="89" t="s">
        <v>148</v>
      </c>
      <c r="K470" s="89" t="s">
        <v>469</v>
      </c>
      <c r="L470" s="89" t="s">
        <v>149</v>
      </c>
      <c r="M470" s="89" t="s">
        <v>1229</v>
      </c>
      <c r="N470" s="89" t="s">
        <v>94</v>
      </c>
      <c r="O470" s="142" vm="2">
        <v>0</v>
      </c>
      <c r="P470" s="142" vm="2">
        <v>0</v>
      </c>
      <c r="Q470" s="89" t="s">
        <v>984</v>
      </c>
      <c r="R470" s="89" t="s">
        <v>1230</v>
      </c>
      <c r="S470" s="91" t="s">
        <v>1045</v>
      </c>
      <c r="T470" s="89" t="s">
        <v>932</v>
      </c>
      <c r="U470" s="89" t="s">
        <v>933</v>
      </c>
      <c r="V470" s="146">
        <v>3725</v>
      </c>
      <c r="W470" s="89" t="s">
        <v>910</v>
      </c>
      <c r="X470" s="89">
        <v>0.49166665999999998</v>
      </c>
      <c r="Y470" s="90">
        <v>0.25</v>
      </c>
      <c r="Z470" s="118">
        <v>-94031.248724999998</v>
      </c>
      <c r="AA470" s="89">
        <v>5.531249925</v>
      </c>
      <c r="AB470" s="116">
        <f>_xlfn.XLOOKUP(I470,'rubros_id_opex '!A:A,'rubros_id_opex '!B:B)</f>
        <v>7</v>
      </c>
      <c r="AC470" s="89" t="str">
        <f>_xlfn.XLOOKUP(AB470,'rubros_unicos'!B:B,'rubros_unicos'!A:A)</f>
        <v>GASTOS OPERATIVOS</v>
      </c>
    </row>
    <row r="471" spans="1:29" x14ac:dyDescent="0.25">
      <c r="A471" s="92" vm="48">
        <v>46086</v>
      </c>
      <c r="B471" s="89" t="s">
        <v>940</v>
      </c>
      <c r="C471" s="89" t="s">
        <v>1405</v>
      </c>
      <c r="D471" s="90">
        <v>-765000</v>
      </c>
      <c r="E471" s="89" t="s">
        <v>1216</v>
      </c>
      <c r="F471" s="89">
        <v>45</v>
      </c>
      <c r="G471" s="90">
        <v>14049.586777</v>
      </c>
      <c r="H471" s="89" t="s">
        <v>931</v>
      </c>
      <c r="I471" s="89" t="s">
        <v>983</v>
      </c>
      <c r="J471" s="89" t="s">
        <v>148</v>
      </c>
      <c r="K471" s="89" t="s">
        <v>469</v>
      </c>
      <c r="L471" s="89" t="s">
        <v>149</v>
      </c>
      <c r="M471" s="89" t="s">
        <v>1229</v>
      </c>
      <c r="N471" s="89" t="s">
        <v>94</v>
      </c>
      <c r="O471" s="142" vm="2">
        <v>0</v>
      </c>
      <c r="P471" s="142" vm="2">
        <v>0</v>
      </c>
      <c r="Q471" s="89" t="s">
        <v>984</v>
      </c>
      <c r="R471" s="89" t="s">
        <v>1230</v>
      </c>
      <c r="S471" s="91" t="s">
        <v>1045</v>
      </c>
      <c r="T471" s="89" t="s">
        <v>932</v>
      </c>
      <c r="U471" s="89" t="s">
        <v>933</v>
      </c>
      <c r="V471" s="146">
        <v>3725</v>
      </c>
      <c r="W471" s="89" t="s">
        <v>912</v>
      </c>
      <c r="X471" s="89">
        <v>0.49166665999999998</v>
      </c>
      <c r="Y471" s="90">
        <v>0.25</v>
      </c>
      <c r="Z471" s="118">
        <v>-94031.248724999998</v>
      </c>
      <c r="AA471" s="89">
        <v>5.531249925</v>
      </c>
      <c r="AB471" s="116">
        <f>_xlfn.XLOOKUP(I471,'rubros_id_opex '!A:A,'rubros_id_opex '!B:B)</f>
        <v>7</v>
      </c>
      <c r="AC471" s="89" t="str">
        <f>_xlfn.XLOOKUP(AB471,'rubros_unicos'!B:B,'rubros_unicos'!A:A)</f>
        <v>GASTOS OPERATIVOS</v>
      </c>
    </row>
    <row r="472" spans="1:29" x14ac:dyDescent="0.25">
      <c r="A472" s="92" vm="48">
        <v>46086</v>
      </c>
      <c r="B472" s="89" t="s">
        <v>940</v>
      </c>
      <c r="C472" s="89" t="s">
        <v>1405</v>
      </c>
      <c r="D472" s="90">
        <v>-765000</v>
      </c>
      <c r="E472" s="89" t="s">
        <v>1216</v>
      </c>
      <c r="F472" s="89">
        <v>45</v>
      </c>
      <c r="G472" s="90">
        <v>14049.586777</v>
      </c>
      <c r="H472" s="89" t="s">
        <v>931</v>
      </c>
      <c r="I472" s="89" t="s">
        <v>983</v>
      </c>
      <c r="J472" s="89" t="s">
        <v>148</v>
      </c>
      <c r="K472" s="89" t="s">
        <v>469</v>
      </c>
      <c r="L472" s="89" t="s">
        <v>149</v>
      </c>
      <c r="M472" s="89" t="s">
        <v>1229</v>
      </c>
      <c r="N472" s="89" t="s">
        <v>94</v>
      </c>
      <c r="O472" s="142" vm="2">
        <v>0</v>
      </c>
      <c r="P472" s="142" vm="2">
        <v>0</v>
      </c>
      <c r="Q472" s="89" t="s">
        <v>984</v>
      </c>
      <c r="R472" s="89" t="s">
        <v>1230</v>
      </c>
      <c r="S472" s="91" t="s">
        <v>1045</v>
      </c>
      <c r="T472" s="89" t="s">
        <v>932</v>
      </c>
      <c r="U472" s="89" t="s">
        <v>933</v>
      </c>
      <c r="V472" s="146">
        <v>3925</v>
      </c>
      <c r="W472" s="89" t="s">
        <v>934</v>
      </c>
      <c r="X472" s="89">
        <v>0.49166660000000001</v>
      </c>
      <c r="Y472" s="90">
        <v>0.25</v>
      </c>
      <c r="Z472" s="118">
        <v>-94031.237250000006</v>
      </c>
      <c r="AA472" s="89">
        <v>5.5312492500000001</v>
      </c>
      <c r="AB472" s="116">
        <f>_xlfn.XLOOKUP(I472,'rubros_id_opex '!A:A,'rubros_id_opex '!B:B)</f>
        <v>7</v>
      </c>
      <c r="AC472" s="89" t="str">
        <f>_xlfn.XLOOKUP(AB472,'rubros_unicos'!B:B,'rubros_unicos'!A:A)</f>
        <v>GASTOS OPERATIVOS</v>
      </c>
    </row>
    <row r="473" spans="1:29" x14ac:dyDescent="0.25">
      <c r="A473" s="92" vm="48">
        <v>46086</v>
      </c>
      <c r="B473" s="89" t="s">
        <v>940</v>
      </c>
      <c r="C473" s="89" t="s">
        <v>1405</v>
      </c>
      <c r="D473" s="90">
        <v>-765000</v>
      </c>
      <c r="E473" s="89" t="s">
        <v>1216</v>
      </c>
      <c r="F473" s="89">
        <v>45</v>
      </c>
      <c r="G473" s="90">
        <v>14049.586777</v>
      </c>
      <c r="H473" s="89" t="s">
        <v>931</v>
      </c>
      <c r="I473" s="89" t="s">
        <v>983</v>
      </c>
      <c r="J473" s="89" t="s">
        <v>148</v>
      </c>
      <c r="K473" s="89" t="s">
        <v>469</v>
      </c>
      <c r="L473" s="89" t="s">
        <v>149</v>
      </c>
      <c r="M473" s="89" t="s">
        <v>1229</v>
      </c>
      <c r="N473" s="89" t="s">
        <v>94</v>
      </c>
      <c r="O473" s="142" vm="2">
        <v>0</v>
      </c>
      <c r="P473" s="142" vm="2">
        <v>0</v>
      </c>
      <c r="Q473" s="89" t="s">
        <v>984</v>
      </c>
      <c r="R473" s="89" t="s">
        <v>1230</v>
      </c>
      <c r="S473" s="91" t="s">
        <v>1045</v>
      </c>
      <c r="T473" s="89" t="s">
        <v>932</v>
      </c>
      <c r="U473" s="89" t="s">
        <v>933</v>
      </c>
      <c r="V473" s="146">
        <v>3925</v>
      </c>
      <c r="W473" s="89" t="s">
        <v>908</v>
      </c>
      <c r="X473" s="89">
        <v>0.49166660000000001</v>
      </c>
      <c r="Y473" s="90">
        <v>0.25</v>
      </c>
      <c r="Z473" s="118">
        <v>-94031.237250000006</v>
      </c>
      <c r="AA473" s="89">
        <v>5.5312492500000001</v>
      </c>
      <c r="AB473" s="116">
        <v>3</v>
      </c>
      <c r="AC473" s="89" t="str">
        <f>_xlfn.XLOOKUP(AB473,'rubros_unicos'!B:B,'rubros_unicos'!A:A)</f>
        <v>SANIDAD</v>
      </c>
    </row>
    <row r="474" spans="1:29" x14ac:dyDescent="0.25">
      <c r="A474" s="92" vm="48">
        <v>46086</v>
      </c>
      <c r="B474" s="89" t="s">
        <v>940</v>
      </c>
      <c r="C474" s="89" t="s">
        <v>1405</v>
      </c>
      <c r="D474" s="90">
        <v>-765000</v>
      </c>
      <c r="E474" s="89" t="s">
        <v>1216</v>
      </c>
      <c r="F474" s="89">
        <v>45</v>
      </c>
      <c r="G474" s="90">
        <v>14049.586777</v>
      </c>
      <c r="H474" s="89" t="s">
        <v>931</v>
      </c>
      <c r="I474" s="89" t="s">
        <v>983</v>
      </c>
      <c r="J474" s="89" t="s">
        <v>148</v>
      </c>
      <c r="K474" s="89" t="s">
        <v>469</v>
      </c>
      <c r="L474" s="89" t="s">
        <v>149</v>
      </c>
      <c r="M474" s="89" t="s">
        <v>1229</v>
      </c>
      <c r="N474" s="89" t="s">
        <v>94</v>
      </c>
      <c r="O474" s="142" vm="2">
        <v>0</v>
      </c>
      <c r="P474" s="142" vm="2">
        <v>0</v>
      </c>
      <c r="Q474" s="89" t="s">
        <v>984</v>
      </c>
      <c r="R474" s="89" t="s">
        <v>1230</v>
      </c>
      <c r="S474" s="91" t="s">
        <v>1045</v>
      </c>
      <c r="T474" s="89" t="s">
        <v>932</v>
      </c>
      <c r="U474" s="89" t="s">
        <v>933</v>
      </c>
      <c r="V474" s="146">
        <v>3925</v>
      </c>
      <c r="W474" s="89" t="s">
        <v>910</v>
      </c>
      <c r="X474" s="89">
        <v>0.49166660000000001</v>
      </c>
      <c r="Y474" s="90">
        <v>0.25</v>
      </c>
      <c r="Z474" s="118">
        <v>-94031.237250000006</v>
      </c>
      <c r="AA474" s="89">
        <v>5.5312492500000001</v>
      </c>
      <c r="AB474" s="116">
        <v>3</v>
      </c>
      <c r="AC474" s="89" t="str">
        <f>_xlfn.XLOOKUP(AB474,'rubros_unicos'!B:B,'rubros_unicos'!A:A)</f>
        <v>SANIDAD</v>
      </c>
    </row>
    <row r="475" spans="1:29" x14ac:dyDescent="0.25">
      <c r="A475" s="92" vm="48">
        <v>46086</v>
      </c>
      <c r="B475" s="89" t="s">
        <v>940</v>
      </c>
      <c r="C475" s="89" t="s">
        <v>1405</v>
      </c>
      <c r="D475" s="90">
        <v>-765000</v>
      </c>
      <c r="E475" s="89" t="s">
        <v>1216</v>
      </c>
      <c r="F475" s="89">
        <v>45</v>
      </c>
      <c r="G475" s="90">
        <v>14049.586777</v>
      </c>
      <c r="H475" s="89" t="s">
        <v>931</v>
      </c>
      <c r="I475" s="89" t="s">
        <v>983</v>
      </c>
      <c r="J475" s="89" t="s">
        <v>148</v>
      </c>
      <c r="K475" s="89" t="s">
        <v>469</v>
      </c>
      <c r="L475" s="89" t="s">
        <v>149</v>
      </c>
      <c r="M475" s="89" t="s">
        <v>1229</v>
      </c>
      <c r="N475" s="89" t="s">
        <v>94</v>
      </c>
      <c r="O475" s="142" vm="2">
        <v>0</v>
      </c>
      <c r="P475" s="142" vm="2">
        <v>0</v>
      </c>
      <c r="Q475" s="89" t="s">
        <v>984</v>
      </c>
      <c r="R475" s="89" t="s">
        <v>1230</v>
      </c>
      <c r="S475" s="91" t="s">
        <v>1045</v>
      </c>
      <c r="T475" s="89" t="s">
        <v>932</v>
      </c>
      <c r="U475" s="89" t="s">
        <v>933</v>
      </c>
      <c r="V475" s="146">
        <v>3925</v>
      </c>
      <c r="W475" s="89" t="s">
        <v>912</v>
      </c>
      <c r="X475" s="89">
        <v>0.49166660000000001</v>
      </c>
      <c r="Y475" s="90">
        <v>0.25</v>
      </c>
      <c r="Z475" s="118">
        <v>-94031.237250000006</v>
      </c>
      <c r="AA475" s="89">
        <v>5.5312492500000001</v>
      </c>
      <c r="AB475" s="116">
        <v>3</v>
      </c>
      <c r="AC475" s="89" t="str">
        <f>_xlfn.XLOOKUP(AB475,'rubros_unicos'!B:B,'rubros_unicos'!A:A)</f>
        <v>SANIDAD</v>
      </c>
    </row>
    <row r="476" spans="1:29" x14ac:dyDescent="0.25">
      <c r="A476" s="92" vm="48">
        <v>46086</v>
      </c>
      <c r="B476" s="89" t="s">
        <v>940</v>
      </c>
      <c r="C476" s="89" t="s">
        <v>1406</v>
      </c>
      <c r="D476" s="90">
        <v>-1598000</v>
      </c>
      <c r="E476" s="89" t="s">
        <v>1271</v>
      </c>
      <c r="F476" s="89">
        <v>1</v>
      </c>
      <c r="G476" s="90">
        <v>1320661.1599999999</v>
      </c>
      <c r="H476" s="89" t="s">
        <v>931</v>
      </c>
      <c r="I476" s="89" t="s">
        <v>983</v>
      </c>
      <c r="J476" s="89" t="s">
        <v>148</v>
      </c>
      <c r="K476" s="89" t="s">
        <v>469</v>
      </c>
      <c r="L476" s="89" t="s">
        <v>149</v>
      </c>
      <c r="M476" s="89" t="s">
        <v>1229</v>
      </c>
      <c r="N476" s="89" t="s">
        <v>94</v>
      </c>
      <c r="O476" s="142" vm="2">
        <v>0</v>
      </c>
      <c r="P476" s="142" vm="2">
        <v>0</v>
      </c>
      <c r="Q476" s="89" t="s">
        <v>984</v>
      </c>
      <c r="R476" s="89" t="s">
        <v>1230</v>
      </c>
      <c r="S476" s="91" t="s">
        <v>1045</v>
      </c>
      <c r="T476" s="89" t="s">
        <v>932</v>
      </c>
      <c r="U476" s="89" t="s">
        <v>933</v>
      </c>
      <c r="V476" s="146">
        <v>3725</v>
      </c>
      <c r="W476" s="89" t="s">
        <v>934</v>
      </c>
      <c r="X476" s="89">
        <v>0.49166665999999998</v>
      </c>
      <c r="Y476" s="90">
        <v>0.25</v>
      </c>
      <c r="Z476" s="118">
        <v>-196420.83067</v>
      </c>
      <c r="AA476" s="89">
        <v>0.12291666499999999</v>
      </c>
      <c r="AB476" s="116">
        <v>3</v>
      </c>
      <c r="AC476" s="89" t="str">
        <f>_xlfn.XLOOKUP(AB476,'rubros_unicos'!B:B,'rubros_unicos'!A:A)</f>
        <v>SANIDAD</v>
      </c>
    </row>
    <row r="477" spans="1:29" x14ac:dyDescent="0.25">
      <c r="A477" s="92" vm="48">
        <v>46086</v>
      </c>
      <c r="B477" s="89" t="s">
        <v>940</v>
      </c>
      <c r="C477" s="89" t="s">
        <v>1406</v>
      </c>
      <c r="D477" s="90">
        <v>-1598000</v>
      </c>
      <c r="E477" s="89" t="s">
        <v>1271</v>
      </c>
      <c r="F477" s="89">
        <v>1</v>
      </c>
      <c r="G477" s="90">
        <v>1320661.1599999999</v>
      </c>
      <c r="H477" s="89" t="s">
        <v>931</v>
      </c>
      <c r="I477" s="89" t="s">
        <v>983</v>
      </c>
      <c r="J477" s="89" t="s">
        <v>148</v>
      </c>
      <c r="K477" s="89" t="s">
        <v>469</v>
      </c>
      <c r="L477" s="89" t="s">
        <v>149</v>
      </c>
      <c r="M477" s="89" t="s">
        <v>1229</v>
      </c>
      <c r="N477" s="89" t="s">
        <v>94</v>
      </c>
      <c r="O477" s="142" vm="2">
        <v>0</v>
      </c>
      <c r="P477" s="142" vm="2">
        <v>0</v>
      </c>
      <c r="Q477" s="89" t="s">
        <v>984</v>
      </c>
      <c r="R477" s="89" t="s">
        <v>1230</v>
      </c>
      <c r="S477" s="91" t="s">
        <v>1045</v>
      </c>
      <c r="T477" s="89" t="s">
        <v>932</v>
      </c>
      <c r="U477" s="89" t="s">
        <v>933</v>
      </c>
      <c r="V477" s="146">
        <v>3725</v>
      </c>
      <c r="W477" s="89" t="s">
        <v>908</v>
      </c>
      <c r="X477" s="89">
        <v>0.49166665999999998</v>
      </c>
      <c r="Y477" s="90">
        <v>0.25</v>
      </c>
      <c r="Z477" s="118">
        <v>-196420.83067</v>
      </c>
      <c r="AA477" s="89">
        <v>0.12291666499999999</v>
      </c>
      <c r="AB477" s="116">
        <v>3</v>
      </c>
      <c r="AC477" s="89" t="str">
        <f>_xlfn.XLOOKUP(AB477,'rubros_unicos'!B:B,'rubros_unicos'!A:A)</f>
        <v>SANIDAD</v>
      </c>
    </row>
    <row r="478" spans="1:29" x14ac:dyDescent="0.25">
      <c r="A478" s="92" vm="48">
        <v>46086</v>
      </c>
      <c r="B478" s="89" t="s">
        <v>940</v>
      </c>
      <c r="C478" s="89" t="s">
        <v>1406</v>
      </c>
      <c r="D478" s="90">
        <v>-1598000</v>
      </c>
      <c r="E478" s="89" t="s">
        <v>1271</v>
      </c>
      <c r="F478" s="89">
        <v>1</v>
      </c>
      <c r="G478" s="90">
        <v>1320661.1599999999</v>
      </c>
      <c r="H478" s="89" t="s">
        <v>931</v>
      </c>
      <c r="I478" s="89" t="s">
        <v>983</v>
      </c>
      <c r="J478" s="89" t="s">
        <v>148</v>
      </c>
      <c r="K478" s="89" t="s">
        <v>469</v>
      </c>
      <c r="L478" s="89" t="s">
        <v>149</v>
      </c>
      <c r="M478" s="89" t="s">
        <v>1229</v>
      </c>
      <c r="N478" s="89" t="s">
        <v>94</v>
      </c>
      <c r="O478" s="142" vm="2">
        <v>0</v>
      </c>
      <c r="P478" s="142" vm="2">
        <v>0</v>
      </c>
      <c r="Q478" s="89" t="s">
        <v>984</v>
      </c>
      <c r="R478" s="89" t="s">
        <v>1230</v>
      </c>
      <c r="S478" s="91" t="s">
        <v>1045</v>
      </c>
      <c r="T478" s="89" t="s">
        <v>932</v>
      </c>
      <c r="U478" s="89" t="s">
        <v>933</v>
      </c>
      <c r="V478" s="146">
        <v>3725</v>
      </c>
      <c r="W478" s="89" t="s">
        <v>910</v>
      </c>
      <c r="X478" s="89">
        <v>0.49166665999999998</v>
      </c>
      <c r="Y478" s="90">
        <v>0.25</v>
      </c>
      <c r="Z478" s="118">
        <v>-196420.83067</v>
      </c>
      <c r="AA478" s="89">
        <v>0.12291666499999999</v>
      </c>
      <c r="AB478" s="116">
        <v>3</v>
      </c>
      <c r="AC478" s="89" t="str">
        <f>_xlfn.XLOOKUP(AB478,'rubros_unicos'!B:B,'rubros_unicos'!A:A)</f>
        <v>SANIDAD</v>
      </c>
    </row>
    <row r="479" spans="1:29" x14ac:dyDescent="0.25">
      <c r="A479" s="92" vm="48">
        <v>46086</v>
      </c>
      <c r="B479" s="89" t="s">
        <v>940</v>
      </c>
      <c r="C479" s="89" t="s">
        <v>1406</v>
      </c>
      <c r="D479" s="90">
        <v>-1598000</v>
      </c>
      <c r="E479" s="89" t="s">
        <v>1271</v>
      </c>
      <c r="F479" s="89">
        <v>1</v>
      </c>
      <c r="G479" s="90">
        <v>1320661.1599999999</v>
      </c>
      <c r="H479" s="89" t="s">
        <v>931</v>
      </c>
      <c r="I479" s="89" t="s">
        <v>983</v>
      </c>
      <c r="J479" s="89" t="s">
        <v>148</v>
      </c>
      <c r="K479" s="89" t="s">
        <v>469</v>
      </c>
      <c r="L479" s="89" t="s">
        <v>149</v>
      </c>
      <c r="M479" s="89" t="s">
        <v>1229</v>
      </c>
      <c r="N479" s="89" t="s">
        <v>94</v>
      </c>
      <c r="O479" s="142" vm="2">
        <v>0</v>
      </c>
      <c r="P479" s="142" vm="2">
        <v>0</v>
      </c>
      <c r="Q479" s="89" t="s">
        <v>984</v>
      </c>
      <c r="R479" s="89" t="s">
        <v>1230</v>
      </c>
      <c r="S479" s="91" t="s">
        <v>1045</v>
      </c>
      <c r="T479" s="89" t="s">
        <v>932</v>
      </c>
      <c r="U479" s="89" t="s">
        <v>933</v>
      </c>
      <c r="V479" s="146">
        <v>3725</v>
      </c>
      <c r="W479" s="89" t="s">
        <v>912</v>
      </c>
      <c r="X479" s="89">
        <v>0.49166665999999998</v>
      </c>
      <c r="Y479" s="90">
        <v>0.25</v>
      </c>
      <c r="Z479" s="118">
        <v>-196420.83067</v>
      </c>
      <c r="AA479" s="89">
        <v>0.12291666499999999</v>
      </c>
      <c r="AB479" s="116">
        <v>3</v>
      </c>
      <c r="AC479" s="89" t="str">
        <f>_xlfn.XLOOKUP(AB479,'rubros_unicos'!B:B,'rubros_unicos'!A:A)</f>
        <v>SANIDAD</v>
      </c>
    </row>
    <row r="480" spans="1:29" x14ac:dyDescent="0.25">
      <c r="A480" s="92" vm="48">
        <v>46086</v>
      </c>
      <c r="B480" s="89" t="s">
        <v>940</v>
      </c>
      <c r="C480" s="89" t="s">
        <v>1406</v>
      </c>
      <c r="D480" s="90">
        <v>-1598000</v>
      </c>
      <c r="E480" s="89" t="s">
        <v>1271</v>
      </c>
      <c r="F480" s="89">
        <v>1</v>
      </c>
      <c r="G480" s="90">
        <v>1320661.1599999999</v>
      </c>
      <c r="H480" s="89" t="s">
        <v>931</v>
      </c>
      <c r="I480" s="89" t="s">
        <v>983</v>
      </c>
      <c r="J480" s="89" t="s">
        <v>148</v>
      </c>
      <c r="K480" s="89" t="s">
        <v>469</v>
      </c>
      <c r="L480" s="89" t="s">
        <v>149</v>
      </c>
      <c r="M480" s="89" t="s">
        <v>1229</v>
      </c>
      <c r="N480" s="89" t="s">
        <v>94</v>
      </c>
      <c r="O480" s="142" vm="2">
        <v>0</v>
      </c>
      <c r="P480" s="142" vm="2">
        <v>0</v>
      </c>
      <c r="Q480" s="89" t="s">
        <v>984</v>
      </c>
      <c r="R480" s="89" t="s">
        <v>1230</v>
      </c>
      <c r="S480" s="91" t="s">
        <v>1045</v>
      </c>
      <c r="T480" s="89" t="s">
        <v>932</v>
      </c>
      <c r="U480" s="89" t="s">
        <v>933</v>
      </c>
      <c r="V480" s="146">
        <v>3925</v>
      </c>
      <c r="W480" s="89" t="s">
        <v>934</v>
      </c>
      <c r="X480" s="89">
        <v>0.49166660000000001</v>
      </c>
      <c r="Y480" s="90">
        <v>0.25</v>
      </c>
      <c r="Z480" s="118">
        <v>-196420.80670000002</v>
      </c>
      <c r="AA480" s="89">
        <v>0.12291665</v>
      </c>
      <c r="AB480" s="116">
        <v>3</v>
      </c>
      <c r="AC480" s="89" t="str">
        <f>_xlfn.XLOOKUP(AB480,'rubros_unicos'!B:B,'rubros_unicos'!A:A)</f>
        <v>SANIDAD</v>
      </c>
    </row>
    <row r="481" spans="1:29" x14ac:dyDescent="0.25">
      <c r="A481" s="92" vm="48">
        <v>46086</v>
      </c>
      <c r="B481" s="89" t="s">
        <v>940</v>
      </c>
      <c r="C481" s="89" t="s">
        <v>1406</v>
      </c>
      <c r="D481" s="90">
        <v>-1598000</v>
      </c>
      <c r="E481" s="89" t="s">
        <v>1271</v>
      </c>
      <c r="F481" s="89">
        <v>1</v>
      </c>
      <c r="G481" s="90">
        <v>1320661.1599999999</v>
      </c>
      <c r="H481" s="89" t="s">
        <v>931</v>
      </c>
      <c r="I481" s="89" t="s">
        <v>983</v>
      </c>
      <c r="J481" s="89" t="s">
        <v>148</v>
      </c>
      <c r="K481" s="89" t="s">
        <v>469</v>
      </c>
      <c r="L481" s="89" t="s">
        <v>149</v>
      </c>
      <c r="M481" s="89" t="s">
        <v>1229</v>
      </c>
      <c r="N481" s="89" t="s">
        <v>94</v>
      </c>
      <c r="O481" s="142" vm="2">
        <v>0</v>
      </c>
      <c r="P481" s="142" vm="2">
        <v>0</v>
      </c>
      <c r="Q481" s="89" t="s">
        <v>984</v>
      </c>
      <c r="R481" s="89" t="s">
        <v>1230</v>
      </c>
      <c r="S481" s="91" t="s">
        <v>1045</v>
      </c>
      <c r="T481" s="89" t="s">
        <v>932</v>
      </c>
      <c r="U481" s="89" t="s">
        <v>933</v>
      </c>
      <c r="V481" s="146">
        <v>3925</v>
      </c>
      <c r="W481" s="89" t="s">
        <v>908</v>
      </c>
      <c r="X481" s="89">
        <v>0.49166660000000001</v>
      </c>
      <c r="Y481" s="90">
        <v>0.25</v>
      </c>
      <c r="Z481" s="118">
        <v>-196420.80670000002</v>
      </c>
      <c r="AA481" s="89">
        <v>0.12291665</v>
      </c>
      <c r="AB481" s="116">
        <f>_xlfn.XLOOKUP(I481,'rubros_id_opex '!A:A,'rubros_id_opex '!B:B)</f>
        <v>7</v>
      </c>
      <c r="AC481" s="89" t="str">
        <f>_xlfn.XLOOKUP(AB481,'rubros_unicos'!B:B,'rubros_unicos'!A:A)</f>
        <v>GASTOS OPERATIVOS</v>
      </c>
    </row>
    <row r="482" spans="1:29" x14ac:dyDescent="0.25">
      <c r="A482" s="92" vm="48">
        <v>46086</v>
      </c>
      <c r="B482" s="89" t="s">
        <v>940</v>
      </c>
      <c r="C482" s="89" t="s">
        <v>1406</v>
      </c>
      <c r="D482" s="90">
        <v>-1598000</v>
      </c>
      <c r="E482" s="89" t="s">
        <v>1271</v>
      </c>
      <c r="F482" s="89">
        <v>1</v>
      </c>
      <c r="G482" s="90">
        <v>1320661.1599999999</v>
      </c>
      <c r="H482" s="89" t="s">
        <v>931</v>
      </c>
      <c r="I482" s="89" t="s">
        <v>983</v>
      </c>
      <c r="J482" s="89" t="s">
        <v>148</v>
      </c>
      <c r="K482" s="89" t="s">
        <v>469</v>
      </c>
      <c r="L482" s="89" t="s">
        <v>149</v>
      </c>
      <c r="M482" s="89" t="s">
        <v>1229</v>
      </c>
      <c r="N482" s="89" t="s">
        <v>94</v>
      </c>
      <c r="O482" s="142" vm="2">
        <v>0</v>
      </c>
      <c r="P482" s="142" vm="2">
        <v>0</v>
      </c>
      <c r="Q482" s="89" t="s">
        <v>984</v>
      </c>
      <c r="R482" s="89" t="s">
        <v>1230</v>
      </c>
      <c r="S482" s="91" t="s">
        <v>1045</v>
      </c>
      <c r="T482" s="89" t="s">
        <v>932</v>
      </c>
      <c r="U482" s="89" t="s">
        <v>933</v>
      </c>
      <c r="V482" s="146">
        <v>3925</v>
      </c>
      <c r="W482" s="89" t="s">
        <v>910</v>
      </c>
      <c r="X482" s="89">
        <v>0.49166660000000001</v>
      </c>
      <c r="Y482" s="90">
        <v>0.25</v>
      </c>
      <c r="Z482" s="118">
        <v>-196420.80670000002</v>
      </c>
      <c r="AA482" s="89">
        <v>0.12291665</v>
      </c>
      <c r="AB482" s="116">
        <f>_xlfn.XLOOKUP(I482,'rubros_id_opex '!A:A,'rubros_id_opex '!B:B)</f>
        <v>7</v>
      </c>
      <c r="AC482" s="89" t="str">
        <f>_xlfn.XLOOKUP(AB482,'rubros_unicos'!B:B,'rubros_unicos'!A:A)</f>
        <v>GASTOS OPERATIVOS</v>
      </c>
    </row>
    <row r="483" spans="1:29" x14ac:dyDescent="0.25">
      <c r="A483" s="92" vm="48">
        <v>46086</v>
      </c>
      <c r="B483" s="89" t="s">
        <v>940</v>
      </c>
      <c r="C483" s="89" t="s">
        <v>1406</v>
      </c>
      <c r="D483" s="90">
        <v>-1598000</v>
      </c>
      <c r="E483" s="89" t="s">
        <v>1271</v>
      </c>
      <c r="F483" s="89">
        <v>1</v>
      </c>
      <c r="G483" s="90">
        <v>1320661.1599999999</v>
      </c>
      <c r="H483" s="89" t="s">
        <v>931</v>
      </c>
      <c r="I483" s="89" t="s">
        <v>983</v>
      </c>
      <c r="J483" s="89" t="s">
        <v>148</v>
      </c>
      <c r="K483" s="89" t="s">
        <v>469</v>
      </c>
      <c r="L483" s="89" t="s">
        <v>149</v>
      </c>
      <c r="M483" s="89" t="s">
        <v>1229</v>
      </c>
      <c r="N483" s="89" t="s">
        <v>94</v>
      </c>
      <c r="O483" s="142" vm="2">
        <v>0</v>
      </c>
      <c r="P483" s="142" vm="2">
        <v>0</v>
      </c>
      <c r="Q483" s="89" t="s">
        <v>984</v>
      </c>
      <c r="R483" s="89" t="s">
        <v>1230</v>
      </c>
      <c r="S483" s="91" t="s">
        <v>1045</v>
      </c>
      <c r="T483" s="89" t="s">
        <v>932</v>
      </c>
      <c r="U483" s="89" t="s">
        <v>933</v>
      </c>
      <c r="V483" s="146">
        <v>3925</v>
      </c>
      <c r="W483" s="89" t="s">
        <v>912</v>
      </c>
      <c r="X483" s="89">
        <v>0.49166660000000001</v>
      </c>
      <c r="Y483" s="90">
        <v>0.25</v>
      </c>
      <c r="Z483" s="118">
        <v>-196420.80670000002</v>
      </c>
      <c r="AA483" s="89">
        <v>0.12291665</v>
      </c>
      <c r="AB483" s="116">
        <f>_xlfn.XLOOKUP(I483,'rubros_id_opex '!A:A,'rubros_id_opex '!B:B)</f>
        <v>7</v>
      </c>
      <c r="AC483" s="89" t="str">
        <f>_xlfn.XLOOKUP(AB483,'rubros_unicos'!B:B,'rubros_unicos'!A:A)</f>
        <v>GASTOS OPERATIVOS</v>
      </c>
    </row>
    <row r="484" spans="1:29" x14ac:dyDescent="0.25">
      <c r="A484" s="92" vm="48">
        <v>46086</v>
      </c>
      <c r="B484" s="89" t="s">
        <v>64</v>
      </c>
      <c r="C484" s="89" t="s">
        <v>1407</v>
      </c>
      <c r="D484" s="90">
        <v>-460877.61</v>
      </c>
      <c r="E484" s="89" t="s">
        <v>1408</v>
      </c>
      <c r="F484" s="89">
        <v>8</v>
      </c>
      <c r="G484" s="90">
        <v>3212.07</v>
      </c>
      <c r="H484" s="89" t="s">
        <v>931</v>
      </c>
      <c r="I484" s="89" t="s">
        <v>990</v>
      </c>
      <c r="J484" s="89" t="s">
        <v>148</v>
      </c>
      <c r="K484" s="89" t="s">
        <v>469</v>
      </c>
      <c r="L484" s="89" t="s">
        <v>181</v>
      </c>
      <c r="M484" s="89" t="s">
        <v>1229</v>
      </c>
      <c r="N484" s="89" t="s">
        <v>94</v>
      </c>
      <c r="O484" s="142" vm="2">
        <v>0</v>
      </c>
      <c r="P484" s="142" vm="2">
        <v>0</v>
      </c>
      <c r="Q484" s="89" t="s">
        <v>984</v>
      </c>
      <c r="R484" s="89" t="s">
        <v>1230</v>
      </c>
      <c r="S484" s="91" t="s">
        <v>1045</v>
      </c>
      <c r="T484" s="89" t="s">
        <v>932</v>
      </c>
      <c r="U484" s="89" t="s">
        <v>933</v>
      </c>
      <c r="V484" s="146">
        <v>3725</v>
      </c>
      <c r="W484" s="89" t="s">
        <v>934</v>
      </c>
      <c r="X484" s="89">
        <v>0.49166665999999998</v>
      </c>
      <c r="Y484" s="90">
        <v>0.25</v>
      </c>
      <c r="Z484" s="118">
        <v>-56649.538794370645</v>
      </c>
      <c r="AA484" s="89">
        <v>0.98333331999999996</v>
      </c>
      <c r="AB484" s="116">
        <f>_xlfn.XLOOKUP(I484,'rubros_id_opex '!A:A,'rubros_id_opex '!B:B)</f>
        <v>6</v>
      </c>
      <c r="AC484" s="89" t="str">
        <f>_xlfn.XLOOKUP(AB484,'rubros_unicos'!B:B,'rubros_unicos'!A:A)</f>
        <v>MANTENIMIENTO</v>
      </c>
    </row>
    <row r="485" spans="1:29" x14ac:dyDescent="0.25">
      <c r="A485" s="92" vm="48">
        <v>46086</v>
      </c>
      <c r="B485" s="89" t="s">
        <v>64</v>
      </c>
      <c r="C485" s="89" t="s">
        <v>1407</v>
      </c>
      <c r="D485" s="90">
        <v>-460877.61</v>
      </c>
      <c r="E485" s="89" t="s">
        <v>1408</v>
      </c>
      <c r="F485" s="89">
        <v>8</v>
      </c>
      <c r="G485" s="90">
        <v>3212.07</v>
      </c>
      <c r="H485" s="89" t="s">
        <v>931</v>
      </c>
      <c r="I485" s="89" t="s">
        <v>990</v>
      </c>
      <c r="J485" s="89" t="s">
        <v>148</v>
      </c>
      <c r="K485" s="89" t="s">
        <v>469</v>
      </c>
      <c r="L485" s="89" t="s">
        <v>181</v>
      </c>
      <c r="M485" s="89" t="s">
        <v>1229</v>
      </c>
      <c r="N485" s="89" t="s">
        <v>94</v>
      </c>
      <c r="O485" s="142" vm="2">
        <v>0</v>
      </c>
      <c r="P485" s="142" vm="2">
        <v>0</v>
      </c>
      <c r="Q485" s="89" t="s">
        <v>984</v>
      </c>
      <c r="R485" s="89" t="s">
        <v>1230</v>
      </c>
      <c r="S485" s="91" t="s">
        <v>1045</v>
      </c>
      <c r="T485" s="89" t="s">
        <v>932</v>
      </c>
      <c r="U485" s="89" t="s">
        <v>933</v>
      </c>
      <c r="V485" s="146">
        <v>3725</v>
      </c>
      <c r="W485" s="89" t="s">
        <v>908</v>
      </c>
      <c r="X485" s="89">
        <v>0.49166665999999998</v>
      </c>
      <c r="Y485" s="90">
        <v>0.25</v>
      </c>
      <c r="Z485" s="118">
        <v>-56649.538794370645</v>
      </c>
      <c r="AA485" s="89">
        <v>0.98333331999999996</v>
      </c>
      <c r="AB485" s="116">
        <f>_xlfn.XLOOKUP(I485,'rubros_id_opex '!A:A,'rubros_id_opex '!B:B)</f>
        <v>6</v>
      </c>
      <c r="AC485" s="89" t="str">
        <f>_xlfn.XLOOKUP(AB485,'rubros_unicos'!B:B,'rubros_unicos'!A:A)</f>
        <v>MANTENIMIENTO</v>
      </c>
    </row>
    <row r="486" spans="1:29" x14ac:dyDescent="0.25">
      <c r="A486" s="92" vm="48">
        <v>46086</v>
      </c>
      <c r="B486" s="89" t="s">
        <v>64</v>
      </c>
      <c r="C486" s="89" t="s">
        <v>1407</v>
      </c>
      <c r="D486" s="90">
        <v>-460877.61</v>
      </c>
      <c r="E486" s="89" t="s">
        <v>1408</v>
      </c>
      <c r="F486" s="89">
        <v>8</v>
      </c>
      <c r="G486" s="90">
        <v>3212.07</v>
      </c>
      <c r="H486" s="89" t="s">
        <v>931</v>
      </c>
      <c r="I486" s="89" t="s">
        <v>990</v>
      </c>
      <c r="J486" s="89" t="s">
        <v>148</v>
      </c>
      <c r="K486" s="89" t="s">
        <v>469</v>
      </c>
      <c r="L486" s="89" t="s">
        <v>181</v>
      </c>
      <c r="M486" s="89" t="s">
        <v>1229</v>
      </c>
      <c r="N486" s="89" t="s">
        <v>94</v>
      </c>
      <c r="O486" s="142" vm="2">
        <v>0</v>
      </c>
      <c r="P486" s="142" vm="2">
        <v>0</v>
      </c>
      <c r="Q486" s="89" t="s">
        <v>984</v>
      </c>
      <c r="R486" s="89" t="s">
        <v>1230</v>
      </c>
      <c r="S486" s="91" t="s">
        <v>1045</v>
      </c>
      <c r="T486" s="89" t="s">
        <v>932</v>
      </c>
      <c r="U486" s="89" t="s">
        <v>933</v>
      </c>
      <c r="V486" s="146">
        <v>3725</v>
      </c>
      <c r="W486" s="89" t="s">
        <v>910</v>
      </c>
      <c r="X486" s="89">
        <v>0.49166665999999998</v>
      </c>
      <c r="Y486" s="90">
        <v>0.25</v>
      </c>
      <c r="Z486" s="118">
        <v>-56649.538794370645</v>
      </c>
      <c r="AA486" s="89">
        <v>0.98333331999999996</v>
      </c>
      <c r="AB486" s="116">
        <f>_xlfn.XLOOKUP(I486,'rubros_id_opex '!A:A,'rubros_id_opex '!B:B)</f>
        <v>6</v>
      </c>
      <c r="AC486" s="89" t="str">
        <f>_xlfn.XLOOKUP(AB486,'rubros_unicos'!B:B,'rubros_unicos'!A:A)</f>
        <v>MANTENIMIENTO</v>
      </c>
    </row>
    <row r="487" spans="1:29" x14ac:dyDescent="0.25">
      <c r="A487" s="92" vm="48">
        <v>46086</v>
      </c>
      <c r="B487" s="89" t="s">
        <v>64</v>
      </c>
      <c r="C487" s="89" t="s">
        <v>1407</v>
      </c>
      <c r="D487" s="90">
        <v>-460877.61</v>
      </c>
      <c r="E487" s="89" t="s">
        <v>1408</v>
      </c>
      <c r="F487" s="89">
        <v>8</v>
      </c>
      <c r="G487" s="90">
        <v>3212.07</v>
      </c>
      <c r="H487" s="89" t="s">
        <v>931</v>
      </c>
      <c r="I487" s="89" t="s">
        <v>990</v>
      </c>
      <c r="J487" s="89" t="s">
        <v>148</v>
      </c>
      <c r="K487" s="89" t="s">
        <v>469</v>
      </c>
      <c r="L487" s="89" t="s">
        <v>181</v>
      </c>
      <c r="M487" s="89" t="s">
        <v>1229</v>
      </c>
      <c r="N487" s="89" t="s">
        <v>94</v>
      </c>
      <c r="O487" s="142" vm="2">
        <v>0</v>
      </c>
      <c r="P487" s="142" vm="2">
        <v>0</v>
      </c>
      <c r="Q487" s="89" t="s">
        <v>984</v>
      </c>
      <c r="R487" s="89" t="s">
        <v>1230</v>
      </c>
      <c r="S487" s="91" t="s">
        <v>1045</v>
      </c>
      <c r="T487" s="89" t="s">
        <v>932</v>
      </c>
      <c r="U487" s="89" t="s">
        <v>933</v>
      </c>
      <c r="V487" s="146">
        <v>3725</v>
      </c>
      <c r="W487" s="89" t="s">
        <v>912</v>
      </c>
      <c r="X487" s="89">
        <v>0.49166665999999998</v>
      </c>
      <c r="Y487" s="90">
        <v>0.25</v>
      </c>
      <c r="Z487" s="118">
        <v>-56649.538794370645</v>
      </c>
      <c r="AA487" s="89">
        <v>0.98333331999999996</v>
      </c>
      <c r="AB487" s="116">
        <f>_xlfn.XLOOKUP(I487,'rubros_id_opex '!A:A,'rubros_id_opex '!B:B)</f>
        <v>6</v>
      </c>
      <c r="AC487" s="89" t="str">
        <f>_xlfn.XLOOKUP(AB487,'rubros_unicos'!B:B,'rubros_unicos'!A:A)</f>
        <v>MANTENIMIENTO</v>
      </c>
    </row>
    <row r="488" spans="1:29" x14ac:dyDescent="0.25">
      <c r="A488" s="92" vm="48">
        <v>46086</v>
      </c>
      <c r="B488" s="89" t="s">
        <v>64</v>
      </c>
      <c r="C488" s="89" t="s">
        <v>1407</v>
      </c>
      <c r="D488" s="90">
        <v>-460877.61</v>
      </c>
      <c r="E488" s="89" t="s">
        <v>1408</v>
      </c>
      <c r="F488" s="89">
        <v>8</v>
      </c>
      <c r="G488" s="90">
        <v>3212.07</v>
      </c>
      <c r="H488" s="89" t="s">
        <v>931</v>
      </c>
      <c r="I488" s="89" t="s">
        <v>990</v>
      </c>
      <c r="J488" s="89" t="s">
        <v>148</v>
      </c>
      <c r="K488" s="89" t="s">
        <v>469</v>
      </c>
      <c r="L488" s="89" t="s">
        <v>181</v>
      </c>
      <c r="M488" s="89" t="s">
        <v>1229</v>
      </c>
      <c r="N488" s="89" t="s">
        <v>94</v>
      </c>
      <c r="O488" s="142" vm="2">
        <v>0</v>
      </c>
      <c r="P488" s="142" vm="2">
        <v>0</v>
      </c>
      <c r="Q488" s="89" t="s">
        <v>984</v>
      </c>
      <c r="R488" s="89" t="s">
        <v>1230</v>
      </c>
      <c r="S488" s="91" t="s">
        <v>1045</v>
      </c>
      <c r="T488" s="89" t="s">
        <v>932</v>
      </c>
      <c r="U488" s="89" t="s">
        <v>933</v>
      </c>
      <c r="V488" s="146">
        <v>3925</v>
      </c>
      <c r="W488" s="89" t="s">
        <v>934</v>
      </c>
      <c r="X488" s="89">
        <v>0.49166660000000001</v>
      </c>
      <c r="Y488" s="90">
        <v>0.25</v>
      </c>
      <c r="Z488" s="118">
        <v>-56649.531881206502</v>
      </c>
      <c r="AA488" s="89">
        <v>0.98333320000000002</v>
      </c>
      <c r="AB488" s="116">
        <f>_xlfn.XLOOKUP(I488,'rubros_id_opex '!A:A,'rubros_id_opex '!B:B)</f>
        <v>6</v>
      </c>
      <c r="AC488" s="89" t="str">
        <f>_xlfn.XLOOKUP(AB488,'rubros_unicos'!B:B,'rubros_unicos'!A:A)</f>
        <v>MANTENIMIENTO</v>
      </c>
    </row>
    <row r="489" spans="1:29" x14ac:dyDescent="0.25">
      <c r="A489" s="92" vm="48">
        <v>46086</v>
      </c>
      <c r="B489" s="89" t="s">
        <v>64</v>
      </c>
      <c r="C489" s="89" t="s">
        <v>1407</v>
      </c>
      <c r="D489" s="90">
        <v>-460877.61</v>
      </c>
      <c r="E489" s="89" t="s">
        <v>1408</v>
      </c>
      <c r="F489" s="89">
        <v>8</v>
      </c>
      <c r="G489" s="90">
        <v>3212.07</v>
      </c>
      <c r="H489" s="89" t="s">
        <v>931</v>
      </c>
      <c r="I489" s="89" t="s">
        <v>990</v>
      </c>
      <c r="J489" s="89" t="s">
        <v>148</v>
      </c>
      <c r="K489" s="89" t="s">
        <v>469</v>
      </c>
      <c r="L489" s="89" t="s">
        <v>181</v>
      </c>
      <c r="M489" s="89" t="s">
        <v>1229</v>
      </c>
      <c r="N489" s="89" t="s">
        <v>94</v>
      </c>
      <c r="O489" s="142" vm="2">
        <v>0</v>
      </c>
      <c r="P489" s="142" vm="2">
        <v>0</v>
      </c>
      <c r="Q489" s="89" t="s">
        <v>984</v>
      </c>
      <c r="R489" s="89" t="s">
        <v>1230</v>
      </c>
      <c r="S489" s="91" t="s">
        <v>1045</v>
      </c>
      <c r="T489" s="89" t="s">
        <v>932</v>
      </c>
      <c r="U489" s="89" t="s">
        <v>933</v>
      </c>
      <c r="V489" s="146">
        <v>3925</v>
      </c>
      <c r="W489" s="89" t="s">
        <v>908</v>
      </c>
      <c r="X489" s="89">
        <v>0.49166660000000001</v>
      </c>
      <c r="Y489" s="90">
        <v>0.25</v>
      </c>
      <c r="Z489" s="118">
        <v>-56649.531881206502</v>
      </c>
      <c r="AA489" s="89">
        <v>0.98333320000000002</v>
      </c>
      <c r="AB489" s="116">
        <f>_xlfn.XLOOKUP(I489,'rubros_id_opex '!A:A,'rubros_id_opex '!B:B)</f>
        <v>6</v>
      </c>
      <c r="AC489" s="89" t="str">
        <f>_xlfn.XLOOKUP(AB489,'rubros_unicos'!B:B,'rubros_unicos'!A:A)</f>
        <v>MANTENIMIENTO</v>
      </c>
    </row>
    <row r="490" spans="1:29" x14ac:dyDescent="0.25">
      <c r="A490" s="92" vm="48">
        <v>46086</v>
      </c>
      <c r="B490" s="89" t="s">
        <v>64</v>
      </c>
      <c r="C490" s="89" t="s">
        <v>1407</v>
      </c>
      <c r="D490" s="90">
        <v>-460877.61</v>
      </c>
      <c r="E490" s="89" t="s">
        <v>1408</v>
      </c>
      <c r="F490" s="89">
        <v>8</v>
      </c>
      <c r="G490" s="90">
        <v>3212.07</v>
      </c>
      <c r="H490" s="89" t="s">
        <v>931</v>
      </c>
      <c r="I490" s="89" t="s">
        <v>990</v>
      </c>
      <c r="J490" s="89" t="s">
        <v>148</v>
      </c>
      <c r="K490" s="89" t="s">
        <v>469</v>
      </c>
      <c r="L490" s="89" t="s">
        <v>181</v>
      </c>
      <c r="M490" s="89" t="s">
        <v>1229</v>
      </c>
      <c r="N490" s="89" t="s">
        <v>94</v>
      </c>
      <c r="O490" s="142" vm="2">
        <v>0</v>
      </c>
      <c r="P490" s="142" vm="2">
        <v>0</v>
      </c>
      <c r="Q490" s="89" t="s">
        <v>984</v>
      </c>
      <c r="R490" s="89" t="s">
        <v>1230</v>
      </c>
      <c r="S490" s="91" t="s">
        <v>1045</v>
      </c>
      <c r="T490" s="89" t="s">
        <v>932</v>
      </c>
      <c r="U490" s="89" t="s">
        <v>933</v>
      </c>
      <c r="V490" s="146">
        <v>3925</v>
      </c>
      <c r="W490" s="89" t="s">
        <v>910</v>
      </c>
      <c r="X490" s="89">
        <v>0.49166660000000001</v>
      </c>
      <c r="Y490" s="90">
        <v>0.25</v>
      </c>
      <c r="Z490" s="118">
        <v>-56649.531881206502</v>
      </c>
      <c r="AA490" s="89">
        <v>0.98333320000000002</v>
      </c>
      <c r="AB490" s="116">
        <f>_xlfn.XLOOKUP(I490,'rubros_id_opex '!A:A,'rubros_id_opex '!B:B)</f>
        <v>6</v>
      </c>
      <c r="AC490" s="89" t="str">
        <f>_xlfn.XLOOKUP(AB490,'rubros_unicos'!B:B,'rubros_unicos'!A:A)</f>
        <v>MANTENIMIENTO</v>
      </c>
    </row>
    <row r="491" spans="1:29" x14ac:dyDescent="0.25">
      <c r="A491" s="92" vm="48">
        <v>46086</v>
      </c>
      <c r="B491" s="89" t="s">
        <v>64</v>
      </c>
      <c r="C491" s="89" t="s">
        <v>1407</v>
      </c>
      <c r="D491" s="90">
        <v>-460877.61</v>
      </c>
      <c r="E491" s="89" t="s">
        <v>1408</v>
      </c>
      <c r="F491" s="89">
        <v>8</v>
      </c>
      <c r="G491" s="90">
        <v>3212.07</v>
      </c>
      <c r="H491" s="89" t="s">
        <v>931</v>
      </c>
      <c r="I491" s="89" t="s">
        <v>990</v>
      </c>
      <c r="J491" s="89" t="s">
        <v>148</v>
      </c>
      <c r="K491" s="89" t="s">
        <v>469</v>
      </c>
      <c r="L491" s="89" t="s">
        <v>181</v>
      </c>
      <c r="M491" s="89" t="s">
        <v>1229</v>
      </c>
      <c r="N491" s="89" t="s">
        <v>94</v>
      </c>
      <c r="O491" s="142" vm="2">
        <v>0</v>
      </c>
      <c r="P491" s="142" vm="2">
        <v>0</v>
      </c>
      <c r="Q491" s="89" t="s">
        <v>984</v>
      </c>
      <c r="R491" s="89" t="s">
        <v>1230</v>
      </c>
      <c r="S491" s="91" t="s">
        <v>1045</v>
      </c>
      <c r="T491" s="89" t="s">
        <v>932</v>
      </c>
      <c r="U491" s="89" t="s">
        <v>933</v>
      </c>
      <c r="V491" s="146">
        <v>3925</v>
      </c>
      <c r="W491" s="89" t="s">
        <v>912</v>
      </c>
      <c r="X491" s="89">
        <v>0.49166660000000001</v>
      </c>
      <c r="Y491" s="90">
        <v>0.25</v>
      </c>
      <c r="Z491" s="118">
        <v>-56649.531881206502</v>
      </c>
      <c r="AA491" s="89">
        <v>0.98333320000000002</v>
      </c>
      <c r="AB491" s="116">
        <f>_xlfn.XLOOKUP(I491,'rubros_id_opex '!A:A,'rubros_id_opex '!B:B)</f>
        <v>6</v>
      </c>
      <c r="AC491" s="89" t="str">
        <f>_xlfn.XLOOKUP(AB491,'rubros_unicos'!B:B,'rubros_unicos'!A:A)</f>
        <v>MANTENIMIENTO</v>
      </c>
    </row>
    <row r="492" spans="1:29" x14ac:dyDescent="0.25">
      <c r="A492" s="92" vm="49">
        <v>46085</v>
      </c>
      <c r="B492" s="89" t="s">
        <v>1225</v>
      </c>
      <c r="C492" s="89" t="s">
        <v>1409</v>
      </c>
      <c r="D492" s="90">
        <v>-24827.59</v>
      </c>
      <c r="E492" s="89" t="s">
        <v>986</v>
      </c>
      <c r="F492" s="89">
        <v>1</v>
      </c>
      <c r="G492" s="90">
        <v>24827.59</v>
      </c>
      <c r="H492" s="89" t="s">
        <v>931</v>
      </c>
      <c r="I492" s="89" t="s">
        <v>986</v>
      </c>
      <c r="J492" s="89" t="s">
        <v>148</v>
      </c>
      <c r="K492" s="89" t="s">
        <v>506</v>
      </c>
      <c r="L492" s="89" t="s">
        <v>149</v>
      </c>
      <c r="M492" s="89" t="s">
        <v>1229</v>
      </c>
      <c r="N492" s="89" t="s">
        <v>100</v>
      </c>
      <c r="O492" s="142" vm="2">
        <v>0</v>
      </c>
      <c r="P492" s="142" vm="2">
        <v>0</v>
      </c>
      <c r="Q492" s="89" t="s">
        <v>984</v>
      </c>
      <c r="R492" s="89" t="s">
        <v>1230</v>
      </c>
      <c r="S492" s="91" t="s">
        <v>1045</v>
      </c>
      <c r="T492" s="89" t="s">
        <v>987</v>
      </c>
      <c r="U492" s="89" t="s">
        <v>988</v>
      </c>
      <c r="V492" s="146">
        <v>3725</v>
      </c>
      <c r="W492" s="89" t="s">
        <v>987</v>
      </c>
      <c r="X492" s="89">
        <v>0.49166665999999998</v>
      </c>
      <c r="Y492" s="90">
        <v>0</v>
      </c>
      <c r="Z492" s="118">
        <v>0</v>
      </c>
      <c r="AA492" s="89">
        <v>0</v>
      </c>
      <c r="AB492" s="116">
        <f>_xlfn.XLOOKUP(I492,'rubros_id_opex '!A:A,'rubros_id_opex '!B:B)</f>
        <v>8</v>
      </c>
      <c r="AC492" s="89" t="str">
        <f>_xlfn.XLOOKUP(AB492,'rubros_unicos'!B:B,'rubros_unicos'!A:A)</f>
        <v>IMPUESTOS</v>
      </c>
    </row>
    <row r="493" spans="1:29" x14ac:dyDescent="0.25">
      <c r="A493" s="92" vm="49">
        <v>46085</v>
      </c>
      <c r="B493" s="89" t="s">
        <v>1225</v>
      </c>
      <c r="C493" s="89" t="s">
        <v>1409</v>
      </c>
      <c r="D493" s="90">
        <v>-24827.59</v>
      </c>
      <c r="E493" s="89" t="s">
        <v>986</v>
      </c>
      <c r="F493" s="89">
        <v>1</v>
      </c>
      <c r="G493" s="90">
        <v>24827.59</v>
      </c>
      <c r="H493" s="89" t="s">
        <v>931</v>
      </c>
      <c r="I493" s="89" t="s">
        <v>986</v>
      </c>
      <c r="J493" s="89" t="s">
        <v>148</v>
      </c>
      <c r="K493" s="89" t="s">
        <v>506</v>
      </c>
      <c r="L493" s="89" t="s">
        <v>149</v>
      </c>
      <c r="M493" s="89" t="s">
        <v>1229</v>
      </c>
      <c r="N493" s="89" t="s">
        <v>100</v>
      </c>
      <c r="O493" s="142" vm="2">
        <v>0</v>
      </c>
      <c r="P493" s="142" vm="2">
        <v>0</v>
      </c>
      <c r="Q493" s="89" t="s">
        <v>984</v>
      </c>
      <c r="R493" s="89" t="s">
        <v>1230</v>
      </c>
      <c r="S493" s="91" t="s">
        <v>1045</v>
      </c>
      <c r="T493" s="89" t="s">
        <v>987</v>
      </c>
      <c r="U493" s="89" t="s">
        <v>988</v>
      </c>
      <c r="V493" s="146">
        <v>3925</v>
      </c>
      <c r="W493" s="89" t="s">
        <v>987</v>
      </c>
      <c r="X493" s="89">
        <v>0.49166660000000001</v>
      </c>
      <c r="Y493" s="90">
        <v>0</v>
      </c>
      <c r="Z493" s="118">
        <v>0</v>
      </c>
      <c r="AA493" s="89">
        <v>0</v>
      </c>
      <c r="AB493" s="116">
        <f>_xlfn.XLOOKUP(I493,'rubros_id_opex '!A:A,'rubros_id_opex '!B:B)</f>
        <v>8</v>
      </c>
      <c r="AC493" s="89" t="str">
        <f>_xlfn.XLOOKUP(AB493,'rubros_unicos'!B:B,'rubros_unicos'!A:A)</f>
        <v>IMPUESTOS</v>
      </c>
    </row>
    <row r="494" spans="1:29" x14ac:dyDescent="0.25">
      <c r="A494" s="92" vm="50">
        <v>46084</v>
      </c>
      <c r="B494" s="89" t="s">
        <v>1225</v>
      </c>
      <c r="C494" s="89" t="s">
        <v>1410</v>
      </c>
      <c r="D494" s="90">
        <v>-10785.37</v>
      </c>
      <c r="E494" s="89" t="s">
        <v>986</v>
      </c>
      <c r="F494" s="89">
        <v>1</v>
      </c>
      <c r="G494" s="90">
        <v>10785.37</v>
      </c>
      <c r="H494" s="89" t="s">
        <v>931</v>
      </c>
      <c r="I494" s="89" t="s">
        <v>986</v>
      </c>
      <c r="J494" s="89" t="s">
        <v>148</v>
      </c>
      <c r="K494" s="89" t="s">
        <v>506</v>
      </c>
      <c r="L494" s="89" t="s">
        <v>149</v>
      </c>
      <c r="M494" s="89" t="s">
        <v>1229</v>
      </c>
      <c r="N494" s="89" t="s">
        <v>100</v>
      </c>
      <c r="O494" s="142" vm="2">
        <v>0</v>
      </c>
      <c r="P494" s="142" vm="2">
        <v>0</v>
      </c>
      <c r="Q494" s="89" t="s">
        <v>984</v>
      </c>
      <c r="R494" s="89" t="s">
        <v>1230</v>
      </c>
      <c r="S494" s="91" t="s">
        <v>1045</v>
      </c>
      <c r="T494" s="89" t="s">
        <v>987</v>
      </c>
      <c r="U494" s="89" t="s">
        <v>988</v>
      </c>
      <c r="V494" s="146">
        <v>3725</v>
      </c>
      <c r="W494" s="89" t="s">
        <v>987</v>
      </c>
      <c r="X494" s="89">
        <v>0.49166665999999998</v>
      </c>
      <c r="Y494" s="90">
        <v>0</v>
      </c>
      <c r="Z494" s="118">
        <v>0</v>
      </c>
      <c r="AA494" s="89">
        <v>0</v>
      </c>
      <c r="AB494" s="116">
        <f>_xlfn.XLOOKUP(I494,'rubros_id_opex '!A:A,'rubros_id_opex '!B:B)</f>
        <v>8</v>
      </c>
      <c r="AC494" s="89" t="str">
        <f>_xlfn.XLOOKUP(AB494,'rubros_unicos'!B:B,'rubros_unicos'!A:A)</f>
        <v>IMPUESTOS</v>
      </c>
    </row>
    <row r="495" spans="1:29" x14ac:dyDescent="0.25">
      <c r="A495" s="92" vm="50">
        <v>46084</v>
      </c>
      <c r="B495" s="89" t="s">
        <v>1225</v>
      </c>
      <c r="C495" s="89" t="s">
        <v>1410</v>
      </c>
      <c r="D495" s="90">
        <v>-10785.37</v>
      </c>
      <c r="E495" s="89" t="s">
        <v>986</v>
      </c>
      <c r="F495" s="89">
        <v>1</v>
      </c>
      <c r="G495" s="90">
        <v>10785.37</v>
      </c>
      <c r="H495" s="89" t="s">
        <v>931</v>
      </c>
      <c r="I495" s="89" t="s">
        <v>986</v>
      </c>
      <c r="J495" s="89" t="s">
        <v>148</v>
      </c>
      <c r="K495" s="89" t="s">
        <v>506</v>
      </c>
      <c r="L495" s="89" t="s">
        <v>149</v>
      </c>
      <c r="M495" s="89" t="s">
        <v>1229</v>
      </c>
      <c r="N495" s="89" t="s">
        <v>100</v>
      </c>
      <c r="O495" s="142" vm="2">
        <v>0</v>
      </c>
      <c r="P495" s="142" vm="2">
        <v>0</v>
      </c>
      <c r="Q495" s="89" t="s">
        <v>984</v>
      </c>
      <c r="R495" s="89" t="s">
        <v>1230</v>
      </c>
      <c r="S495" s="91" t="s">
        <v>1045</v>
      </c>
      <c r="T495" s="89" t="s">
        <v>987</v>
      </c>
      <c r="U495" s="89" t="s">
        <v>988</v>
      </c>
      <c r="V495" s="146">
        <v>3925</v>
      </c>
      <c r="W495" s="89" t="s">
        <v>987</v>
      </c>
      <c r="X495" s="89">
        <v>0.49166660000000001</v>
      </c>
      <c r="Y495" s="90">
        <v>0</v>
      </c>
      <c r="Z495" s="118">
        <v>0</v>
      </c>
      <c r="AA495" s="89">
        <v>0</v>
      </c>
      <c r="AB495" s="116">
        <f>_xlfn.XLOOKUP(I495,'rubros_id_opex '!A:A,'rubros_id_opex '!B:B)</f>
        <v>8</v>
      </c>
      <c r="AC495" s="89" t="str">
        <f>_xlfn.XLOOKUP(AB495,'rubros_unicos'!B:B,'rubros_unicos'!A:A)</f>
        <v>IMPUESTOS</v>
      </c>
    </row>
    <row r="496" spans="1:29" x14ac:dyDescent="0.25">
      <c r="A496" s="92" vm="49">
        <v>46085</v>
      </c>
      <c r="B496" s="89" t="s">
        <v>78</v>
      </c>
      <c r="C496" s="89" t="s">
        <v>1411</v>
      </c>
      <c r="D496" s="90">
        <v>-277000</v>
      </c>
      <c r="E496" s="89" t="s">
        <v>1170</v>
      </c>
      <c r="F496" s="89">
        <v>1</v>
      </c>
      <c r="G496" s="90">
        <v>277000</v>
      </c>
      <c r="H496" s="89" t="s">
        <v>931</v>
      </c>
      <c r="I496" s="89" t="s">
        <v>985</v>
      </c>
      <c r="J496" s="89" t="s">
        <v>148</v>
      </c>
      <c r="K496" s="89" t="s">
        <v>469</v>
      </c>
      <c r="L496" s="89" t="s">
        <v>181</v>
      </c>
      <c r="M496" s="89" t="s">
        <v>1229</v>
      </c>
      <c r="N496" s="89" t="s">
        <v>94</v>
      </c>
      <c r="O496" s="142" vm="2">
        <v>0</v>
      </c>
      <c r="P496" s="142" vm="2">
        <v>0</v>
      </c>
      <c r="Q496" s="89" t="s">
        <v>984</v>
      </c>
      <c r="R496" s="89" t="s">
        <v>1230</v>
      </c>
      <c r="S496" s="91" t="s">
        <v>1045</v>
      </c>
      <c r="T496" s="89" t="s">
        <v>932</v>
      </c>
      <c r="U496" s="89" t="s">
        <v>933</v>
      </c>
      <c r="V496" s="146">
        <v>3725</v>
      </c>
      <c r="W496" s="89" t="s">
        <v>934</v>
      </c>
      <c r="X496" s="89">
        <v>0.49166665999999998</v>
      </c>
      <c r="Y496" s="90">
        <v>0.25</v>
      </c>
      <c r="Z496" s="118">
        <v>-34047.916205000001</v>
      </c>
      <c r="AA496" s="89">
        <v>0.12291666499999999</v>
      </c>
      <c r="AB496" s="116">
        <f>_xlfn.XLOOKUP(I496,'rubros_id_opex '!A:A,'rubros_id_opex '!B:B)</f>
        <v>9</v>
      </c>
      <c r="AC496" s="89" t="str">
        <f>_xlfn.XLOOKUP(AB496,'rubros_unicos'!B:B,'rubros_unicos'!A:A)</f>
        <v>HONORARIOS</v>
      </c>
    </row>
    <row r="497" spans="1:29" x14ac:dyDescent="0.25">
      <c r="A497" s="92" vm="49">
        <v>46085</v>
      </c>
      <c r="B497" s="89" t="s">
        <v>78</v>
      </c>
      <c r="C497" s="89" t="s">
        <v>1411</v>
      </c>
      <c r="D497" s="90">
        <v>-277000</v>
      </c>
      <c r="E497" s="89" t="s">
        <v>1170</v>
      </c>
      <c r="F497" s="89">
        <v>1</v>
      </c>
      <c r="G497" s="90">
        <v>277000</v>
      </c>
      <c r="H497" s="89" t="s">
        <v>931</v>
      </c>
      <c r="I497" s="89" t="s">
        <v>985</v>
      </c>
      <c r="J497" s="89" t="s">
        <v>148</v>
      </c>
      <c r="K497" s="89" t="s">
        <v>469</v>
      </c>
      <c r="L497" s="89" t="s">
        <v>181</v>
      </c>
      <c r="M497" s="89" t="s">
        <v>1229</v>
      </c>
      <c r="N497" s="89" t="s">
        <v>94</v>
      </c>
      <c r="O497" s="142" vm="2">
        <v>0</v>
      </c>
      <c r="P497" s="142" vm="2">
        <v>0</v>
      </c>
      <c r="Q497" s="89" t="s">
        <v>984</v>
      </c>
      <c r="R497" s="89" t="s">
        <v>1230</v>
      </c>
      <c r="S497" s="91" t="s">
        <v>1045</v>
      </c>
      <c r="T497" s="89" t="s">
        <v>932</v>
      </c>
      <c r="U497" s="89" t="s">
        <v>933</v>
      </c>
      <c r="V497" s="146">
        <v>3725</v>
      </c>
      <c r="W497" s="89" t="s">
        <v>908</v>
      </c>
      <c r="X497" s="89">
        <v>0.49166665999999998</v>
      </c>
      <c r="Y497" s="90">
        <v>0.25</v>
      </c>
      <c r="Z497" s="118">
        <v>-34047.916205000001</v>
      </c>
      <c r="AA497" s="89">
        <v>0.12291666499999999</v>
      </c>
      <c r="AB497" s="116">
        <f>_xlfn.XLOOKUP(I497,'rubros_id_opex '!A:A,'rubros_id_opex '!B:B)</f>
        <v>9</v>
      </c>
      <c r="AC497" s="89" t="str">
        <f>_xlfn.XLOOKUP(AB497,'rubros_unicos'!B:B,'rubros_unicos'!A:A)</f>
        <v>HONORARIOS</v>
      </c>
    </row>
    <row r="498" spans="1:29" x14ac:dyDescent="0.25">
      <c r="A498" s="92" vm="49">
        <v>46085</v>
      </c>
      <c r="B498" s="89" t="s">
        <v>78</v>
      </c>
      <c r="C498" s="89" t="s">
        <v>1411</v>
      </c>
      <c r="D498" s="90">
        <v>-277000</v>
      </c>
      <c r="E498" s="89" t="s">
        <v>1170</v>
      </c>
      <c r="F498" s="89">
        <v>1</v>
      </c>
      <c r="G498" s="90">
        <v>277000</v>
      </c>
      <c r="H498" s="89" t="s">
        <v>931</v>
      </c>
      <c r="I498" s="89" t="s">
        <v>985</v>
      </c>
      <c r="J498" s="89" t="s">
        <v>148</v>
      </c>
      <c r="K498" s="89" t="s">
        <v>469</v>
      </c>
      <c r="L498" s="89" t="s">
        <v>181</v>
      </c>
      <c r="M498" s="89" t="s">
        <v>1229</v>
      </c>
      <c r="N498" s="89" t="s">
        <v>94</v>
      </c>
      <c r="O498" s="142" vm="2">
        <v>0</v>
      </c>
      <c r="P498" s="142" vm="2">
        <v>0</v>
      </c>
      <c r="Q498" s="89" t="s">
        <v>984</v>
      </c>
      <c r="R498" s="89" t="s">
        <v>1230</v>
      </c>
      <c r="S498" s="91" t="s">
        <v>1045</v>
      </c>
      <c r="T498" s="89" t="s">
        <v>932</v>
      </c>
      <c r="U498" s="89" t="s">
        <v>933</v>
      </c>
      <c r="V498" s="146">
        <v>3725</v>
      </c>
      <c r="W498" s="89" t="s">
        <v>910</v>
      </c>
      <c r="X498" s="89">
        <v>0.49166665999999998</v>
      </c>
      <c r="Y498" s="90">
        <v>0.25</v>
      </c>
      <c r="Z498" s="118">
        <v>-34047.916205000001</v>
      </c>
      <c r="AA498" s="89">
        <v>0.12291666499999999</v>
      </c>
      <c r="AB498" s="116">
        <f>_xlfn.XLOOKUP(I498,'rubros_id_opex '!A:A,'rubros_id_opex '!B:B)</f>
        <v>9</v>
      </c>
      <c r="AC498" s="89" t="str">
        <f>_xlfn.XLOOKUP(AB498,'rubros_unicos'!B:B,'rubros_unicos'!A:A)</f>
        <v>HONORARIOS</v>
      </c>
    </row>
    <row r="499" spans="1:29" x14ac:dyDescent="0.25">
      <c r="A499" s="92" vm="49">
        <v>46085</v>
      </c>
      <c r="B499" s="89" t="s">
        <v>78</v>
      </c>
      <c r="C499" s="89" t="s">
        <v>1411</v>
      </c>
      <c r="D499" s="90">
        <v>-277000</v>
      </c>
      <c r="E499" s="89" t="s">
        <v>1170</v>
      </c>
      <c r="F499" s="89">
        <v>1</v>
      </c>
      <c r="G499" s="90">
        <v>277000</v>
      </c>
      <c r="H499" s="89" t="s">
        <v>931</v>
      </c>
      <c r="I499" s="89" t="s">
        <v>985</v>
      </c>
      <c r="J499" s="89" t="s">
        <v>148</v>
      </c>
      <c r="K499" s="89" t="s">
        <v>469</v>
      </c>
      <c r="L499" s="89" t="s">
        <v>181</v>
      </c>
      <c r="M499" s="89" t="s">
        <v>1229</v>
      </c>
      <c r="N499" s="89" t="s">
        <v>94</v>
      </c>
      <c r="O499" s="142" vm="2">
        <v>0</v>
      </c>
      <c r="P499" s="142" vm="2">
        <v>0</v>
      </c>
      <c r="Q499" s="89" t="s">
        <v>984</v>
      </c>
      <c r="R499" s="89" t="s">
        <v>1230</v>
      </c>
      <c r="S499" s="91" t="s">
        <v>1045</v>
      </c>
      <c r="T499" s="89" t="s">
        <v>932</v>
      </c>
      <c r="U499" s="89" t="s">
        <v>933</v>
      </c>
      <c r="V499" s="146">
        <v>3725</v>
      </c>
      <c r="W499" s="89" t="s">
        <v>912</v>
      </c>
      <c r="X499" s="89">
        <v>0.49166665999999998</v>
      </c>
      <c r="Y499" s="90">
        <v>0.25</v>
      </c>
      <c r="Z499" s="118">
        <v>-34047.916205000001</v>
      </c>
      <c r="AA499" s="89">
        <v>0.12291666499999999</v>
      </c>
      <c r="AB499" s="116">
        <f>_xlfn.XLOOKUP(I499,'rubros_id_opex '!A:A,'rubros_id_opex '!B:B)</f>
        <v>9</v>
      </c>
      <c r="AC499" s="89" t="str">
        <f>_xlfn.XLOOKUP(AB499,'rubros_unicos'!B:B,'rubros_unicos'!A:A)</f>
        <v>HONORARIOS</v>
      </c>
    </row>
    <row r="500" spans="1:29" x14ac:dyDescent="0.25">
      <c r="A500" s="92" vm="49">
        <v>46085</v>
      </c>
      <c r="B500" s="89" t="s">
        <v>78</v>
      </c>
      <c r="C500" s="89" t="s">
        <v>1411</v>
      </c>
      <c r="D500" s="90">
        <v>-277000</v>
      </c>
      <c r="E500" s="89" t="s">
        <v>1170</v>
      </c>
      <c r="F500" s="89">
        <v>1</v>
      </c>
      <c r="G500" s="90">
        <v>277000</v>
      </c>
      <c r="H500" s="89" t="s">
        <v>931</v>
      </c>
      <c r="I500" s="89" t="s">
        <v>985</v>
      </c>
      <c r="J500" s="89" t="s">
        <v>148</v>
      </c>
      <c r="K500" s="89" t="s">
        <v>469</v>
      </c>
      <c r="L500" s="89" t="s">
        <v>181</v>
      </c>
      <c r="M500" s="89" t="s">
        <v>1229</v>
      </c>
      <c r="N500" s="89" t="s">
        <v>94</v>
      </c>
      <c r="O500" s="142" vm="2">
        <v>0</v>
      </c>
      <c r="P500" s="142" vm="2">
        <v>0</v>
      </c>
      <c r="Q500" s="89" t="s">
        <v>984</v>
      </c>
      <c r="R500" s="89" t="s">
        <v>1230</v>
      </c>
      <c r="S500" s="91" t="s">
        <v>1045</v>
      </c>
      <c r="T500" s="89" t="s">
        <v>932</v>
      </c>
      <c r="U500" s="89" t="s">
        <v>933</v>
      </c>
      <c r="V500" s="146">
        <v>3925</v>
      </c>
      <c r="W500" s="89" t="s">
        <v>934</v>
      </c>
      <c r="X500" s="89">
        <v>0.49166660000000001</v>
      </c>
      <c r="Y500" s="90">
        <v>0.25</v>
      </c>
      <c r="Z500" s="118">
        <v>-34047.912049999999</v>
      </c>
      <c r="AA500" s="89">
        <v>0.12291665</v>
      </c>
      <c r="AB500" s="116">
        <f>_xlfn.XLOOKUP(I500,'rubros_id_opex '!A:A,'rubros_id_opex '!B:B)</f>
        <v>9</v>
      </c>
      <c r="AC500" s="89" t="str">
        <f>_xlfn.XLOOKUP(AB500,'rubros_unicos'!B:B,'rubros_unicos'!A:A)</f>
        <v>HONORARIOS</v>
      </c>
    </row>
    <row r="501" spans="1:29" x14ac:dyDescent="0.25">
      <c r="A501" s="92" vm="49">
        <v>46085</v>
      </c>
      <c r="B501" s="89" t="s">
        <v>78</v>
      </c>
      <c r="C501" s="89" t="s">
        <v>1411</v>
      </c>
      <c r="D501" s="90">
        <v>-277000</v>
      </c>
      <c r="E501" s="89" t="s">
        <v>1170</v>
      </c>
      <c r="F501" s="89">
        <v>1</v>
      </c>
      <c r="G501" s="90">
        <v>277000</v>
      </c>
      <c r="H501" s="89" t="s">
        <v>931</v>
      </c>
      <c r="I501" s="89" t="s">
        <v>985</v>
      </c>
      <c r="J501" s="89" t="s">
        <v>148</v>
      </c>
      <c r="K501" s="89" t="s">
        <v>469</v>
      </c>
      <c r="L501" s="89" t="s">
        <v>181</v>
      </c>
      <c r="M501" s="89" t="s">
        <v>1229</v>
      </c>
      <c r="N501" s="89" t="s">
        <v>94</v>
      </c>
      <c r="O501" s="142" vm="2">
        <v>0</v>
      </c>
      <c r="P501" s="142" vm="2">
        <v>0</v>
      </c>
      <c r="Q501" s="89" t="s">
        <v>984</v>
      </c>
      <c r="R501" s="89" t="s">
        <v>1230</v>
      </c>
      <c r="S501" s="91" t="s">
        <v>1045</v>
      </c>
      <c r="T501" s="89" t="s">
        <v>932</v>
      </c>
      <c r="U501" s="89" t="s">
        <v>933</v>
      </c>
      <c r="V501" s="146">
        <v>3925</v>
      </c>
      <c r="W501" s="89" t="s">
        <v>908</v>
      </c>
      <c r="X501" s="89">
        <v>0.49166660000000001</v>
      </c>
      <c r="Y501" s="90">
        <v>0.25</v>
      </c>
      <c r="Z501" s="118">
        <v>-34047.912049999999</v>
      </c>
      <c r="AA501" s="89">
        <v>0.12291665</v>
      </c>
      <c r="AB501" s="116">
        <f>_xlfn.XLOOKUP(I501,'rubros_id_opex '!A:A,'rubros_id_opex '!B:B)</f>
        <v>9</v>
      </c>
      <c r="AC501" s="89" t="str">
        <f>_xlfn.XLOOKUP(AB501,'rubros_unicos'!B:B,'rubros_unicos'!A:A)</f>
        <v>HONORARIOS</v>
      </c>
    </row>
    <row r="502" spans="1:29" x14ac:dyDescent="0.25">
      <c r="A502" s="92" vm="49">
        <v>46085</v>
      </c>
      <c r="B502" s="89" t="s">
        <v>78</v>
      </c>
      <c r="C502" s="89" t="s">
        <v>1411</v>
      </c>
      <c r="D502" s="90">
        <v>-277000</v>
      </c>
      <c r="E502" s="89" t="s">
        <v>1170</v>
      </c>
      <c r="F502" s="89">
        <v>1</v>
      </c>
      <c r="G502" s="90">
        <v>277000</v>
      </c>
      <c r="H502" s="89" t="s">
        <v>931</v>
      </c>
      <c r="I502" s="89" t="s">
        <v>985</v>
      </c>
      <c r="J502" s="89" t="s">
        <v>148</v>
      </c>
      <c r="K502" s="89" t="s">
        <v>469</v>
      </c>
      <c r="L502" s="89" t="s">
        <v>181</v>
      </c>
      <c r="M502" s="89" t="s">
        <v>1229</v>
      </c>
      <c r="N502" s="89" t="s">
        <v>94</v>
      </c>
      <c r="O502" s="142" vm="2">
        <v>0</v>
      </c>
      <c r="P502" s="142" vm="2">
        <v>0</v>
      </c>
      <c r="Q502" s="89" t="s">
        <v>984</v>
      </c>
      <c r="R502" s="89" t="s">
        <v>1230</v>
      </c>
      <c r="S502" s="91" t="s">
        <v>1045</v>
      </c>
      <c r="T502" s="89" t="s">
        <v>932</v>
      </c>
      <c r="U502" s="89" t="s">
        <v>933</v>
      </c>
      <c r="V502" s="146">
        <v>3925</v>
      </c>
      <c r="W502" s="89" t="s">
        <v>910</v>
      </c>
      <c r="X502" s="89">
        <v>0.49166660000000001</v>
      </c>
      <c r="Y502" s="90">
        <v>0.25</v>
      </c>
      <c r="Z502" s="118">
        <v>-34047.912049999999</v>
      </c>
      <c r="AA502" s="89">
        <v>0.12291665</v>
      </c>
      <c r="AB502" s="116">
        <f>_xlfn.XLOOKUP(I502,'rubros_id_opex '!A:A,'rubros_id_opex '!B:B)</f>
        <v>9</v>
      </c>
      <c r="AC502" s="89" t="str">
        <f>_xlfn.XLOOKUP(AB502,'rubros_unicos'!B:B,'rubros_unicos'!A:A)</f>
        <v>HONORARIOS</v>
      </c>
    </row>
    <row r="503" spans="1:29" x14ac:dyDescent="0.25">
      <c r="A503" s="92" vm="49">
        <v>46085</v>
      </c>
      <c r="B503" s="89" t="s">
        <v>78</v>
      </c>
      <c r="C503" s="89" t="s">
        <v>1411</v>
      </c>
      <c r="D503" s="90">
        <v>-277000</v>
      </c>
      <c r="E503" s="89" t="s">
        <v>1170</v>
      </c>
      <c r="F503" s="89">
        <v>1</v>
      </c>
      <c r="G503" s="90">
        <v>277000</v>
      </c>
      <c r="H503" s="89" t="s">
        <v>931</v>
      </c>
      <c r="I503" s="89" t="s">
        <v>985</v>
      </c>
      <c r="J503" s="89" t="s">
        <v>148</v>
      </c>
      <c r="K503" s="89" t="s">
        <v>469</v>
      </c>
      <c r="L503" s="89" t="s">
        <v>181</v>
      </c>
      <c r="M503" s="89" t="s">
        <v>1229</v>
      </c>
      <c r="N503" s="89" t="s">
        <v>94</v>
      </c>
      <c r="O503" s="142" vm="2">
        <v>0</v>
      </c>
      <c r="P503" s="142" vm="2">
        <v>0</v>
      </c>
      <c r="Q503" s="89" t="s">
        <v>984</v>
      </c>
      <c r="R503" s="89" t="s">
        <v>1230</v>
      </c>
      <c r="S503" s="91" t="s">
        <v>1045</v>
      </c>
      <c r="T503" s="89" t="s">
        <v>932</v>
      </c>
      <c r="U503" s="89" t="s">
        <v>933</v>
      </c>
      <c r="V503" s="146">
        <v>3925</v>
      </c>
      <c r="W503" s="89" t="s">
        <v>912</v>
      </c>
      <c r="X503" s="89">
        <v>0.49166660000000001</v>
      </c>
      <c r="Y503" s="90">
        <v>0.25</v>
      </c>
      <c r="Z503" s="118">
        <v>-34047.912049999999</v>
      </c>
      <c r="AA503" s="89">
        <v>0.12291665</v>
      </c>
      <c r="AB503" s="116">
        <f>_xlfn.XLOOKUP(I503,'rubros_id_opex '!A:A,'rubros_id_opex '!B:B)</f>
        <v>9</v>
      </c>
      <c r="AC503" s="89" t="str">
        <f>_xlfn.XLOOKUP(AB503,'rubros_unicos'!B:B,'rubros_unicos'!A:A)</f>
        <v>HONORARIOS</v>
      </c>
    </row>
    <row r="504" spans="1:29" x14ac:dyDescent="0.25">
      <c r="A504" s="92" vm="49">
        <v>46085</v>
      </c>
      <c r="B504" s="89" t="s">
        <v>939</v>
      </c>
      <c r="C504" s="89" t="s">
        <v>1412</v>
      </c>
      <c r="D504" s="90">
        <v>-381962.3</v>
      </c>
      <c r="E504" s="89" t="s">
        <v>1413</v>
      </c>
      <c r="F504" s="89">
        <v>1</v>
      </c>
      <c r="G504" s="90">
        <v>315671.32</v>
      </c>
      <c r="H504" s="89" t="s">
        <v>931</v>
      </c>
      <c r="I504" s="89" t="s">
        <v>990</v>
      </c>
      <c r="J504" s="89" t="s">
        <v>148</v>
      </c>
      <c r="K504" s="89" t="s">
        <v>469</v>
      </c>
      <c r="L504" s="89" t="s">
        <v>181</v>
      </c>
      <c r="M504" s="89" t="s">
        <v>1229</v>
      </c>
      <c r="N504" s="89" t="s">
        <v>94</v>
      </c>
      <c r="O504" s="142" vm="2">
        <v>0</v>
      </c>
      <c r="P504" s="142" vm="2">
        <v>0</v>
      </c>
      <c r="Q504" s="89" t="s">
        <v>984</v>
      </c>
      <c r="R504" s="89" t="s">
        <v>1230</v>
      </c>
      <c r="S504" s="91" t="s">
        <v>1045</v>
      </c>
      <c r="T504" s="89" t="s">
        <v>932</v>
      </c>
      <c r="U504" s="89" t="s">
        <v>933</v>
      </c>
      <c r="V504" s="146">
        <v>3725</v>
      </c>
      <c r="W504" s="89" t="s">
        <v>934</v>
      </c>
      <c r="X504" s="89">
        <v>0.49166665999999998</v>
      </c>
      <c r="Y504" s="90">
        <v>0.25</v>
      </c>
      <c r="Z504" s="118">
        <v>-46949.532071729496</v>
      </c>
      <c r="AA504" s="89">
        <v>0.12291666499999999</v>
      </c>
      <c r="AB504" s="116">
        <f>_xlfn.XLOOKUP(I504,'rubros_id_opex '!A:A,'rubros_id_opex '!B:B)</f>
        <v>6</v>
      </c>
      <c r="AC504" s="89" t="str">
        <f>_xlfn.XLOOKUP(AB504,'rubros_unicos'!B:B,'rubros_unicos'!A:A)</f>
        <v>MANTENIMIENTO</v>
      </c>
    </row>
    <row r="505" spans="1:29" x14ac:dyDescent="0.25">
      <c r="A505" s="92" vm="49">
        <v>46085</v>
      </c>
      <c r="B505" s="89" t="s">
        <v>939</v>
      </c>
      <c r="C505" s="89" t="s">
        <v>1412</v>
      </c>
      <c r="D505" s="90">
        <v>-381962.3</v>
      </c>
      <c r="E505" s="89" t="s">
        <v>1413</v>
      </c>
      <c r="F505" s="89">
        <v>1</v>
      </c>
      <c r="G505" s="90">
        <v>315671.32</v>
      </c>
      <c r="H505" s="89" t="s">
        <v>931</v>
      </c>
      <c r="I505" s="89" t="s">
        <v>990</v>
      </c>
      <c r="J505" s="89" t="s">
        <v>148</v>
      </c>
      <c r="K505" s="89" t="s">
        <v>469</v>
      </c>
      <c r="L505" s="89" t="s">
        <v>181</v>
      </c>
      <c r="M505" s="89" t="s">
        <v>1229</v>
      </c>
      <c r="N505" s="89" t="s">
        <v>94</v>
      </c>
      <c r="O505" s="142" vm="2">
        <v>0</v>
      </c>
      <c r="P505" s="142" vm="2">
        <v>0</v>
      </c>
      <c r="Q505" s="89" t="s">
        <v>984</v>
      </c>
      <c r="R505" s="89" t="s">
        <v>1230</v>
      </c>
      <c r="S505" s="91" t="s">
        <v>1045</v>
      </c>
      <c r="T505" s="89" t="s">
        <v>932</v>
      </c>
      <c r="U505" s="89" t="s">
        <v>933</v>
      </c>
      <c r="V505" s="146">
        <v>3725</v>
      </c>
      <c r="W505" s="89" t="s">
        <v>908</v>
      </c>
      <c r="X505" s="89">
        <v>0.49166665999999998</v>
      </c>
      <c r="Y505" s="90">
        <v>0.25</v>
      </c>
      <c r="Z505" s="118">
        <v>-46949.532071729496</v>
      </c>
      <c r="AA505" s="89">
        <v>0.12291666499999999</v>
      </c>
      <c r="AB505" s="116">
        <f>_xlfn.XLOOKUP(I505,'rubros_id_opex '!A:A,'rubros_id_opex '!B:B)</f>
        <v>6</v>
      </c>
      <c r="AC505" s="89" t="str">
        <f>_xlfn.XLOOKUP(AB505,'rubros_unicos'!B:B,'rubros_unicos'!A:A)</f>
        <v>MANTENIMIENTO</v>
      </c>
    </row>
    <row r="506" spans="1:29" x14ac:dyDescent="0.25">
      <c r="A506" s="92" vm="49">
        <v>46085</v>
      </c>
      <c r="B506" s="89" t="s">
        <v>939</v>
      </c>
      <c r="C506" s="89" t="s">
        <v>1412</v>
      </c>
      <c r="D506" s="90">
        <v>-381962.3</v>
      </c>
      <c r="E506" s="89" t="s">
        <v>1413</v>
      </c>
      <c r="F506" s="89">
        <v>1</v>
      </c>
      <c r="G506" s="90">
        <v>315671.32</v>
      </c>
      <c r="H506" s="89" t="s">
        <v>931</v>
      </c>
      <c r="I506" s="89" t="s">
        <v>990</v>
      </c>
      <c r="J506" s="89" t="s">
        <v>148</v>
      </c>
      <c r="K506" s="89" t="s">
        <v>469</v>
      </c>
      <c r="L506" s="89" t="s">
        <v>181</v>
      </c>
      <c r="M506" s="89" t="s">
        <v>1229</v>
      </c>
      <c r="N506" s="89" t="s">
        <v>94</v>
      </c>
      <c r="O506" s="142" vm="2">
        <v>0</v>
      </c>
      <c r="P506" s="142" vm="2">
        <v>0</v>
      </c>
      <c r="Q506" s="89" t="s">
        <v>984</v>
      </c>
      <c r="R506" s="89" t="s">
        <v>1230</v>
      </c>
      <c r="S506" s="91" t="s">
        <v>1045</v>
      </c>
      <c r="T506" s="89" t="s">
        <v>932</v>
      </c>
      <c r="U506" s="89" t="s">
        <v>933</v>
      </c>
      <c r="V506" s="146">
        <v>3725</v>
      </c>
      <c r="W506" s="89" t="s">
        <v>910</v>
      </c>
      <c r="X506" s="89">
        <v>0.49166665999999998</v>
      </c>
      <c r="Y506" s="90">
        <v>0.25</v>
      </c>
      <c r="Z506" s="118">
        <v>-46949.532071729496</v>
      </c>
      <c r="AA506" s="89">
        <v>0.12291666499999999</v>
      </c>
      <c r="AB506" s="116">
        <f>_xlfn.XLOOKUP(I506,'rubros_id_opex '!A:A,'rubros_id_opex '!B:B)</f>
        <v>6</v>
      </c>
      <c r="AC506" s="89" t="str">
        <f>_xlfn.XLOOKUP(AB506,'rubros_unicos'!B:B,'rubros_unicos'!A:A)</f>
        <v>MANTENIMIENTO</v>
      </c>
    </row>
    <row r="507" spans="1:29" x14ac:dyDescent="0.25">
      <c r="A507" s="92" vm="49">
        <v>46085</v>
      </c>
      <c r="B507" s="89" t="s">
        <v>939</v>
      </c>
      <c r="C507" s="89" t="s">
        <v>1412</v>
      </c>
      <c r="D507" s="90">
        <v>-381962.3</v>
      </c>
      <c r="E507" s="89" t="s">
        <v>1413</v>
      </c>
      <c r="F507" s="89">
        <v>1</v>
      </c>
      <c r="G507" s="90">
        <v>315671.32</v>
      </c>
      <c r="H507" s="89" t="s">
        <v>931</v>
      </c>
      <c r="I507" s="89" t="s">
        <v>990</v>
      </c>
      <c r="J507" s="89" t="s">
        <v>148</v>
      </c>
      <c r="K507" s="89" t="s">
        <v>469</v>
      </c>
      <c r="L507" s="89" t="s">
        <v>181</v>
      </c>
      <c r="M507" s="89" t="s">
        <v>1229</v>
      </c>
      <c r="N507" s="89" t="s">
        <v>94</v>
      </c>
      <c r="O507" s="142" vm="2">
        <v>0</v>
      </c>
      <c r="P507" s="142" vm="2">
        <v>0</v>
      </c>
      <c r="Q507" s="89" t="s">
        <v>984</v>
      </c>
      <c r="R507" s="89" t="s">
        <v>1230</v>
      </c>
      <c r="S507" s="91" t="s">
        <v>1045</v>
      </c>
      <c r="T507" s="89" t="s">
        <v>932</v>
      </c>
      <c r="U507" s="89" t="s">
        <v>933</v>
      </c>
      <c r="V507" s="146">
        <v>3725</v>
      </c>
      <c r="W507" s="89" t="s">
        <v>912</v>
      </c>
      <c r="X507" s="89">
        <v>0.49166665999999998</v>
      </c>
      <c r="Y507" s="90">
        <v>0.25</v>
      </c>
      <c r="Z507" s="118">
        <v>-46949.532071729496</v>
      </c>
      <c r="AA507" s="89">
        <v>0.12291666499999999</v>
      </c>
      <c r="AB507" s="116">
        <f>_xlfn.XLOOKUP(I507,'rubros_id_opex '!A:A,'rubros_id_opex '!B:B)</f>
        <v>6</v>
      </c>
      <c r="AC507" s="89" t="str">
        <f>_xlfn.XLOOKUP(AB507,'rubros_unicos'!B:B,'rubros_unicos'!A:A)</f>
        <v>MANTENIMIENTO</v>
      </c>
    </row>
    <row r="508" spans="1:29" x14ac:dyDescent="0.25">
      <c r="A508" s="92" vm="49">
        <v>46085</v>
      </c>
      <c r="B508" s="89" t="s">
        <v>939</v>
      </c>
      <c r="C508" s="89" t="s">
        <v>1412</v>
      </c>
      <c r="D508" s="90">
        <v>-381962.3</v>
      </c>
      <c r="E508" s="89" t="s">
        <v>1413</v>
      </c>
      <c r="F508" s="89">
        <v>1</v>
      </c>
      <c r="G508" s="90">
        <v>315671.32</v>
      </c>
      <c r="H508" s="89" t="s">
        <v>931</v>
      </c>
      <c r="I508" s="89" t="s">
        <v>990</v>
      </c>
      <c r="J508" s="89" t="s">
        <v>148</v>
      </c>
      <c r="K508" s="89" t="s">
        <v>469</v>
      </c>
      <c r="L508" s="89" t="s">
        <v>181</v>
      </c>
      <c r="M508" s="89" t="s">
        <v>1229</v>
      </c>
      <c r="N508" s="89" t="s">
        <v>94</v>
      </c>
      <c r="O508" s="142" vm="2">
        <v>0</v>
      </c>
      <c r="P508" s="142" vm="2">
        <v>0</v>
      </c>
      <c r="Q508" s="89" t="s">
        <v>984</v>
      </c>
      <c r="R508" s="89" t="s">
        <v>1230</v>
      </c>
      <c r="S508" s="91" t="s">
        <v>1045</v>
      </c>
      <c r="T508" s="89" t="s">
        <v>932</v>
      </c>
      <c r="U508" s="89" t="s">
        <v>933</v>
      </c>
      <c r="V508" s="146">
        <v>3925</v>
      </c>
      <c r="W508" s="89" t="s">
        <v>934</v>
      </c>
      <c r="X508" s="89">
        <v>0.49166660000000001</v>
      </c>
      <c r="Y508" s="90">
        <v>0.25</v>
      </c>
      <c r="Z508" s="118">
        <v>-46949.526342295001</v>
      </c>
      <c r="AA508" s="89">
        <v>0.12291665</v>
      </c>
      <c r="AB508" s="116">
        <f>_xlfn.XLOOKUP(I508,'rubros_id_opex '!A:A,'rubros_id_opex '!B:B)</f>
        <v>6</v>
      </c>
      <c r="AC508" s="89" t="str">
        <f>_xlfn.XLOOKUP(AB508,'rubros_unicos'!B:B,'rubros_unicos'!A:A)</f>
        <v>MANTENIMIENTO</v>
      </c>
    </row>
    <row r="509" spans="1:29" x14ac:dyDescent="0.25">
      <c r="A509" s="92" vm="49">
        <v>46085</v>
      </c>
      <c r="B509" s="89" t="s">
        <v>939</v>
      </c>
      <c r="C509" s="89" t="s">
        <v>1412</v>
      </c>
      <c r="D509" s="90">
        <v>-381962.3</v>
      </c>
      <c r="E509" s="89" t="s">
        <v>1413</v>
      </c>
      <c r="F509" s="89">
        <v>1</v>
      </c>
      <c r="G509" s="90">
        <v>315671.32</v>
      </c>
      <c r="H509" s="89" t="s">
        <v>931</v>
      </c>
      <c r="I509" s="89" t="s">
        <v>990</v>
      </c>
      <c r="J509" s="89" t="s">
        <v>148</v>
      </c>
      <c r="K509" s="89" t="s">
        <v>469</v>
      </c>
      <c r="L509" s="89" t="s">
        <v>181</v>
      </c>
      <c r="M509" s="89" t="s">
        <v>1229</v>
      </c>
      <c r="N509" s="89" t="s">
        <v>94</v>
      </c>
      <c r="O509" s="142" vm="2">
        <v>0</v>
      </c>
      <c r="P509" s="142" vm="2">
        <v>0</v>
      </c>
      <c r="Q509" s="89" t="s">
        <v>984</v>
      </c>
      <c r="R509" s="89" t="s">
        <v>1230</v>
      </c>
      <c r="S509" s="91" t="s">
        <v>1045</v>
      </c>
      <c r="T509" s="89" t="s">
        <v>932</v>
      </c>
      <c r="U509" s="89" t="s">
        <v>933</v>
      </c>
      <c r="V509" s="146">
        <v>3925</v>
      </c>
      <c r="W509" s="89" t="s">
        <v>908</v>
      </c>
      <c r="X509" s="89">
        <v>0.49166660000000001</v>
      </c>
      <c r="Y509" s="90">
        <v>0.25</v>
      </c>
      <c r="Z509" s="118">
        <v>-46949.526342295001</v>
      </c>
      <c r="AA509" s="89">
        <v>0.12291665</v>
      </c>
      <c r="AB509" s="116">
        <f>_xlfn.XLOOKUP(I509,'rubros_id_opex '!A:A,'rubros_id_opex '!B:B)</f>
        <v>6</v>
      </c>
      <c r="AC509" s="89" t="str">
        <f>_xlfn.XLOOKUP(AB509,'rubros_unicos'!B:B,'rubros_unicos'!A:A)</f>
        <v>MANTENIMIENTO</v>
      </c>
    </row>
    <row r="510" spans="1:29" x14ac:dyDescent="0.25">
      <c r="A510" s="92" vm="49">
        <v>46085</v>
      </c>
      <c r="B510" s="89" t="s">
        <v>939</v>
      </c>
      <c r="C510" s="89" t="s">
        <v>1412</v>
      </c>
      <c r="D510" s="90">
        <v>-381962.3</v>
      </c>
      <c r="E510" s="89" t="s">
        <v>1413</v>
      </c>
      <c r="F510" s="89">
        <v>1</v>
      </c>
      <c r="G510" s="90">
        <v>315671.32</v>
      </c>
      <c r="H510" s="89" t="s">
        <v>931</v>
      </c>
      <c r="I510" s="89" t="s">
        <v>990</v>
      </c>
      <c r="J510" s="89" t="s">
        <v>148</v>
      </c>
      <c r="K510" s="89" t="s">
        <v>469</v>
      </c>
      <c r="L510" s="89" t="s">
        <v>181</v>
      </c>
      <c r="M510" s="89" t="s">
        <v>1229</v>
      </c>
      <c r="N510" s="89" t="s">
        <v>94</v>
      </c>
      <c r="O510" s="142" vm="2">
        <v>0</v>
      </c>
      <c r="P510" s="142" vm="2">
        <v>0</v>
      </c>
      <c r="Q510" s="89" t="s">
        <v>984</v>
      </c>
      <c r="R510" s="89" t="s">
        <v>1230</v>
      </c>
      <c r="S510" s="91" t="s">
        <v>1045</v>
      </c>
      <c r="T510" s="89" t="s">
        <v>932</v>
      </c>
      <c r="U510" s="89" t="s">
        <v>933</v>
      </c>
      <c r="V510" s="146">
        <v>3925</v>
      </c>
      <c r="W510" s="89" t="s">
        <v>910</v>
      </c>
      <c r="X510" s="89">
        <v>0.49166660000000001</v>
      </c>
      <c r="Y510" s="90">
        <v>0.25</v>
      </c>
      <c r="Z510" s="118">
        <v>-46949.526342295001</v>
      </c>
      <c r="AA510" s="89">
        <v>0.12291665</v>
      </c>
      <c r="AB510" s="116">
        <f>_xlfn.XLOOKUP(I510,'rubros_id_opex '!A:A,'rubros_id_opex '!B:B)</f>
        <v>6</v>
      </c>
      <c r="AC510" s="89" t="str">
        <f>_xlfn.XLOOKUP(AB510,'rubros_unicos'!B:B,'rubros_unicos'!A:A)</f>
        <v>MANTENIMIENTO</v>
      </c>
    </row>
    <row r="511" spans="1:29" x14ac:dyDescent="0.25">
      <c r="A511" s="92" vm="49">
        <v>46085</v>
      </c>
      <c r="B511" s="89" t="s">
        <v>939</v>
      </c>
      <c r="C511" s="89" t="s">
        <v>1412</v>
      </c>
      <c r="D511" s="90">
        <v>-381962.3</v>
      </c>
      <c r="E511" s="89" t="s">
        <v>1413</v>
      </c>
      <c r="F511" s="89">
        <v>1</v>
      </c>
      <c r="G511" s="90">
        <v>315671.32</v>
      </c>
      <c r="H511" s="89" t="s">
        <v>931</v>
      </c>
      <c r="I511" s="89" t="s">
        <v>990</v>
      </c>
      <c r="J511" s="89" t="s">
        <v>148</v>
      </c>
      <c r="K511" s="89" t="s">
        <v>469</v>
      </c>
      <c r="L511" s="89" t="s">
        <v>181</v>
      </c>
      <c r="M511" s="89" t="s">
        <v>1229</v>
      </c>
      <c r="N511" s="89" t="s">
        <v>94</v>
      </c>
      <c r="O511" s="142" vm="2">
        <v>0</v>
      </c>
      <c r="P511" s="142" vm="2">
        <v>0</v>
      </c>
      <c r="Q511" s="89" t="s">
        <v>984</v>
      </c>
      <c r="R511" s="89" t="s">
        <v>1230</v>
      </c>
      <c r="S511" s="91" t="s">
        <v>1045</v>
      </c>
      <c r="T511" s="89" t="s">
        <v>932</v>
      </c>
      <c r="U511" s="89" t="s">
        <v>933</v>
      </c>
      <c r="V511" s="146">
        <v>3925</v>
      </c>
      <c r="W511" s="89" t="s">
        <v>912</v>
      </c>
      <c r="X511" s="89">
        <v>0.49166660000000001</v>
      </c>
      <c r="Y511" s="90">
        <v>0.25</v>
      </c>
      <c r="Z511" s="118">
        <v>-46949.526342295001</v>
      </c>
      <c r="AA511" s="89">
        <v>0.12291665</v>
      </c>
      <c r="AB511" s="116">
        <f>_xlfn.XLOOKUP(I511,'rubros_id_opex '!A:A,'rubros_id_opex '!B:B)</f>
        <v>6</v>
      </c>
      <c r="AC511" s="89" t="str">
        <f>_xlfn.XLOOKUP(AB511,'rubros_unicos'!B:B,'rubros_unicos'!A:A)</f>
        <v>MANTENIMIENTO</v>
      </c>
    </row>
    <row r="512" spans="1:29" x14ac:dyDescent="0.25">
      <c r="A512" s="92" vm="50">
        <v>46084</v>
      </c>
      <c r="B512" s="89" t="s">
        <v>937</v>
      </c>
      <c r="C512" s="89" t="s">
        <v>1414</v>
      </c>
      <c r="D512" s="90">
        <v>-62999</v>
      </c>
      <c r="E512" s="89" t="s">
        <v>1415</v>
      </c>
      <c r="F512" s="89">
        <v>1</v>
      </c>
      <c r="G512" s="90">
        <v>62999</v>
      </c>
      <c r="H512" s="89" t="s">
        <v>931</v>
      </c>
      <c r="I512" s="89" t="s">
        <v>983</v>
      </c>
      <c r="J512" s="89" t="s">
        <v>148</v>
      </c>
      <c r="K512" s="89" t="s">
        <v>506</v>
      </c>
      <c r="L512" s="89" t="s">
        <v>181</v>
      </c>
      <c r="M512" s="89" t="s">
        <v>1229</v>
      </c>
      <c r="N512" s="89" t="s">
        <v>94</v>
      </c>
      <c r="O512" s="142" vm="2">
        <v>0</v>
      </c>
      <c r="P512" s="142" vm="2">
        <v>0</v>
      </c>
      <c r="Q512" s="89" t="s">
        <v>984</v>
      </c>
      <c r="R512" s="89" t="s">
        <v>1230</v>
      </c>
      <c r="S512" s="91" t="s">
        <v>1045</v>
      </c>
      <c r="T512" s="89" t="s">
        <v>932</v>
      </c>
      <c r="U512" s="89" t="s">
        <v>933</v>
      </c>
      <c r="V512" s="146">
        <v>3725</v>
      </c>
      <c r="W512" s="89" t="s">
        <v>934</v>
      </c>
      <c r="X512" s="89">
        <v>0.49166665999999998</v>
      </c>
      <c r="Y512" s="90">
        <v>0.25</v>
      </c>
      <c r="Z512" s="118">
        <v>-7743.6269783349999</v>
      </c>
      <c r="AA512" s="89">
        <v>0.12291666499999999</v>
      </c>
      <c r="AB512" s="116">
        <f>_xlfn.XLOOKUP(I512,'rubros_id_opex '!A:A,'rubros_id_opex '!B:B)</f>
        <v>7</v>
      </c>
      <c r="AC512" s="89" t="str">
        <f>_xlfn.XLOOKUP(AB512,'rubros_unicos'!B:B,'rubros_unicos'!A:A)</f>
        <v>GASTOS OPERATIVOS</v>
      </c>
    </row>
    <row r="513" spans="1:29" x14ac:dyDescent="0.25">
      <c r="A513" s="92" vm="50">
        <v>46084</v>
      </c>
      <c r="B513" s="89" t="s">
        <v>937</v>
      </c>
      <c r="C513" s="89" t="s">
        <v>1414</v>
      </c>
      <c r="D513" s="90">
        <v>-62999</v>
      </c>
      <c r="E513" s="89" t="s">
        <v>1415</v>
      </c>
      <c r="F513" s="89">
        <v>1</v>
      </c>
      <c r="G513" s="90">
        <v>62999</v>
      </c>
      <c r="H513" s="89" t="s">
        <v>931</v>
      </c>
      <c r="I513" s="89" t="s">
        <v>983</v>
      </c>
      <c r="J513" s="89" t="s">
        <v>148</v>
      </c>
      <c r="K513" s="89" t="s">
        <v>506</v>
      </c>
      <c r="L513" s="89" t="s">
        <v>181</v>
      </c>
      <c r="M513" s="89" t="s">
        <v>1229</v>
      </c>
      <c r="N513" s="89" t="s">
        <v>94</v>
      </c>
      <c r="O513" s="142" vm="2">
        <v>0</v>
      </c>
      <c r="P513" s="142" vm="2">
        <v>0</v>
      </c>
      <c r="Q513" s="89" t="s">
        <v>984</v>
      </c>
      <c r="R513" s="89" t="s">
        <v>1230</v>
      </c>
      <c r="S513" s="91" t="s">
        <v>1045</v>
      </c>
      <c r="T513" s="89" t="s">
        <v>932</v>
      </c>
      <c r="U513" s="89" t="s">
        <v>933</v>
      </c>
      <c r="V513" s="146">
        <v>3725</v>
      </c>
      <c r="W513" s="89" t="s">
        <v>908</v>
      </c>
      <c r="X513" s="89">
        <v>0.49166665999999998</v>
      </c>
      <c r="Y513" s="90">
        <v>0.25</v>
      </c>
      <c r="Z513" s="118">
        <v>-7743.6269783349999</v>
      </c>
      <c r="AA513" s="89">
        <v>0.12291666499999999</v>
      </c>
      <c r="AB513" s="116">
        <f>_xlfn.XLOOKUP(I513,'rubros_id_opex '!A:A,'rubros_id_opex '!B:B)</f>
        <v>7</v>
      </c>
      <c r="AC513" s="89" t="str">
        <f>_xlfn.XLOOKUP(AB513,'rubros_unicos'!B:B,'rubros_unicos'!A:A)</f>
        <v>GASTOS OPERATIVOS</v>
      </c>
    </row>
    <row r="514" spans="1:29" x14ac:dyDescent="0.25">
      <c r="A514" s="92" vm="50">
        <v>46084</v>
      </c>
      <c r="B514" s="89" t="s">
        <v>937</v>
      </c>
      <c r="C514" s="89" t="s">
        <v>1414</v>
      </c>
      <c r="D514" s="90">
        <v>-62999</v>
      </c>
      <c r="E514" s="89" t="s">
        <v>1415</v>
      </c>
      <c r="F514" s="89">
        <v>1</v>
      </c>
      <c r="G514" s="90">
        <v>62999</v>
      </c>
      <c r="H514" s="89" t="s">
        <v>931</v>
      </c>
      <c r="I514" s="89" t="s">
        <v>983</v>
      </c>
      <c r="J514" s="89" t="s">
        <v>148</v>
      </c>
      <c r="K514" s="89" t="s">
        <v>506</v>
      </c>
      <c r="L514" s="89" t="s">
        <v>181</v>
      </c>
      <c r="M514" s="89" t="s">
        <v>1229</v>
      </c>
      <c r="N514" s="89" t="s">
        <v>94</v>
      </c>
      <c r="O514" s="142" vm="2">
        <v>0</v>
      </c>
      <c r="P514" s="142" vm="2">
        <v>0</v>
      </c>
      <c r="Q514" s="89" t="s">
        <v>984</v>
      </c>
      <c r="R514" s="89" t="s">
        <v>1230</v>
      </c>
      <c r="S514" s="91" t="s">
        <v>1045</v>
      </c>
      <c r="T514" s="89" t="s">
        <v>932</v>
      </c>
      <c r="U514" s="89" t="s">
        <v>933</v>
      </c>
      <c r="V514" s="146">
        <v>3725</v>
      </c>
      <c r="W514" s="89" t="s">
        <v>910</v>
      </c>
      <c r="X514" s="89">
        <v>0.49166665999999998</v>
      </c>
      <c r="Y514" s="90">
        <v>0.25</v>
      </c>
      <c r="Z514" s="118">
        <v>-7743.6269783349999</v>
      </c>
      <c r="AA514" s="89">
        <v>0.12291666499999999</v>
      </c>
      <c r="AB514" s="116">
        <f>_xlfn.XLOOKUP(I514,'rubros_id_opex '!A:A,'rubros_id_opex '!B:B)</f>
        <v>7</v>
      </c>
      <c r="AC514" s="89" t="str">
        <f>_xlfn.XLOOKUP(AB514,'rubros_unicos'!B:B,'rubros_unicos'!A:A)</f>
        <v>GASTOS OPERATIVOS</v>
      </c>
    </row>
    <row r="515" spans="1:29" x14ac:dyDescent="0.25">
      <c r="A515" s="92" vm="50">
        <v>46084</v>
      </c>
      <c r="B515" s="89" t="s">
        <v>937</v>
      </c>
      <c r="C515" s="89" t="s">
        <v>1414</v>
      </c>
      <c r="D515" s="90">
        <v>-62999</v>
      </c>
      <c r="E515" s="89" t="s">
        <v>1415</v>
      </c>
      <c r="F515" s="89">
        <v>1</v>
      </c>
      <c r="G515" s="90">
        <v>62999</v>
      </c>
      <c r="H515" s="89" t="s">
        <v>931</v>
      </c>
      <c r="I515" s="89" t="s">
        <v>983</v>
      </c>
      <c r="J515" s="89" t="s">
        <v>148</v>
      </c>
      <c r="K515" s="89" t="s">
        <v>506</v>
      </c>
      <c r="L515" s="89" t="s">
        <v>181</v>
      </c>
      <c r="M515" s="89" t="s">
        <v>1229</v>
      </c>
      <c r="N515" s="89" t="s">
        <v>94</v>
      </c>
      <c r="O515" s="142" vm="2">
        <v>0</v>
      </c>
      <c r="P515" s="142" vm="2">
        <v>0</v>
      </c>
      <c r="Q515" s="89" t="s">
        <v>984</v>
      </c>
      <c r="R515" s="89" t="s">
        <v>1230</v>
      </c>
      <c r="S515" s="91" t="s">
        <v>1045</v>
      </c>
      <c r="T515" s="89" t="s">
        <v>932</v>
      </c>
      <c r="U515" s="89" t="s">
        <v>933</v>
      </c>
      <c r="V515" s="146">
        <v>3725</v>
      </c>
      <c r="W515" s="89" t="s">
        <v>912</v>
      </c>
      <c r="X515" s="89">
        <v>0.49166665999999998</v>
      </c>
      <c r="Y515" s="90">
        <v>0.25</v>
      </c>
      <c r="Z515" s="118">
        <v>-7743.6269783349999</v>
      </c>
      <c r="AA515" s="89">
        <v>0.12291666499999999</v>
      </c>
      <c r="AB515" s="116">
        <f>_xlfn.XLOOKUP(I515,'rubros_id_opex '!A:A,'rubros_id_opex '!B:B)</f>
        <v>7</v>
      </c>
      <c r="AC515" s="89" t="str">
        <f>_xlfn.XLOOKUP(AB515,'rubros_unicos'!B:B,'rubros_unicos'!A:A)</f>
        <v>GASTOS OPERATIVOS</v>
      </c>
    </row>
    <row r="516" spans="1:29" x14ac:dyDescent="0.25">
      <c r="A516" s="92" vm="50">
        <v>46084</v>
      </c>
      <c r="B516" s="89" t="s">
        <v>937</v>
      </c>
      <c r="C516" s="89" t="s">
        <v>1414</v>
      </c>
      <c r="D516" s="90">
        <v>-62999</v>
      </c>
      <c r="E516" s="89" t="s">
        <v>1415</v>
      </c>
      <c r="F516" s="89">
        <v>1</v>
      </c>
      <c r="G516" s="90">
        <v>62999</v>
      </c>
      <c r="H516" s="89" t="s">
        <v>931</v>
      </c>
      <c r="I516" s="89" t="s">
        <v>983</v>
      </c>
      <c r="J516" s="89" t="s">
        <v>148</v>
      </c>
      <c r="K516" s="89" t="s">
        <v>506</v>
      </c>
      <c r="L516" s="89" t="s">
        <v>181</v>
      </c>
      <c r="M516" s="89" t="s">
        <v>1229</v>
      </c>
      <c r="N516" s="89" t="s">
        <v>94</v>
      </c>
      <c r="O516" s="142" vm="2">
        <v>0</v>
      </c>
      <c r="P516" s="142" vm="2">
        <v>0</v>
      </c>
      <c r="Q516" s="89" t="s">
        <v>984</v>
      </c>
      <c r="R516" s="89" t="s">
        <v>1230</v>
      </c>
      <c r="S516" s="91" t="s">
        <v>1045</v>
      </c>
      <c r="T516" s="89" t="s">
        <v>932</v>
      </c>
      <c r="U516" s="89" t="s">
        <v>933</v>
      </c>
      <c r="V516" s="146">
        <v>3925</v>
      </c>
      <c r="W516" s="89" t="s">
        <v>934</v>
      </c>
      <c r="X516" s="89">
        <v>0.49166660000000001</v>
      </c>
      <c r="Y516" s="90">
        <v>0.25</v>
      </c>
      <c r="Z516" s="118">
        <v>-7743.6260333500004</v>
      </c>
      <c r="AA516" s="89">
        <v>0.12291665</v>
      </c>
      <c r="AB516" s="116">
        <f>_xlfn.XLOOKUP(I516,'rubros_id_opex '!A:A,'rubros_id_opex '!B:B)</f>
        <v>7</v>
      </c>
      <c r="AC516" s="89" t="str">
        <f>_xlfn.XLOOKUP(AB516,'rubros_unicos'!B:B,'rubros_unicos'!A:A)</f>
        <v>GASTOS OPERATIVOS</v>
      </c>
    </row>
    <row r="517" spans="1:29" x14ac:dyDescent="0.25">
      <c r="A517" s="92" vm="50">
        <v>46084</v>
      </c>
      <c r="B517" s="89" t="s">
        <v>937</v>
      </c>
      <c r="C517" s="89" t="s">
        <v>1414</v>
      </c>
      <c r="D517" s="90">
        <v>-62999</v>
      </c>
      <c r="E517" s="89" t="s">
        <v>1415</v>
      </c>
      <c r="F517" s="89">
        <v>1</v>
      </c>
      <c r="G517" s="90">
        <v>62999</v>
      </c>
      <c r="H517" s="89" t="s">
        <v>931</v>
      </c>
      <c r="I517" s="89" t="s">
        <v>983</v>
      </c>
      <c r="J517" s="89" t="s">
        <v>148</v>
      </c>
      <c r="K517" s="89" t="s">
        <v>506</v>
      </c>
      <c r="L517" s="89" t="s">
        <v>181</v>
      </c>
      <c r="M517" s="89" t="s">
        <v>1229</v>
      </c>
      <c r="N517" s="89" t="s">
        <v>94</v>
      </c>
      <c r="O517" s="142" vm="2">
        <v>0</v>
      </c>
      <c r="P517" s="142" vm="2">
        <v>0</v>
      </c>
      <c r="Q517" s="89" t="s">
        <v>984</v>
      </c>
      <c r="R517" s="89" t="s">
        <v>1230</v>
      </c>
      <c r="S517" s="91" t="s">
        <v>1045</v>
      </c>
      <c r="T517" s="89" t="s">
        <v>932</v>
      </c>
      <c r="U517" s="89" t="s">
        <v>933</v>
      </c>
      <c r="V517" s="146">
        <v>3925</v>
      </c>
      <c r="W517" s="89" t="s">
        <v>908</v>
      </c>
      <c r="X517" s="89">
        <v>0.49166660000000001</v>
      </c>
      <c r="Y517" s="90">
        <v>0.25</v>
      </c>
      <c r="Z517" s="118">
        <v>-7743.6260333500004</v>
      </c>
      <c r="AA517" s="89">
        <v>0.12291665</v>
      </c>
      <c r="AB517" s="116">
        <f>_xlfn.XLOOKUP(I517,'rubros_id_opex '!A:A,'rubros_id_opex '!B:B)</f>
        <v>7</v>
      </c>
      <c r="AC517" s="89" t="str">
        <f>_xlfn.XLOOKUP(AB517,'rubros_unicos'!B:B,'rubros_unicos'!A:A)</f>
        <v>GASTOS OPERATIVOS</v>
      </c>
    </row>
    <row r="518" spans="1:29" x14ac:dyDescent="0.25">
      <c r="A518" s="92" vm="50">
        <v>46084</v>
      </c>
      <c r="B518" s="89" t="s">
        <v>937</v>
      </c>
      <c r="C518" s="89" t="s">
        <v>1414</v>
      </c>
      <c r="D518" s="90">
        <v>-62999</v>
      </c>
      <c r="E518" s="89" t="s">
        <v>1415</v>
      </c>
      <c r="F518" s="89">
        <v>1</v>
      </c>
      <c r="G518" s="90">
        <v>62999</v>
      </c>
      <c r="H518" s="89" t="s">
        <v>931</v>
      </c>
      <c r="I518" s="89" t="s">
        <v>983</v>
      </c>
      <c r="J518" s="89" t="s">
        <v>148</v>
      </c>
      <c r="K518" s="89" t="s">
        <v>506</v>
      </c>
      <c r="L518" s="89" t="s">
        <v>181</v>
      </c>
      <c r="M518" s="89" t="s">
        <v>1229</v>
      </c>
      <c r="N518" s="89" t="s">
        <v>94</v>
      </c>
      <c r="O518" s="142" vm="2">
        <v>0</v>
      </c>
      <c r="P518" s="142" vm="2">
        <v>0</v>
      </c>
      <c r="Q518" s="89" t="s">
        <v>984</v>
      </c>
      <c r="R518" s="89" t="s">
        <v>1230</v>
      </c>
      <c r="S518" s="91" t="s">
        <v>1045</v>
      </c>
      <c r="T518" s="89" t="s">
        <v>932</v>
      </c>
      <c r="U518" s="89" t="s">
        <v>933</v>
      </c>
      <c r="V518" s="146">
        <v>3925</v>
      </c>
      <c r="W518" s="89" t="s">
        <v>910</v>
      </c>
      <c r="X518" s="89">
        <v>0.49166660000000001</v>
      </c>
      <c r="Y518" s="90">
        <v>0.25</v>
      </c>
      <c r="Z518" s="118">
        <v>-7743.6260333500004</v>
      </c>
      <c r="AA518" s="89">
        <v>0.12291665</v>
      </c>
      <c r="AB518" s="116">
        <f>_xlfn.XLOOKUP(I518,'rubros_id_opex '!A:A,'rubros_id_opex '!B:B)</f>
        <v>7</v>
      </c>
      <c r="AC518" s="89" t="str">
        <f>_xlfn.XLOOKUP(AB518,'rubros_unicos'!B:B,'rubros_unicos'!A:A)</f>
        <v>GASTOS OPERATIVOS</v>
      </c>
    </row>
    <row r="519" spans="1:29" x14ac:dyDescent="0.25">
      <c r="A519" s="92" vm="50">
        <v>46084</v>
      </c>
      <c r="B519" s="89" t="s">
        <v>937</v>
      </c>
      <c r="C519" s="89" t="s">
        <v>1414</v>
      </c>
      <c r="D519" s="90">
        <v>-62999</v>
      </c>
      <c r="E519" s="89" t="s">
        <v>1415</v>
      </c>
      <c r="F519" s="89">
        <v>1</v>
      </c>
      <c r="G519" s="90">
        <v>62999</v>
      </c>
      <c r="H519" s="89" t="s">
        <v>931</v>
      </c>
      <c r="I519" s="89" t="s">
        <v>983</v>
      </c>
      <c r="J519" s="89" t="s">
        <v>148</v>
      </c>
      <c r="K519" s="89" t="s">
        <v>506</v>
      </c>
      <c r="L519" s="89" t="s">
        <v>181</v>
      </c>
      <c r="M519" s="89" t="s">
        <v>1229</v>
      </c>
      <c r="N519" s="89" t="s">
        <v>94</v>
      </c>
      <c r="O519" s="142" vm="2">
        <v>0</v>
      </c>
      <c r="P519" s="142" vm="2">
        <v>0</v>
      </c>
      <c r="Q519" s="89" t="s">
        <v>984</v>
      </c>
      <c r="R519" s="89" t="s">
        <v>1230</v>
      </c>
      <c r="S519" s="91" t="s">
        <v>1045</v>
      </c>
      <c r="T519" s="89" t="s">
        <v>932</v>
      </c>
      <c r="U519" s="89" t="s">
        <v>933</v>
      </c>
      <c r="V519" s="146">
        <v>3925</v>
      </c>
      <c r="W519" s="89" t="s">
        <v>912</v>
      </c>
      <c r="X519" s="89">
        <v>0.49166660000000001</v>
      </c>
      <c r="Y519" s="90">
        <v>0.25</v>
      </c>
      <c r="Z519" s="118">
        <v>-7743.6260333500004</v>
      </c>
      <c r="AA519" s="89">
        <v>0.12291665</v>
      </c>
      <c r="AB519" s="116">
        <f>_xlfn.XLOOKUP(I519,'rubros_id_opex '!A:A,'rubros_id_opex '!B:B)</f>
        <v>7</v>
      </c>
      <c r="AC519" s="89" t="str">
        <f>_xlfn.XLOOKUP(AB519,'rubros_unicos'!B:B,'rubros_unicos'!A:A)</f>
        <v>GASTOS OPERATIVOS</v>
      </c>
    </row>
    <row r="520" spans="1:29" x14ac:dyDescent="0.25">
      <c r="A520" s="92" vm="50">
        <v>46084</v>
      </c>
      <c r="B520" s="89" t="s">
        <v>1227</v>
      </c>
      <c r="C520" s="89" t="s">
        <v>1416</v>
      </c>
      <c r="D520" s="90">
        <v>-32407</v>
      </c>
      <c r="E520" s="89" t="s">
        <v>1417</v>
      </c>
      <c r="F520" s="89">
        <v>100</v>
      </c>
      <c r="G520" s="90">
        <v>267</v>
      </c>
      <c r="H520" s="89" t="s">
        <v>931</v>
      </c>
      <c r="I520" s="89" t="s">
        <v>994</v>
      </c>
      <c r="J520" s="89" t="s">
        <v>148</v>
      </c>
      <c r="K520" s="89" t="s">
        <v>469</v>
      </c>
      <c r="L520" s="89" t="s">
        <v>149</v>
      </c>
      <c r="M520" s="89" t="s">
        <v>1229</v>
      </c>
      <c r="N520" s="89" t="s">
        <v>100</v>
      </c>
      <c r="O520" s="142" vm="2">
        <v>0</v>
      </c>
      <c r="P520" s="142" vm="2">
        <v>0</v>
      </c>
      <c r="Q520" s="89" t="s">
        <v>984</v>
      </c>
      <c r="R520" s="89" t="s">
        <v>1230</v>
      </c>
      <c r="S520" s="91" t="s">
        <v>1045</v>
      </c>
      <c r="T520" s="89" t="s">
        <v>987</v>
      </c>
      <c r="U520" s="89" t="s">
        <v>988</v>
      </c>
      <c r="V520" s="146">
        <v>3725</v>
      </c>
      <c r="W520" s="89" t="s">
        <v>987</v>
      </c>
      <c r="X520" s="89">
        <v>0.49166665999999998</v>
      </c>
      <c r="Y520" s="90">
        <v>0</v>
      </c>
      <c r="Z520" s="118">
        <v>0</v>
      </c>
      <c r="AA520" s="89">
        <v>0</v>
      </c>
      <c r="AB520" s="116">
        <f>_xlfn.XLOOKUP(I520,'rubros_id_opex '!A:A,'rubros_id_opex '!B:B)</f>
        <v>3</v>
      </c>
      <c r="AC520" s="89" t="str">
        <f>_xlfn.XLOOKUP(AB520,'rubros_unicos'!B:B,'rubros_unicos'!A:A)</f>
        <v>SANIDAD</v>
      </c>
    </row>
    <row r="521" spans="1:29" x14ac:dyDescent="0.25">
      <c r="A521" s="92" vm="50">
        <v>46084</v>
      </c>
      <c r="B521" s="89" t="s">
        <v>1227</v>
      </c>
      <c r="C521" s="89" t="s">
        <v>1416</v>
      </c>
      <c r="D521" s="90">
        <v>-32407</v>
      </c>
      <c r="E521" s="89" t="s">
        <v>1417</v>
      </c>
      <c r="F521" s="89">
        <v>100</v>
      </c>
      <c r="G521" s="90">
        <v>267</v>
      </c>
      <c r="H521" s="89" t="s">
        <v>931</v>
      </c>
      <c r="I521" s="89" t="s">
        <v>994</v>
      </c>
      <c r="J521" s="89" t="s">
        <v>148</v>
      </c>
      <c r="K521" s="89" t="s">
        <v>469</v>
      </c>
      <c r="L521" s="89" t="s">
        <v>149</v>
      </c>
      <c r="M521" s="89" t="s">
        <v>1229</v>
      </c>
      <c r="N521" s="89" t="s">
        <v>100</v>
      </c>
      <c r="O521" s="142" vm="2">
        <v>0</v>
      </c>
      <c r="P521" s="142" vm="2">
        <v>0</v>
      </c>
      <c r="Q521" s="89" t="s">
        <v>984</v>
      </c>
      <c r="R521" s="89" t="s">
        <v>1230</v>
      </c>
      <c r="S521" s="91" t="s">
        <v>1045</v>
      </c>
      <c r="T521" s="89" t="s">
        <v>987</v>
      </c>
      <c r="U521" s="89" t="s">
        <v>988</v>
      </c>
      <c r="V521" s="146">
        <v>3925</v>
      </c>
      <c r="W521" s="89" t="s">
        <v>987</v>
      </c>
      <c r="X521" s="89">
        <v>0.49166660000000001</v>
      </c>
      <c r="Y521" s="90">
        <v>0</v>
      </c>
      <c r="Z521" s="118">
        <v>0</v>
      </c>
      <c r="AA521" s="89">
        <v>0</v>
      </c>
      <c r="AB521" s="116">
        <f>_xlfn.XLOOKUP(I521,'rubros_id_opex '!A:A,'rubros_id_opex '!B:B)</f>
        <v>3</v>
      </c>
      <c r="AC521" s="89" t="str">
        <f>_xlfn.XLOOKUP(AB521,'rubros_unicos'!B:B,'rubros_unicos'!A:A)</f>
        <v>SANIDAD</v>
      </c>
    </row>
    <row r="522" spans="1:29" x14ac:dyDescent="0.25">
      <c r="A522" s="92" vm="50">
        <v>46084</v>
      </c>
      <c r="B522" s="89" t="s">
        <v>42</v>
      </c>
      <c r="C522" s="89" t="s">
        <v>1418</v>
      </c>
      <c r="D522" s="90">
        <v>-365733.51</v>
      </c>
      <c r="E522" s="89" t="s">
        <v>1419</v>
      </c>
      <c r="F522" s="89">
        <v>149.5</v>
      </c>
      <c r="G522" s="90">
        <v>2021.8</v>
      </c>
      <c r="H522" s="89" t="s">
        <v>931</v>
      </c>
      <c r="I522" s="89" t="s">
        <v>990</v>
      </c>
      <c r="J522" s="89" t="s">
        <v>148</v>
      </c>
      <c r="K522" s="89" t="s">
        <v>469</v>
      </c>
      <c r="L522" s="89" t="s">
        <v>181</v>
      </c>
      <c r="M522" s="89" t="s">
        <v>1229</v>
      </c>
      <c r="N522" s="89" t="s">
        <v>94</v>
      </c>
      <c r="O522" s="142" vm="2">
        <v>0</v>
      </c>
      <c r="P522" s="142" vm="2">
        <v>0</v>
      </c>
      <c r="Q522" s="89" t="s">
        <v>984</v>
      </c>
      <c r="R522" s="89" t="s">
        <v>1230</v>
      </c>
      <c r="S522" s="91" t="s">
        <v>1045</v>
      </c>
      <c r="T522" s="89" t="s">
        <v>932</v>
      </c>
      <c r="U522" s="89" t="s">
        <v>933</v>
      </c>
      <c r="V522" s="146">
        <v>3725</v>
      </c>
      <c r="W522" s="89" t="s">
        <v>934</v>
      </c>
      <c r="X522" s="89">
        <v>0.49166665999999998</v>
      </c>
      <c r="Y522" s="90">
        <v>0.25</v>
      </c>
      <c r="Z522" s="118">
        <v>-44954.743327944147</v>
      </c>
      <c r="AA522" s="89">
        <v>18.376041417499998</v>
      </c>
      <c r="AB522" s="116">
        <f>_xlfn.XLOOKUP(I522,'rubros_id_opex '!A:A,'rubros_id_opex '!B:B)</f>
        <v>6</v>
      </c>
      <c r="AC522" s="89" t="str">
        <f>_xlfn.XLOOKUP(AB522,'rubros_unicos'!B:B,'rubros_unicos'!A:A)</f>
        <v>MANTENIMIENTO</v>
      </c>
    </row>
    <row r="523" spans="1:29" x14ac:dyDescent="0.25">
      <c r="A523" s="92" vm="50">
        <v>46084</v>
      </c>
      <c r="B523" s="89" t="s">
        <v>42</v>
      </c>
      <c r="C523" s="89" t="s">
        <v>1418</v>
      </c>
      <c r="D523" s="90">
        <v>-365733.51</v>
      </c>
      <c r="E523" s="89" t="s">
        <v>1419</v>
      </c>
      <c r="F523" s="89">
        <v>149.5</v>
      </c>
      <c r="G523" s="90">
        <v>2021.8</v>
      </c>
      <c r="H523" s="89" t="s">
        <v>931</v>
      </c>
      <c r="I523" s="89" t="s">
        <v>990</v>
      </c>
      <c r="J523" s="89" t="s">
        <v>148</v>
      </c>
      <c r="K523" s="89" t="s">
        <v>469</v>
      </c>
      <c r="L523" s="89" t="s">
        <v>181</v>
      </c>
      <c r="M523" s="89" t="s">
        <v>1229</v>
      </c>
      <c r="N523" s="89" t="s">
        <v>94</v>
      </c>
      <c r="O523" s="142" vm="2">
        <v>0</v>
      </c>
      <c r="P523" s="142" vm="2">
        <v>0</v>
      </c>
      <c r="Q523" s="89" t="s">
        <v>984</v>
      </c>
      <c r="R523" s="89" t="s">
        <v>1230</v>
      </c>
      <c r="S523" s="91" t="s">
        <v>1045</v>
      </c>
      <c r="T523" s="89" t="s">
        <v>932</v>
      </c>
      <c r="U523" s="89" t="s">
        <v>933</v>
      </c>
      <c r="V523" s="146">
        <v>3725</v>
      </c>
      <c r="W523" s="89" t="s">
        <v>908</v>
      </c>
      <c r="X523" s="89">
        <v>0.49166665999999998</v>
      </c>
      <c r="Y523" s="90">
        <v>0.25</v>
      </c>
      <c r="Z523" s="118">
        <v>-44954.743327944147</v>
      </c>
      <c r="AA523" s="89">
        <v>18.376041417499998</v>
      </c>
      <c r="AB523" s="116">
        <f>_xlfn.XLOOKUP(I523,'rubros_id_opex '!A:A,'rubros_id_opex '!B:B)</f>
        <v>6</v>
      </c>
      <c r="AC523" s="89" t="str">
        <f>_xlfn.XLOOKUP(AB523,'rubros_unicos'!B:B,'rubros_unicos'!A:A)</f>
        <v>MANTENIMIENTO</v>
      </c>
    </row>
    <row r="524" spans="1:29" x14ac:dyDescent="0.25">
      <c r="A524" s="92" vm="50">
        <v>46084</v>
      </c>
      <c r="B524" s="89" t="s">
        <v>42</v>
      </c>
      <c r="C524" s="89" t="s">
        <v>1418</v>
      </c>
      <c r="D524" s="90">
        <v>-365733.51</v>
      </c>
      <c r="E524" s="89" t="s">
        <v>1419</v>
      </c>
      <c r="F524" s="89">
        <v>149.5</v>
      </c>
      <c r="G524" s="90">
        <v>2021.8</v>
      </c>
      <c r="H524" s="89" t="s">
        <v>931</v>
      </c>
      <c r="I524" s="89" t="s">
        <v>990</v>
      </c>
      <c r="J524" s="89" t="s">
        <v>148</v>
      </c>
      <c r="K524" s="89" t="s">
        <v>469</v>
      </c>
      <c r="L524" s="89" t="s">
        <v>181</v>
      </c>
      <c r="M524" s="89" t="s">
        <v>1229</v>
      </c>
      <c r="N524" s="89" t="s">
        <v>94</v>
      </c>
      <c r="O524" s="142" vm="2">
        <v>0</v>
      </c>
      <c r="P524" s="142" vm="2">
        <v>0</v>
      </c>
      <c r="Q524" s="89" t="s">
        <v>984</v>
      </c>
      <c r="R524" s="89" t="s">
        <v>1230</v>
      </c>
      <c r="S524" s="91" t="s">
        <v>1045</v>
      </c>
      <c r="T524" s="89" t="s">
        <v>932</v>
      </c>
      <c r="U524" s="89" t="s">
        <v>933</v>
      </c>
      <c r="V524" s="146">
        <v>3725</v>
      </c>
      <c r="W524" s="89" t="s">
        <v>910</v>
      </c>
      <c r="X524" s="89">
        <v>0.49166665999999998</v>
      </c>
      <c r="Y524" s="90">
        <v>0.25</v>
      </c>
      <c r="Z524" s="118">
        <v>-44954.743327944147</v>
      </c>
      <c r="AA524" s="89">
        <v>18.376041417499998</v>
      </c>
      <c r="AB524" s="116">
        <f>_xlfn.XLOOKUP(I524,'rubros_id_opex '!A:A,'rubros_id_opex '!B:B)</f>
        <v>6</v>
      </c>
      <c r="AC524" s="89" t="str">
        <f>_xlfn.XLOOKUP(AB524,'rubros_unicos'!B:B,'rubros_unicos'!A:A)</f>
        <v>MANTENIMIENTO</v>
      </c>
    </row>
    <row r="525" spans="1:29" x14ac:dyDescent="0.25">
      <c r="A525" s="92" vm="50">
        <v>46084</v>
      </c>
      <c r="B525" s="89" t="s">
        <v>42</v>
      </c>
      <c r="C525" s="89" t="s">
        <v>1418</v>
      </c>
      <c r="D525" s="90">
        <v>-365733.51</v>
      </c>
      <c r="E525" s="89" t="s">
        <v>1419</v>
      </c>
      <c r="F525" s="89">
        <v>149.5</v>
      </c>
      <c r="G525" s="90">
        <v>2021.8</v>
      </c>
      <c r="H525" s="89" t="s">
        <v>931</v>
      </c>
      <c r="I525" s="89" t="s">
        <v>990</v>
      </c>
      <c r="J525" s="89" t="s">
        <v>148</v>
      </c>
      <c r="K525" s="89" t="s">
        <v>469</v>
      </c>
      <c r="L525" s="89" t="s">
        <v>181</v>
      </c>
      <c r="M525" s="89" t="s">
        <v>1229</v>
      </c>
      <c r="N525" s="89" t="s">
        <v>94</v>
      </c>
      <c r="O525" s="142" vm="2">
        <v>0</v>
      </c>
      <c r="P525" s="142" vm="2">
        <v>0</v>
      </c>
      <c r="Q525" s="89" t="s">
        <v>984</v>
      </c>
      <c r="R525" s="89" t="s">
        <v>1230</v>
      </c>
      <c r="S525" s="91" t="s">
        <v>1045</v>
      </c>
      <c r="T525" s="89" t="s">
        <v>932</v>
      </c>
      <c r="U525" s="89" t="s">
        <v>933</v>
      </c>
      <c r="V525" s="146">
        <v>3725</v>
      </c>
      <c r="W525" s="89" t="s">
        <v>912</v>
      </c>
      <c r="X525" s="89">
        <v>0.49166665999999998</v>
      </c>
      <c r="Y525" s="90">
        <v>0.25</v>
      </c>
      <c r="Z525" s="118">
        <v>-44954.743327944147</v>
      </c>
      <c r="AA525" s="89">
        <v>18.376041417499998</v>
      </c>
      <c r="AB525" s="116">
        <f>_xlfn.XLOOKUP(I525,'rubros_id_opex '!A:A,'rubros_id_opex '!B:B)</f>
        <v>6</v>
      </c>
      <c r="AC525" s="89" t="str">
        <f>_xlfn.XLOOKUP(AB525,'rubros_unicos'!B:B,'rubros_unicos'!A:A)</f>
        <v>MANTENIMIENTO</v>
      </c>
    </row>
    <row r="526" spans="1:29" x14ac:dyDescent="0.25">
      <c r="A526" s="92" vm="50">
        <v>46084</v>
      </c>
      <c r="B526" s="89" t="s">
        <v>42</v>
      </c>
      <c r="C526" s="89" t="s">
        <v>1418</v>
      </c>
      <c r="D526" s="90">
        <v>-365733.51</v>
      </c>
      <c r="E526" s="89" t="s">
        <v>1419</v>
      </c>
      <c r="F526" s="89">
        <v>149.5</v>
      </c>
      <c r="G526" s="90">
        <v>2021.8</v>
      </c>
      <c r="H526" s="89" t="s">
        <v>931</v>
      </c>
      <c r="I526" s="89" t="s">
        <v>990</v>
      </c>
      <c r="J526" s="89" t="s">
        <v>148</v>
      </c>
      <c r="K526" s="89" t="s">
        <v>469</v>
      </c>
      <c r="L526" s="89" t="s">
        <v>181</v>
      </c>
      <c r="M526" s="89" t="s">
        <v>1229</v>
      </c>
      <c r="N526" s="89" t="s">
        <v>94</v>
      </c>
      <c r="O526" s="142" vm="2">
        <v>0</v>
      </c>
      <c r="P526" s="142" vm="2">
        <v>0</v>
      </c>
      <c r="Q526" s="89" t="s">
        <v>984</v>
      </c>
      <c r="R526" s="89" t="s">
        <v>1230</v>
      </c>
      <c r="S526" s="91" t="s">
        <v>1045</v>
      </c>
      <c r="T526" s="89" t="s">
        <v>932</v>
      </c>
      <c r="U526" s="89" t="s">
        <v>933</v>
      </c>
      <c r="V526" s="146">
        <v>3925</v>
      </c>
      <c r="W526" s="89" t="s">
        <v>934</v>
      </c>
      <c r="X526" s="89">
        <v>0.49166660000000001</v>
      </c>
      <c r="Y526" s="90">
        <v>0.25</v>
      </c>
      <c r="Z526" s="118">
        <v>-44954.737841941504</v>
      </c>
      <c r="AA526" s="89">
        <v>18.376039174999999</v>
      </c>
      <c r="AB526" s="116">
        <f>_xlfn.XLOOKUP(I526,'rubros_id_opex '!A:A,'rubros_id_opex '!B:B)</f>
        <v>6</v>
      </c>
      <c r="AC526" s="89" t="str">
        <f>_xlfn.XLOOKUP(AB526,'rubros_unicos'!B:B,'rubros_unicos'!A:A)</f>
        <v>MANTENIMIENTO</v>
      </c>
    </row>
    <row r="527" spans="1:29" x14ac:dyDescent="0.25">
      <c r="A527" s="92" vm="50">
        <v>46084</v>
      </c>
      <c r="B527" s="89" t="s">
        <v>42</v>
      </c>
      <c r="C527" s="89" t="s">
        <v>1418</v>
      </c>
      <c r="D527" s="90">
        <v>-365733.51</v>
      </c>
      <c r="E527" s="89" t="s">
        <v>1419</v>
      </c>
      <c r="F527" s="89">
        <v>149.5</v>
      </c>
      <c r="G527" s="90">
        <v>2021.8</v>
      </c>
      <c r="H527" s="89" t="s">
        <v>931</v>
      </c>
      <c r="I527" s="89" t="s">
        <v>990</v>
      </c>
      <c r="J527" s="89" t="s">
        <v>148</v>
      </c>
      <c r="K527" s="89" t="s">
        <v>469</v>
      </c>
      <c r="L527" s="89" t="s">
        <v>181</v>
      </c>
      <c r="M527" s="89" t="s">
        <v>1229</v>
      </c>
      <c r="N527" s="89" t="s">
        <v>94</v>
      </c>
      <c r="O527" s="142" vm="2">
        <v>0</v>
      </c>
      <c r="P527" s="142" vm="2">
        <v>0</v>
      </c>
      <c r="Q527" s="89" t="s">
        <v>984</v>
      </c>
      <c r="R527" s="89" t="s">
        <v>1230</v>
      </c>
      <c r="S527" s="91" t="s">
        <v>1045</v>
      </c>
      <c r="T527" s="89" t="s">
        <v>932</v>
      </c>
      <c r="U527" s="89" t="s">
        <v>933</v>
      </c>
      <c r="V527" s="146">
        <v>3925</v>
      </c>
      <c r="W527" s="89" t="s">
        <v>908</v>
      </c>
      <c r="X527" s="89">
        <v>0.49166660000000001</v>
      </c>
      <c r="Y527" s="90">
        <v>0.25</v>
      </c>
      <c r="Z527" s="118">
        <v>-44954.737841941504</v>
      </c>
      <c r="AA527" s="89">
        <v>18.376039174999999</v>
      </c>
      <c r="AB527" s="116">
        <f>_xlfn.XLOOKUP(I527,'rubros_id_opex '!A:A,'rubros_id_opex '!B:B)</f>
        <v>6</v>
      </c>
      <c r="AC527" s="89" t="str">
        <f>_xlfn.XLOOKUP(AB527,'rubros_unicos'!B:B,'rubros_unicos'!A:A)</f>
        <v>MANTENIMIENTO</v>
      </c>
    </row>
    <row r="528" spans="1:29" x14ac:dyDescent="0.25">
      <c r="A528" s="92" vm="50">
        <v>46084</v>
      </c>
      <c r="B528" s="89" t="s">
        <v>42</v>
      </c>
      <c r="C528" s="89" t="s">
        <v>1418</v>
      </c>
      <c r="D528" s="90">
        <v>-365733.51</v>
      </c>
      <c r="E528" s="89" t="s">
        <v>1419</v>
      </c>
      <c r="F528" s="89">
        <v>149.5</v>
      </c>
      <c r="G528" s="90">
        <v>2021.8</v>
      </c>
      <c r="H528" s="89" t="s">
        <v>931</v>
      </c>
      <c r="I528" s="89" t="s">
        <v>990</v>
      </c>
      <c r="J528" s="89" t="s">
        <v>148</v>
      </c>
      <c r="K528" s="89" t="s">
        <v>469</v>
      </c>
      <c r="L528" s="89" t="s">
        <v>181</v>
      </c>
      <c r="M528" s="89" t="s">
        <v>1229</v>
      </c>
      <c r="N528" s="89" t="s">
        <v>94</v>
      </c>
      <c r="O528" s="142" vm="2">
        <v>0</v>
      </c>
      <c r="P528" s="142" vm="2">
        <v>0</v>
      </c>
      <c r="Q528" s="89" t="s">
        <v>984</v>
      </c>
      <c r="R528" s="89" t="s">
        <v>1230</v>
      </c>
      <c r="S528" s="91" t="s">
        <v>1045</v>
      </c>
      <c r="T528" s="89" t="s">
        <v>932</v>
      </c>
      <c r="U528" s="89" t="s">
        <v>933</v>
      </c>
      <c r="V528" s="146">
        <v>3925</v>
      </c>
      <c r="W528" s="89" t="s">
        <v>910</v>
      </c>
      <c r="X528" s="89">
        <v>0.49166660000000001</v>
      </c>
      <c r="Y528" s="90">
        <v>0.25</v>
      </c>
      <c r="Z528" s="118">
        <v>-44954.737841941504</v>
      </c>
      <c r="AA528" s="89">
        <v>18.376039174999999</v>
      </c>
      <c r="AB528" s="116">
        <f>_xlfn.XLOOKUP(I528,'rubros_id_opex '!A:A,'rubros_id_opex '!B:B)</f>
        <v>6</v>
      </c>
      <c r="AC528" s="89" t="str">
        <f>_xlfn.XLOOKUP(AB528,'rubros_unicos'!B:B,'rubros_unicos'!A:A)</f>
        <v>MANTENIMIENTO</v>
      </c>
    </row>
    <row r="529" spans="1:29" x14ac:dyDescent="0.25">
      <c r="A529" s="92" vm="50">
        <v>46084</v>
      </c>
      <c r="B529" s="89" t="s">
        <v>42</v>
      </c>
      <c r="C529" s="89" t="s">
        <v>1418</v>
      </c>
      <c r="D529" s="90">
        <v>-365733.51</v>
      </c>
      <c r="E529" s="89" t="s">
        <v>1419</v>
      </c>
      <c r="F529" s="89">
        <v>149.5</v>
      </c>
      <c r="G529" s="90">
        <v>2021.8</v>
      </c>
      <c r="H529" s="89" t="s">
        <v>931</v>
      </c>
      <c r="I529" s="89" t="s">
        <v>990</v>
      </c>
      <c r="J529" s="89" t="s">
        <v>148</v>
      </c>
      <c r="K529" s="89" t="s">
        <v>469</v>
      </c>
      <c r="L529" s="89" t="s">
        <v>181</v>
      </c>
      <c r="M529" s="89" t="s">
        <v>1229</v>
      </c>
      <c r="N529" s="89" t="s">
        <v>94</v>
      </c>
      <c r="O529" s="142" vm="2">
        <v>0</v>
      </c>
      <c r="P529" s="142" vm="2">
        <v>0</v>
      </c>
      <c r="Q529" s="89" t="s">
        <v>984</v>
      </c>
      <c r="R529" s="89" t="s">
        <v>1230</v>
      </c>
      <c r="S529" s="91" t="s">
        <v>1045</v>
      </c>
      <c r="T529" s="89" t="s">
        <v>932</v>
      </c>
      <c r="U529" s="89" t="s">
        <v>933</v>
      </c>
      <c r="V529" s="146">
        <v>3925</v>
      </c>
      <c r="W529" s="89" t="s">
        <v>912</v>
      </c>
      <c r="X529" s="89">
        <v>0.49166660000000001</v>
      </c>
      <c r="Y529" s="90">
        <v>0.25</v>
      </c>
      <c r="Z529" s="118">
        <v>-44954.737841941504</v>
      </c>
      <c r="AA529" s="89">
        <v>18.376039174999999</v>
      </c>
      <c r="AB529" s="116">
        <f>_xlfn.XLOOKUP(I529,'rubros_id_opex '!A:A,'rubros_id_opex '!B:B)</f>
        <v>6</v>
      </c>
      <c r="AC529" s="89" t="str">
        <f>_xlfn.XLOOKUP(AB529,'rubros_unicos'!B:B,'rubros_unicos'!A:A)</f>
        <v>MANTENIMIENTO</v>
      </c>
    </row>
    <row r="530" spans="1:29" x14ac:dyDescent="0.25">
      <c r="A530" s="92" vm="50">
        <v>46084</v>
      </c>
      <c r="B530" s="89" t="s">
        <v>1213</v>
      </c>
      <c r="C530" s="89" t="s">
        <v>1420</v>
      </c>
      <c r="D530" s="90">
        <v>-128744</v>
      </c>
      <c r="E530" s="89" t="s">
        <v>1421</v>
      </c>
      <c r="F530" s="89">
        <v>1</v>
      </c>
      <c r="G530" s="90">
        <v>106400</v>
      </c>
      <c r="H530" s="89" t="s">
        <v>931</v>
      </c>
      <c r="I530" s="89" t="s">
        <v>983</v>
      </c>
      <c r="J530" s="89" t="s">
        <v>148</v>
      </c>
      <c r="K530" s="89" t="s">
        <v>506</v>
      </c>
      <c r="L530" s="89" t="s">
        <v>181</v>
      </c>
      <c r="M530" s="89" t="s">
        <v>1229</v>
      </c>
      <c r="N530" s="89" t="s">
        <v>94</v>
      </c>
      <c r="O530" s="142" vm="2">
        <v>0</v>
      </c>
      <c r="P530" s="142" vm="2">
        <v>0</v>
      </c>
      <c r="Q530" s="89" t="s">
        <v>984</v>
      </c>
      <c r="R530" s="89" t="s">
        <v>1230</v>
      </c>
      <c r="S530" s="91" t="s">
        <v>1045</v>
      </c>
      <c r="T530" s="89" t="s">
        <v>932</v>
      </c>
      <c r="U530" s="89" t="s">
        <v>933</v>
      </c>
      <c r="V530" s="146">
        <v>3725</v>
      </c>
      <c r="W530" s="89" t="s">
        <v>934</v>
      </c>
      <c r="X530" s="89">
        <v>0.49166665999999998</v>
      </c>
      <c r="Y530" s="90">
        <v>0.25</v>
      </c>
      <c r="Z530" s="118">
        <v>-15824.783118759999</v>
      </c>
      <c r="AA530" s="89">
        <v>0.12291666499999999</v>
      </c>
      <c r="AB530" s="116">
        <f>_xlfn.XLOOKUP(I530,'rubros_id_opex '!A:A,'rubros_id_opex '!B:B)</f>
        <v>7</v>
      </c>
      <c r="AC530" s="89" t="str">
        <f>_xlfn.XLOOKUP(AB530,'rubros_unicos'!B:B,'rubros_unicos'!A:A)</f>
        <v>GASTOS OPERATIVOS</v>
      </c>
    </row>
    <row r="531" spans="1:29" x14ac:dyDescent="0.25">
      <c r="A531" s="92" vm="50">
        <v>46084</v>
      </c>
      <c r="B531" s="89" t="s">
        <v>1213</v>
      </c>
      <c r="C531" s="89" t="s">
        <v>1420</v>
      </c>
      <c r="D531" s="90">
        <v>-128744</v>
      </c>
      <c r="E531" s="89" t="s">
        <v>1421</v>
      </c>
      <c r="F531" s="89">
        <v>1</v>
      </c>
      <c r="G531" s="90">
        <v>106400</v>
      </c>
      <c r="H531" s="89" t="s">
        <v>931</v>
      </c>
      <c r="I531" s="89" t="s">
        <v>983</v>
      </c>
      <c r="J531" s="89" t="s">
        <v>148</v>
      </c>
      <c r="K531" s="89" t="s">
        <v>506</v>
      </c>
      <c r="L531" s="89" t="s">
        <v>181</v>
      </c>
      <c r="M531" s="89" t="s">
        <v>1229</v>
      </c>
      <c r="N531" s="89" t="s">
        <v>94</v>
      </c>
      <c r="O531" s="142" vm="2">
        <v>0</v>
      </c>
      <c r="P531" s="142" vm="2">
        <v>0</v>
      </c>
      <c r="Q531" s="89" t="s">
        <v>984</v>
      </c>
      <c r="R531" s="89" t="s">
        <v>1230</v>
      </c>
      <c r="S531" s="91" t="s">
        <v>1045</v>
      </c>
      <c r="T531" s="89" t="s">
        <v>932</v>
      </c>
      <c r="U531" s="89" t="s">
        <v>933</v>
      </c>
      <c r="V531" s="146">
        <v>3725</v>
      </c>
      <c r="W531" s="89" t="s">
        <v>908</v>
      </c>
      <c r="X531" s="89">
        <v>0.49166665999999998</v>
      </c>
      <c r="Y531" s="90">
        <v>0.25</v>
      </c>
      <c r="Z531" s="118">
        <v>-15824.783118759999</v>
      </c>
      <c r="AA531" s="89">
        <v>0.12291666499999999</v>
      </c>
      <c r="AB531" s="116">
        <f>_xlfn.XLOOKUP(I531,'rubros_id_opex '!A:A,'rubros_id_opex '!B:B)</f>
        <v>7</v>
      </c>
      <c r="AC531" s="89" t="str">
        <f>_xlfn.XLOOKUP(AB531,'rubros_unicos'!B:B,'rubros_unicos'!A:A)</f>
        <v>GASTOS OPERATIVOS</v>
      </c>
    </row>
    <row r="532" spans="1:29" x14ac:dyDescent="0.25">
      <c r="A532" s="92" vm="50">
        <v>46084</v>
      </c>
      <c r="B532" s="89" t="s">
        <v>1213</v>
      </c>
      <c r="C532" s="89" t="s">
        <v>1420</v>
      </c>
      <c r="D532" s="90">
        <v>-128744</v>
      </c>
      <c r="E532" s="89" t="s">
        <v>1421</v>
      </c>
      <c r="F532" s="89">
        <v>1</v>
      </c>
      <c r="G532" s="90">
        <v>106400</v>
      </c>
      <c r="H532" s="89" t="s">
        <v>931</v>
      </c>
      <c r="I532" s="89" t="s">
        <v>983</v>
      </c>
      <c r="J532" s="89" t="s">
        <v>148</v>
      </c>
      <c r="K532" s="89" t="s">
        <v>506</v>
      </c>
      <c r="L532" s="89" t="s">
        <v>181</v>
      </c>
      <c r="M532" s="89" t="s">
        <v>1229</v>
      </c>
      <c r="N532" s="89" t="s">
        <v>94</v>
      </c>
      <c r="O532" s="142" vm="2">
        <v>0</v>
      </c>
      <c r="P532" s="142" vm="2">
        <v>0</v>
      </c>
      <c r="Q532" s="89" t="s">
        <v>984</v>
      </c>
      <c r="R532" s="89" t="s">
        <v>1230</v>
      </c>
      <c r="S532" s="91" t="s">
        <v>1045</v>
      </c>
      <c r="T532" s="89" t="s">
        <v>932</v>
      </c>
      <c r="U532" s="89" t="s">
        <v>933</v>
      </c>
      <c r="V532" s="146">
        <v>3725</v>
      </c>
      <c r="W532" s="89" t="s">
        <v>910</v>
      </c>
      <c r="X532" s="89">
        <v>0.49166665999999998</v>
      </c>
      <c r="Y532" s="90">
        <v>0.25</v>
      </c>
      <c r="Z532" s="118">
        <v>-15824.783118759999</v>
      </c>
      <c r="AA532" s="89">
        <v>0.12291666499999999</v>
      </c>
      <c r="AB532" s="116">
        <f>_xlfn.XLOOKUP(I532,'rubros_id_opex '!A:A,'rubros_id_opex '!B:B)</f>
        <v>7</v>
      </c>
      <c r="AC532" s="89" t="str">
        <f>_xlfn.XLOOKUP(AB532,'rubros_unicos'!B:B,'rubros_unicos'!A:A)</f>
        <v>GASTOS OPERATIVOS</v>
      </c>
    </row>
    <row r="533" spans="1:29" x14ac:dyDescent="0.25">
      <c r="A533" s="92" vm="50">
        <v>46084</v>
      </c>
      <c r="B533" s="89" t="s">
        <v>1213</v>
      </c>
      <c r="C533" s="89" t="s">
        <v>1420</v>
      </c>
      <c r="D533" s="90">
        <v>-128744</v>
      </c>
      <c r="E533" s="89" t="s">
        <v>1421</v>
      </c>
      <c r="F533" s="89">
        <v>1</v>
      </c>
      <c r="G533" s="90">
        <v>106400</v>
      </c>
      <c r="H533" s="89" t="s">
        <v>931</v>
      </c>
      <c r="I533" s="89" t="s">
        <v>983</v>
      </c>
      <c r="J533" s="89" t="s">
        <v>148</v>
      </c>
      <c r="K533" s="89" t="s">
        <v>506</v>
      </c>
      <c r="L533" s="89" t="s">
        <v>181</v>
      </c>
      <c r="M533" s="89" t="s">
        <v>1229</v>
      </c>
      <c r="N533" s="89" t="s">
        <v>94</v>
      </c>
      <c r="O533" s="142" vm="2">
        <v>0</v>
      </c>
      <c r="P533" s="142" vm="2">
        <v>0</v>
      </c>
      <c r="Q533" s="89" t="s">
        <v>984</v>
      </c>
      <c r="R533" s="89" t="s">
        <v>1230</v>
      </c>
      <c r="S533" s="91" t="s">
        <v>1045</v>
      </c>
      <c r="T533" s="89" t="s">
        <v>932</v>
      </c>
      <c r="U533" s="89" t="s">
        <v>933</v>
      </c>
      <c r="V533" s="146">
        <v>3725</v>
      </c>
      <c r="W533" s="89" t="s">
        <v>912</v>
      </c>
      <c r="X533" s="89">
        <v>0.49166665999999998</v>
      </c>
      <c r="Y533" s="90">
        <v>0.25</v>
      </c>
      <c r="Z533" s="118">
        <v>-15824.783118759999</v>
      </c>
      <c r="AA533" s="89">
        <v>0.12291666499999999</v>
      </c>
      <c r="AB533" s="116">
        <f>_xlfn.XLOOKUP(I533,'rubros_id_opex '!A:A,'rubros_id_opex '!B:B)</f>
        <v>7</v>
      </c>
      <c r="AC533" s="89" t="str">
        <f>_xlfn.XLOOKUP(AB533,'rubros_unicos'!B:B,'rubros_unicos'!A:A)</f>
        <v>GASTOS OPERATIVOS</v>
      </c>
    </row>
    <row r="534" spans="1:29" x14ac:dyDescent="0.25">
      <c r="A534" s="92" vm="50">
        <v>46084</v>
      </c>
      <c r="B534" s="89" t="s">
        <v>1213</v>
      </c>
      <c r="C534" s="89" t="s">
        <v>1420</v>
      </c>
      <c r="D534" s="90">
        <v>-128744</v>
      </c>
      <c r="E534" s="89" t="s">
        <v>1421</v>
      </c>
      <c r="F534" s="89">
        <v>1</v>
      </c>
      <c r="G534" s="90">
        <v>106400</v>
      </c>
      <c r="H534" s="89" t="s">
        <v>931</v>
      </c>
      <c r="I534" s="89" t="s">
        <v>983</v>
      </c>
      <c r="J534" s="89" t="s">
        <v>148</v>
      </c>
      <c r="K534" s="89" t="s">
        <v>506</v>
      </c>
      <c r="L534" s="89" t="s">
        <v>181</v>
      </c>
      <c r="M534" s="89" t="s">
        <v>1229</v>
      </c>
      <c r="N534" s="89" t="s">
        <v>94</v>
      </c>
      <c r="O534" s="142" vm="2">
        <v>0</v>
      </c>
      <c r="P534" s="142" vm="2">
        <v>0</v>
      </c>
      <c r="Q534" s="89" t="s">
        <v>984</v>
      </c>
      <c r="R534" s="89" t="s">
        <v>1230</v>
      </c>
      <c r="S534" s="91" t="s">
        <v>1045</v>
      </c>
      <c r="T534" s="89" t="s">
        <v>932</v>
      </c>
      <c r="U534" s="89" t="s">
        <v>933</v>
      </c>
      <c r="V534" s="146">
        <v>3925</v>
      </c>
      <c r="W534" s="89" t="s">
        <v>934</v>
      </c>
      <c r="X534" s="89">
        <v>0.49166660000000001</v>
      </c>
      <c r="Y534" s="90">
        <v>0.25</v>
      </c>
      <c r="Z534" s="118">
        <v>-15824.7811876</v>
      </c>
      <c r="AA534" s="89">
        <v>0.12291665</v>
      </c>
      <c r="AB534" s="116">
        <f>_xlfn.XLOOKUP(I534,'rubros_id_opex '!A:A,'rubros_id_opex '!B:B)</f>
        <v>7</v>
      </c>
      <c r="AC534" s="89" t="str">
        <f>_xlfn.XLOOKUP(AB534,'rubros_unicos'!B:B,'rubros_unicos'!A:A)</f>
        <v>GASTOS OPERATIVOS</v>
      </c>
    </row>
    <row r="535" spans="1:29" x14ac:dyDescent="0.25">
      <c r="A535" s="92" vm="50">
        <v>46084</v>
      </c>
      <c r="B535" s="89" t="s">
        <v>1213</v>
      </c>
      <c r="C535" s="89" t="s">
        <v>1420</v>
      </c>
      <c r="D535" s="90">
        <v>-128744</v>
      </c>
      <c r="E535" s="89" t="s">
        <v>1421</v>
      </c>
      <c r="F535" s="89">
        <v>1</v>
      </c>
      <c r="G535" s="90">
        <v>106400</v>
      </c>
      <c r="H535" s="89" t="s">
        <v>931</v>
      </c>
      <c r="I535" s="89" t="s">
        <v>983</v>
      </c>
      <c r="J535" s="89" t="s">
        <v>148</v>
      </c>
      <c r="K535" s="89" t="s">
        <v>506</v>
      </c>
      <c r="L535" s="89" t="s">
        <v>181</v>
      </c>
      <c r="M535" s="89" t="s">
        <v>1229</v>
      </c>
      <c r="N535" s="89" t="s">
        <v>94</v>
      </c>
      <c r="O535" s="142" vm="2">
        <v>0</v>
      </c>
      <c r="P535" s="142" vm="2">
        <v>0</v>
      </c>
      <c r="Q535" s="89" t="s">
        <v>984</v>
      </c>
      <c r="R535" s="89" t="s">
        <v>1230</v>
      </c>
      <c r="S535" s="91" t="s">
        <v>1045</v>
      </c>
      <c r="T535" s="89" t="s">
        <v>932</v>
      </c>
      <c r="U535" s="89" t="s">
        <v>933</v>
      </c>
      <c r="V535" s="146">
        <v>3925</v>
      </c>
      <c r="W535" s="89" t="s">
        <v>908</v>
      </c>
      <c r="X535" s="89">
        <v>0.49166660000000001</v>
      </c>
      <c r="Y535" s="90">
        <v>0.25</v>
      </c>
      <c r="Z535" s="118">
        <v>-15824.7811876</v>
      </c>
      <c r="AA535" s="89">
        <v>0.12291665</v>
      </c>
      <c r="AB535" s="116">
        <f>_xlfn.XLOOKUP(I535,'rubros_id_opex '!A:A,'rubros_id_opex '!B:B)</f>
        <v>7</v>
      </c>
      <c r="AC535" s="89" t="str">
        <f>_xlfn.XLOOKUP(AB535,'rubros_unicos'!B:B,'rubros_unicos'!A:A)</f>
        <v>GASTOS OPERATIVOS</v>
      </c>
    </row>
    <row r="536" spans="1:29" x14ac:dyDescent="0.25">
      <c r="A536" s="92" vm="50">
        <v>46084</v>
      </c>
      <c r="B536" s="89" t="s">
        <v>1213</v>
      </c>
      <c r="C536" s="89" t="s">
        <v>1420</v>
      </c>
      <c r="D536" s="90">
        <v>-128744</v>
      </c>
      <c r="E536" s="89" t="s">
        <v>1421</v>
      </c>
      <c r="F536" s="89">
        <v>1</v>
      </c>
      <c r="G536" s="90">
        <v>106400</v>
      </c>
      <c r="H536" s="89" t="s">
        <v>931</v>
      </c>
      <c r="I536" s="89" t="s">
        <v>983</v>
      </c>
      <c r="J536" s="89" t="s">
        <v>148</v>
      </c>
      <c r="K536" s="89" t="s">
        <v>506</v>
      </c>
      <c r="L536" s="89" t="s">
        <v>181</v>
      </c>
      <c r="M536" s="89" t="s">
        <v>1229</v>
      </c>
      <c r="N536" s="89" t="s">
        <v>94</v>
      </c>
      <c r="O536" s="142" vm="2">
        <v>0</v>
      </c>
      <c r="P536" s="142" vm="2">
        <v>0</v>
      </c>
      <c r="Q536" s="89" t="s">
        <v>984</v>
      </c>
      <c r="R536" s="89" t="s">
        <v>1230</v>
      </c>
      <c r="S536" s="91" t="s">
        <v>1045</v>
      </c>
      <c r="T536" s="89" t="s">
        <v>932</v>
      </c>
      <c r="U536" s="89" t="s">
        <v>933</v>
      </c>
      <c r="V536" s="146">
        <v>3925</v>
      </c>
      <c r="W536" s="89" t="s">
        <v>910</v>
      </c>
      <c r="X536" s="89">
        <v>0.49166660000000001</v>
      </c>
      <c r="Y536" s="90">
        <v>0.25</v>
      </c>
      <c r="Z536" s="118">
        <v>-15824.7811876</v>
      </c>
      <c r="AA536" s="89">
        <v>0.12291665</v>
      </c>
      <c r="AB536" s="116">
        <f>_xlfn.XLOOKUP(I536,'rubros_id_opex '!A:A,'rubros_id_opex '!B:B)</f>
        <v>7</v>
      </c>
      <c r="AC536" s="89" t="str">
        <f>_xlfn.XLOOKUP(AB536,'rubros_unicos'!B:B,'rubros_unicos'!A:A)</f>
        <v>GASTOS OPERATIVOS</v>
      </c>
    </row>
    <row r="537" spans="1:29" x14ac:dyDescent="0.25">
      <c r="A537" s="92" vm="50">
        <v>46084</v>
      </c>
      <c r="B537" s="89" t="s">
        <v>1213</v>
      </c>
      <c r="C537" s="89" t="s">
        <v>1420</v>
      </c>
      <c r="D537" s="90">
        <v>-128744</v>
      </c>
      <c r="E537" s="89" t="s">
        <v>1421</v>
      </c>
      <c r="F537" s="89">
        <v>1</v>
      </c>
      <c r="G537" s="90">
        <v>106400</v>
      </c>
      <c r="H537" s="89" t="s">
        <v>931</v>
      </c>
      <c r="I537" s="89" t="s">
        <v>983</v>
      </c>
      <c r="J537" s="89" t="s">
        <v>148</v>
      </c>
      <c r="K537" s="89" t="s">
        <v>506</v>
      </c>
      <c r="L537" s="89" t="s">
        <v>181</v>
      </c>
      <c r="M537" s="89" t="s">
        <v>1229</v>
      </c>
      <c r="N537" s="89" t="s">
        <v>94</v>
      </c>
      <c r="O537" s="142" vm="2">
        <v>0</v>
      </c>
      <c r="P537" s="142" vm="2">
        <v>0</v>
      </c>
      <c r="Q537" s="89" t="s">
        <v>984</v>
      </c>
      <c r="R537" s="89" t="s">
        <v>1230</v>
      </c>
      <c r="S537" s="91" t="s">
        <v>1045</v>
      </c>
      <c r="T537" s="89" t="s">
        <v>932</v>
      </c>
      <c r="U537" s="89" t="s">
        <v>933</v>
      </c>
      <c r="V537" s="146">
        <v>3925</v>
      </c>
      <c r="W537" s="89" t="s">
        <v>912</v>
      </c>
      <c r="X537" s="89">
        <v>0.49166660000000001</v>
      </c>
      <c r="Y537" s="90">
        <v>0.25</v>
      </c>
      <c r="Z537" s="118">
        <v>-15824.7811876</v>
      </c>
      <c r="AA537" s="89">
        <v>0.12291665</v>
      </c>
      <c r="AB537" s="116">
        <f>_xlfn.XLOOKUP(I537,'rubros_id_opex '!A:A,'rubros_id_opex '!B:B)</f>
        <v>7</v>
      </c>
      <c r="AC537" s="89" t="str">
        <f>_xlfn.XLOOKUP(AB537,'rubros_unicos'!B:B,'rubros_unicos'!A:A)</f>
        <v>GASTOS OPERATIVOS</v>
      </c>
    </row>
    <row r="538" spans="1:29" x14ac:dyDescent="0.25">
      <c r="A538" s="92" vm="50">
        <v>46084</v>
      </c>
      <c r="B538" s="89" t="s">
        <v>940</v>
      </c>
      <c r="C538" s="89" t="s">
        <v>1422</v>
      </c>
      <c r="D538" s="90">
        <v>-1615000</v>
      </c>
      <c r="E538" s="89" t="s">
        <v>1216</v>
      </c>
      <c r="F538" s="89">
        <v>95</v>
      </c>
      <c r="G538" s="90">
        <v>14049.59</v>
      </c>
      <c r="H538" s="89" t="s">
        <v>931</v>
      </c>
      <c r="I538" s="89" t="s">
        <v>983</v>
      </c>
      <c r="J538" s="89" t="s">
        <v>148</v>
      </c>
      <c r="K538" s="89" t="s">
        <v>469</v>
      </c>
      <c r="L538" s="89" t="s">
        <v>149</v>
      </c>
      <c r="M538" s="89" t="s">
        <v>1229</v>
      </c>
      <c r="N538" s="89" t="s">
        <v>94</v>
      </c>
      <c r="O538" s="142" vm="2">
        <v>0</v>
      </c>
      <c r="P538" s="142" vm="2">
        <v>0</v>
      </c>
      <c r="Q538" s="89" t="s">
        <v>984</v>
      </c>
      <c r="R538" s="89" t="s">
        <v>1230</v>
      </c>
      <c r="S538" s="91" t="s">
        <v>1045</v>
      </c>
      <c r="T538" s="89" t="s">
        <v>932</v>
      </c>
      <c r="U538" s="89" t="s">
        <v>933</v>
      </c>
      <c r="V538" s="146">
        <v>3725</v>
      </c>
      <c r="W538" s="89" t="s">
        <v>934</v>
      </c>
      <c r="X538" s="89">
        <v>0.49166665999999998</v>
      </c>
      <c r="Y538" s="90">
        <v>0.25</v>
      </c>
      <c r="Z538" s="118">
        <v>-198510.413975</v>
      </c>
      <c r="AA538" s="89">
        <v>11.677083175</v>
      </c>
      <c r="AB538" s="116">
        <f>_xlfn.XLOOKUP(I538,'rubros_id_opex '!A:A,'rubros_id_opex '!B:B)</f>
        <v>7</v>
      </c>
      <c r="AC538" s="89" t="str">
        <f>_xlfn.XLOOKUP(AB538,'rubros_unicos'!B:B,'rubros_unicos'!A:A)</f>
        <v>GASTOS OPERATIVOS</v>
      </c>
    </row>
    <row r="539" spans="1:29" x14ac:dyDescent="0.25">
      <c r="A539" s="92" vm="50">
        <v>46084</v>
      </c>
      <c r="B539" s="89" t="s">
        <v>940</v>
      </c>
      <c r="C539" s="89" t="s">
        <v>1422</v>
      </c>
      <c r="D539" s="90">
        <v>-1615000</v>
      </c>
      <c r="E539" s="89" t="s">
        <v>1216</v>
      </c>
      <c r="F539" s="89">
        <v>95</v>
      </c>
      <c r="G539" s="90">
        <v>14049.59</v>
      </c>
      <c r="H539" s="89" t="s">
        <v>931</v>
      </c>
      <c r="I539" s="89" t="s">
        <v>983</v>
      </c>
      <c r="J539" s="89" t="s">
        <v>148</v>
      </c>
      <c r="K539" s="89" t="s">
        <v>469</v>
      </c>
      <c r="L539" s="89" t="s">
        <v>149</v>
      </c>
      <c r="M539" s="89" t="s">
        <v>1229</v>
      </c>
      <c r="N539" s="89" t="s">
        <v>94</v>
      </c>
      <c r="O539" s="142" vm="2">
        <v>0</v>
      </c>
      <c r="P539" s="142" vm="2">
        <v>0</v>
      </c>
      <c r="Q539" s="89" t="s">
        <v>984</v>
      </c>
      <c r="R539" s="89" t="s">
        <v>1230</v>
      </c>
      <c r="S539" s="91" t="s">
        <v>1045</v>
      </c>
      <c r="T539" s="89" t="s">
        <v>932</v>
      </c>
      <c r="U539" s="89" t="s">
        <v>933</v>
      </c>
      <c r="V539" s="146">
        <v>3725</v>
      </c>
      <c r="W539" s="89" t="s">
        <v>908</v>
      </c>
      <c r="X539" s="89">
        <v>0.49166665999999998</v>
      </c>
      <c r="Y539" s="90">
        <v>0.25</v>
      </c>
      <c r="Z539" s="118">
        <v>-198510.413975</v>
      </c>
      <c r="AA539" s="89">
        <v>11.677083175</v>
      </c>
      <c r="AB539" s="116">
        <f>_xlfn.XLOOKUP(I539,'rubros_id_opex '!A:A,'rubros_id_opex '!B:B)</f>
        <v>7</v>
      </c>
      <c r="AC539" s="89" t="str">
        <f>_xlfn.XLOOKUP(AB539,'rubros_unicos'!B:B,'rubros_unicos'!A:A)</f>
        <v>GASTOS OPERATIVOS</v>
      </c>
    </row>
    <row r="540" spans="1:29" x14ac:dyDescent="0.25">
      <c r="A540" s="92" vm="50">
        <v>46084</v>
      </c>
      <c r="B540" s="89" t="s">
        <v>940</v>
      </c>
      <c r="C540" s="89" t="s">
        <v>1422</v>
      </c>
      <c r="D540" s="90">
        <v>-1615000</v>
      </c>
      <c r="E540" s="89" t="s">
        <v>1216</v>
      </c>
      <c r="F540" s="89">
        <v>95</v>
      </c>
      <c r="G540" s="90">
        <v>14049.59</v>
      </c>
      <c r="H540" s="89" t="s">
        <v>931</v>
      </c>
      <c r="I540" s="89" t="s">
        <v>983</v>
      </c>
      <c r="J540" s="89" t="s">
        <v>148</v>
      </c>
      <c r="K540" s="89" t="s">
        <v>469</v>
      </c>
      <c r="L540" s="89" t="s">
        <v>149</v>
      </c>
      <c r="M540" s="89" t="s">
        <v>1229</v>
      </c>
      <c r="N540" s="89" t="s">
        <v>94</v>
      </c>
      <c r="O540" s="142" vm="2">
        <v>0</v>
      </c>
      <c r="P540" s="142" vm="2">
        <v>0</v>
      </c>
      <c r="Q540" s="89" t="s">
        <v>984</v>
      </c>
      <c r="R540" s="89" t="s">
        <v>1230</v>
      </c>
      <c r="S540" s="91" t="s">
        <v>1045</v>
      </c>
      <c r="T540" s="89" t="s">
        <v>932</v>
      </c>
      <c r="U540" s="89" t="s">
        <v>933</v>
      </c>
      <c r="V540" s="146">
        <v>3725</v>
      </c>
      <c r="W540" s="89" t="s">
        <v>910</v>
      </c>
      <c r="X540" s="89">
        <v>0.49166665999999998</v>
      </c>
      <c r="Y540" s="90">
        <v>0.25</v>
      </c>
      <c r="Z540" s="118">
        <v>-198510.413975</v>
      </c>
      <c r="AA540" s="89">
        <v>11.677083175</v>
      </c>
      <c r="AB540" s="116">
        <f>_xlfn.XLOOKUP(I540,'rubros_id_opex '!A:A,'rubros_id_opex '!B:B)</f>
        <v>7</v>
      </c>
      <c r="AC540" s="89" t="str">
        <f>_xlfn.XLOOKUP(AB540,'rubros_unicos'!B:B,'rubros_unicos'!A:A)</f>
        <v>GASTOS OPERATIVOS</v>
      </c>
    </row>
    <row r="541" spans="1:29" x14ac:dyDescent="0.25">
      <c r="A541" s="92" vm="50">
        <v>46084</v>
      </c>
      <c r="B541" s="89" t="s">
        <v>940</v>
      </c>
      <c r="C541" s="89" t="s">
        <v>1422</v>
      </c>
      <c r="D541" s="90">
        <v>-1615000</v>
      </c>
      <c r="E541" s="89" t="s">
        <v>1216</v>
      </c>
      <c r="F541" s="89">
        <v>95</v>
      </c>
      <c r="G541" s="90">
        <v>14049.59</v>
      </c>
      <c r="H541" s="89" t="s">
        <v>931</v>
      </c>
      <c r="I541" s="89" t="s">
        <v>983</v>
      </c>
      <c r="J541" s="89" t="s">
        <v>148</v>
      </c>
      <c r="K541" s="89" t="s">
        <v>469</v>
      </c>
      <c r="L541" s="89" t="s">
        <v>149</v>
      </c>
      <c r="M541" s="89" t="s">
        <v>1229</v>
      </c>
      <c r="N541" s="89" t="s">
        <v>94</v>
      </c>
      <c r="O541" s="142" vm="2">
        <v>0</v>
      </c>
      <c r="P541" s="142" vm="2">
        <v>0</v>
      </c>
      <c r="Q541" s="89" t="s">
        <v>984</v>
      </c>
      <c r="R541" s="89" t="s">
        <v>1230</v>
      </c>
      <c r="S541" s="91" t="s">
        <v>1045</v>
      </c>
      <c r="T541" s="89" t="s">
        <v>932</v>
      </c>
      <c r="U541" s="89" t="s">
        <v>933</v>
      </c>
      <c r="V541" s="146">
        <v>3725</v>
      </c>
      <c r="W541" s="89" t="s">
        <v>912</v>
      </c>
      <c r="X541" s="89">
        <v>0.49166665999999998</v>
      </c>
      <c r="Y541" s="90">
        <v>0.25</v>
      </c>
      <c r="Z541" s="118">
        <v>-198510.413975</v>
      </c>
      <c r="AA541" s="89">
        <v>11.677083175</v>
      </c>
      <c r="AB541" s="116">
        <f>_xlfn.XLOOKUP(I541,'rubros_id_opex '!A:A,'rubros_id_opex '!B:B)</f>
        <v>7</v>
      </c>
      <c r="AC541" s="89" t="str">
        <f>_xlfn.XLOOKUP(AB541,'rubros_unicos'!B:B,'rubros_unicos'!A:A)</f>
        <v>GASTOS OPERATIVOS</v>
      </c>
    </row>
    <row r="542" spans="1:29" x14ac:dyDescent="0.25">
      <c r="A542" s="92" vm="50">
        <v>46084</v>
      </c>
      <c r="B542" s="89" t="s">
        <v>940</v>
      </c>
      <c r="C542" s="89" t="s">
        <v>1422</v>
      </c>
      <c r="D542" s="90">
        <v>-1615000</v>
      </c>
      <c r="E542" s="89" t="s">
        <v>1216</v>
      </c>
      <c r="F542" s="89">
        <v>95</v>
      </c>
      <c r="G542" s="90">
        <v>14049.59</v>
      </c>
      <c r="H542" s="89" t="s">
        <v>931</v>
      </c>
      <c r="I542" s="89" t="s">
        <v>983</v>
      </c>
      <c r="J542" s="89" t="s">
        <v>148</v>
      </c>
      <c r="K542" s="89" t="s">
        <v>469</v>
      </c>
      <c r="L542" s="89" t="s">
        <v>149</v>
      </c>
      <c r="M542" s="89" t="s">
        <v>1229</v>
      </c>
      <c r="N542" s="89" t="s">
        <v>94</v>
      </c>
      <c r="O542" s="142" vm="2">
        <v>0</v>
      </c>
      <c r="P542" s="142" vm="2">
        <v>0</v>
      </c>
      <c r="Q542" s="89" t="s">
        <v>984</v>
      </c>
      <c r="R542" s="89" t="s">
        <v>1230</v>
      </c>
      <c r="S542" s="91" t="s">
        <v>1045</v>
      </c>
      <c r="T542" s="89" t="s">
        <v>932</v>
      </c>
      <c r="U542" s="89" t="s">
        <v>933</v>
      </c>
      <c r="V542" s="146">
        <v>3925</v>
      </c>
      <c r="W542" s="89" t="s">
        <v>934</v>
      </c>
      <c r="X542" s="89">
        <v>0.49166660000000001</v>
      </c>
      <c r="Y542" s="90">
        <v>0.25</v>
      </c>
      <c r="Z542" s="118">
        <v>-198510.38975</v>
      </c>
      <c r="AA542" s="89">
        <v>11.677081750000001</v>
      </c>
      <c r="AB542" s="116">
        <f>_xlfn.XLOOKUP(I542,'rubros_id_opex '!A:A,'rubros_id_opex '!B:B)</f>
        <v>7</v>
      </c>
      <c r="AC542" s="89" t="str">
        <f>_xlfn.XLOOKUP(AB542,'rubros_unicos'!B:B,'rubros_unicos'!A:A)</f>
        <v>GASTOS OPERATIVOS</v>
      </c>
    </row>
    <row r="543" spans="1:29" x14ac:dyDescent="0.25">
      <c r="A543" s="92" vm="50">
        <v>46084</v>
      </c>
      <c r="B543" s="89" t="s">
        <v>940</v>
      </c>
      <c r="C543" s="89" t="s">
        <v>1422</v>
      </c>
      <c r="D543" s="90">
        <v>-1615000</v>
      </c>
      <c r="E543" s="89" t="s">
        <v>1216</v>
      </c>
      <c r="F543" s="89">
        <v>95</v>
      </c>
      <c r="G543" s="90">
        <v>14049.59</v>
      </c>
      <c r="H543" s="89" t="s">
        <v>931</v>
      </c>
      <c r="I543" s="89" t="s">
        <v>983</v>
      </c>
      <c r="J543" s="89" t="s">
        <v>148</v>
      </c>
      <c r="K543" s="89" t="s">
        <v>469</v>
      </c>
      <c r="L543" s="89" t="s">
        <v>149</v>
      </c>
      <c r="M543" s="89" t="s">
        <v>1229</v>
      </c>
      <c r="N543" s="89" t="s">
        <v>94</v>
      </c>
      <c r="O543" s="142" vm="2">
        <v>0</v>
      </c>
      <c r="P543" s="142" vm="2">
        <v>0</v>
      </c>
      <c r="Q543" s="89" t="s">
        <v>984</v>
      </c>
      <c r="R543" s="89" t="s">
        <v>1230</v>
      </c>
      <c r="S543" s="91" t="s">
        <v>1045</v>
      </c>
      <c r="T543" s="89" t="s">
        <v>932</v>
      </c>
      <c r="U543" s="89" t="s">
        <v>933</v>
      </c>
      <c r="V543" s="146">
        <v>3925</v>
      </c>
      <c r="W543" s="89" t="s">
        <v>908</v>
      </c>
      <c r="X543" s="89">
        <v>0.49166660000000001</v>
      </c>
      <c r="Y543" s="90">
        <v>0.25</v>
      </c>
      <c r="Z543" s="118">
        <v>-198510.38975</v>
      </c>
      <c r="AA543" s="89">
        <v>11.677081750000001</v>
      </c>
      <c r="AB543" s="116">
        <f>_xlfn.XLOOKUP(I543,'rubros_id_opex '!A:A,'rubros_id_opex '!B:B)</f>
        <v>7</v>
      </c>
      <c r="AC543" s="89" t="str">
        <f>_xlfn.XLOOKUP(AB543,'rubros_unicos'!B:B,'rubros_unicos'!A:A)</f>
        <v>GASTOS OPERATIVOS</v>
      </c>
    </row>
    <row r="544" spans="1:29" x14ac:dyDescent="0.25">
      <c r="A544" s="92" vm="50">
        <v>46084</v>
      </c>
      <c r="B544" s="89" t="s">
        <v>940</v>
      </c>
      <c r="C544" s="89" t="s">
        <v>1422</v>
      </c>
      <c r="D544" s="90">
        <v>-1615000</v>
      </c>
      <c r="E544" s="89" t="s">
        <v>1216</v>
      </c>
      <c r="F544" s="89">
        <v>95</v>
      </c>
      <c r="G544" s="90">
        <v>14049.59</v>
      </c>
      <c r="H544" s="89" t="s">
        <v>931</v>
      </c>
      <c r="I544" s="89" t="s">
        <v>983</v>
      </c>
      <c r="J544" s="89" t="s">
        <v>148</v>
      </c>
      <c r="K544" s="89" t="s">
        <v>469</v>
      </c>
      <c r="L544" s="89" t="s">
        <v>149</v>
      </c>
      <c r="M544" s="89" t="s">
        <v>1229</v>
      </c>
      <c r="N544" s="89" t="s">
        <v>94</v>
      </c>
      <c r="O544" s="142" vm="2">
        <v>0</v>
      </c>
      <c r="P544" s="142" vm="2">
        <v>0</v>
      </c>
      <c r="Q544" s="89" t="s">
        <v>984</v>
      </c>
      <c r="R544" s="89" t="s">
        <v>1230</v>
      </c>
      <c r="S544" s="91" t="s">
        <v>1045</v>
      </c>
      <c r="T544" s="89" t="s">
        <v>932</v>
      </c>
      <c r="U544" s="89" t="s">
        <v>933</v>
      </c>
      <c r="V544" s="146">
        <v>3925</v>
      </c>
      <c r="W544" s="89" t="s">
        <v>910</v>
      </c>
      <c r="X544" s="89">
        <v>0.49166660000000001</v>
      </c>
      <c r="Y544" s="90">
        <v>0.25</v>
      </c>
      <c r="Z544" s="118">
        <v>-198510.38975</v>
      </c>
      <c r="AA544" s="89">
        <v>11.677081750000001</v>
      </c>
      <c r="AB544" s="116">
        <f>_xlfn.XLOOKUP(I544,'rubros_id_opex '!A:A,'rubros_id_opex '!B:B)</f>
        <v>7</v>
      </c>
      <c r="AC544" s="89" t="str">
        <f>_xlfn.XLOOKUP(AB544,'rubros_unicos'!B:B,'rubros_unicos'!A:A)</f>
        <v>GASTOS OPERATIVOS</v>
      </c>
    </row>
    <row r="545" spans="1:29" x14ac:dyDescent="0.25">
      <c r="A545" s="92" vm="50">
        <v>46084</v>
      </c>
      <c r="B545" s="89" t="s">
        <v>940</v>
      </c>
      <c r="C545" s="89" t="s">
        <v>1422</v>
      </c>
      <c r="D545" s="90">
        <v>-1615000</v>
      </c>
      <c r="E545" s="89" t="s">
        <v>1216</v>
      </c>
      <c r="F545" s="89">
        <v>95</v>
      </c>
      <c r="G545" s="90">
        <v>14049.59</v>
      </c>
      <c r="H545" s="89" t="s">
        <v>931</v>
      </c>
      <c r="I545" s="89" t="s">
        <v>983</v>
      </c>
      <c r="J545" s="89" t="s">
        <v>148</v>
      </c>
      <c r="K545" s="89" t="s">
        <v>469</v>
      </c>
      <c r="L545" s="89" t="s">
        <v>149</v>
      </c>
      <c r="M545" s="89" t="s">
        <v>1229</v>
      </c>
      <c r="N545" s="89" t="s">
        <v>94</v>
      </c>
      <c r="O545" s="142" vm="2">
        <v>0</v>
      </c>
      <c r="P545" s="142" vm="2">
        <v>0</v>
      </c>
      <c r="Q545" s="89" t="s">
        <v>984</v>
      </c>
      <c r="R545" s="89" t="s">
        <v>1230</v>
      </c>
      <c r="S545" s="91" t="s">
        <v>1045</v>
      </c>
      <c r="T545" s="89" t="s">
        <v>932</v>
      </c>
      <c r="U545" s="89" t="s">
        <v>933</v>
      </c>
      <c r="V545" s="146">
        <v>3925</v>
      </c>
      <c r="W545" s="89" t="s">
        <v>912</v>
      </c>
      <c r="X545" s="89">
        <v>0.49166660000000001</v>
      </c>
      <c r="Y545" s="90">
        <v>0.25</v>
      </c>
      <c r="Z545" s="118">
        <v>-198510.38975</v>
      </c>
      <c r="AA545" s="89">
        <v>11.677081750000001</v>
      </c>
      <c r="AB545" s="116">
        <f>_xlfn.XLOOKUP(I545,'rubros_id_opex '!A:A,'rubros_id_opex '!B:B)</f>
        <v>7</v>
      </c>
      <c r="AC545" s="89" t="str">
        <f>_xlfn.XLOOKUP(AB545,'rubros_unicos'!B:B,'rubros_unicos'!A:A)</f>
        <v>GASTOS OPERATIVOS</v>
      </c>
    </row>
    <row r="546" spans="1:29" x14ac:dyDescent="0.25">
      <c r="A546" s="92" vm="50">
        <v>46084</v>
      </c>
      <c r="B546" s="89" t="s">
        <v>81</v>
      </c>
      <c r="C546" s="89" t="s">
        <v>1423</v>
      </c>
      <c r="D546" s="90">
        <v>-800415</v>
      </c>
      <c r="E546" s="89" t="s">
        <v>1424</v>
      </c>
      <c r="F546" s="89">
        <v>1</v>
      </c>
      <c r="G546" s="90">
        <v>661500</v>
      </c>
      <c r="H546" s="89" t="s">
        <v>931</v>
      </c>
      <c r="I546" s="89" t="s">
        <v>985</v>
      </c>
      <c r="J546" s="89" t="s">
        <v>148</v>
      </c>
      <c r="K546" s="89" t="s">
        <v>469</v>
      </c>
      <c r="L546" s="89" t="s">
        <v>181</v>
      </c>
      <c r="M546" s="89" t="s">
        <v>1229</v>
      </c>
      <c r="N546" s="89" t="s">
        <v>94</v>
      </c>
      <c r="O546" s="142" vm="2">
        <v>0</v>
      </c>
      <c r="P546" s="142" vm="2">
        <v>0</v>
      </c>
      <c r="Q546" s="89" t="s">
        <v>984</v>
      </c>
      <c r="R546" s="89" t="s">
        <v>1230</v>
      </c>
      <c r="S546" s="91" t="s">
        <v>1045</v>
      </c>
      <c r="T546" s="89" t="s">
        <v>932</v>
      </c>
      <c r="U546" s="89" t="s">
        <v>933</v>
      </c>
      <c r="V546" s="146">
        <v>3725</v>
      </c>
      <c r="W546" s="89" t="s">
        <v>934</v>
      </c>
      <c r="X546" s="89">
        <v>0.49166665999999998</v>
      </c>
      <c r="Y546" s="90">
        <v>0.25</v>
      </c>
      <c r="Z546" s="118">
        <v>-98384.342415974999</v>
      </c>
      <c r="AA546" s="89">
        <v>0.12291666499999999</v>
      </c>
      <c r="AB546" s="116">
        <f>_xlfn.XLOOKUP(I546,'rubros_id_opex '!A:A,'rubros_id_opex '!B:B)</f>
        <v>9</v>
      </c>
      <c r="AC546" s="89" t="str">
        <f>_xlfn.XLOOKUP(AB546,'rubros_unicos'!B:B,'rubros_unicos'!A:A)</f>
        <v>HONORARIOS</v>
      </c>
    </row>
    <row r="547" spans="1:29" x14ac:dyDescent="0.25">
      <c r="A547" s="92" vm="50">
        <v>46084</v>
      </c>
      <c r="B547" s="89" t="s">
        <v>81</v>
      </c>
      <c r="C547" s="89" t="s">
        <v>1423</v>
      </c>
      <c r="D547" s="90">
        <v>-800415</v>
      </c>
      <c r="E547" s="89" t="s">
        <v>1424</v>
      </c>
      <c r="F547" s="89">
        <v>1</v>
      </c>
      <c r="G547" s="90">
        <v>661500</v>
      </c>
      <c r="H547" s="89" t="s">
        <v>931</v>
      </c>
      <c r="I547" s="89" t="s">
        <v>985</v>
      </c>
      <c r="J547" s="89" t="s">
        <v>148</v>
      </c>
      <c r="K547" s="89" t="s">
        <v>469</v>
      </c>
      <c r="L547" s="89" t="s">
        <v>181</v>
      </c>
      <c r="M547" s="89" t="s">
        <v>1229</v>
      </c>
      <c r="N547" s="89" t="s">
        <v>94</v>
      </c>
      <c r="O547" s="142" vm="2">
        <v>0</v>
      </c>
      <c r="P547" s="142" vm="2">
        <v>0</v>
      </c>
      <c r="Q547" s="89" t="s">
        <v>984</v>
      </c>
      <c r="R547" s="89" t="s">
        <v>1230</v>
      </c>
      <c r="S547" s="91" t="s">
        <v>1045</v>
      </c>
      <c r="T547" s="89" t="s">
        <v>932</v>
      </c>
      <c r="U547" s="89" t="s">
        <v>933</v>
      </c>
      <c r="V547" s="146">
        <v>3725</v>
      </c>
      <c r="W547" s="89" t="s">
        <v>908</v>
      </c>
      <c r="X547" s="89">
        <v>0.49166665999999998</v>
      </c>
      <c r="Y547" s="90">
        <v>0.25</v>
      </c>
      <c r="Z547" s="118">
        <v>-98384.342415974999</v>
      </c>
      <c r="AA547" s="89">
        <v>0.12291666499999999</v>
      </c>
      <c r="AB547" s="116">
        <f>_xlfn.XLOOKUP(I547,'rubros_id_opex '!A:A,'rubros_id_opex '!B:B)</f>
        <v>9</v>
      </c>
      <c r="AC547" s="89" t="str">
        <f>_xlfn.XLOOKUP(AB547,'rubros_unicos'!B:B,'rubros_unicos'!A:A)</f>
        <v>HONORARIOS</v>
      </c>
    </row>
    <row r="548" spans="1:29" x14ac:dyDescent="0.25">
      <c r="A548" s="92" vm="50">
        <v>46084</v>
      </c>
      <c r="B548" s="89" t="s">
        <v>81</v>
      </c>
      <c r="C548" s="89" t="s">
        <v>1423</v>
      </c>
      <c r="D548" s="90">
        <v>-800415</v>
      </c>
      <c r="E548" s="89" t="s">
        <v>1424</v>
      </c>
      <c r="F548" s="89">
        <v>1</v>
      </c>
      <c r="G548" s="90">
        <v>661500</v>
      </c>
      <c r="H548" s="89" t="s">
        <v>931</v>
      </c>
      <c r="I548" s="89" t="s">
        <v>985</v>
      </c>
      <c r="J548" s="89" t="s">
        <v>148</v>
      </c>
      <c r="K548" s="89" t="s">
        <v>469</v>
      </c>
      <c r="L548" s="89" t="s">
        <v>181</v>
      </c>
      <c r="M548" s="89" t="s">
        <v>1229</v>
      </c>
      <c r="N548" s="89" t="s">
        <v>94</v>
      </c>
      <c r="O548" s="142" vm="2">
        <v>0</v>
      </c>
      <c r="P548" s="142" vm="2">
        <v>0</v>
      </c>
      <c r="Q548" s="89" t="s">
        <v>984</v>
      </c>
      <c r="R548" s="89" t="s">
        <v>1230</v>
      </c>
      <c r="S548" s="91" t="s">
        <v>1045</v>
      </c>
      <c r="T548" s="89" t="s">
        <v>932</v>
      </c>
      <c r="U548" s="89" t="s">
        <v>933</v>
      </c>
      <c r="V548" s="146">
        <v>3725</v>
      </c>
      <c r="W548" s="89" t="s">
        <v>910</v>
      </c>
      <c r="X548" s="89">
        <v>0.49166665999999998</v>
      </c>
      <c r="Y548" s="90">
        <v>0.25</v>
      </c>
      <c r="Z548" s="118">
        <v>-98384.342415974999</v>
      </c>
      <c r="AA548" s="89">
        <v>0.12291666499999999</v>
      </c>
      <c r="AB548" s="116">
        <f>_xlfn.XLOOKUP(I548,'rubros_id_opex '!A:A,'rubros_id_opex '!B:B)</f>
        <v>9</v>
      </c>
      <c r="AC548" s="89" t="str">
        <f>_xlfn.XLOOKUP(AB548,'rubros_unicos'!B:B,'rubros_unicos'!A:A)</f>
        <v>HONORARIOS</v>
      </c>
    </row>
    <row r="549" spans="1:29" x14ac:dyDescent="0.25">
      <c r="A549" s="92" vm="50">
        <v>46084</v>
      </c>
      <c r="B549" s="89" t="s">
        <v>81</v>
      </c>
      <c r="C549" s="89" t="s">
        <v>1423</v>
      </c>
      <c r="D549" s="90">
        <v>-800415</v>
      </c>
      <c r="E549" s="89" t="s">
        <v>1424</v>
      </c>
      <c r="F549" s="89">
        <v>1</v>
      </c>
      <c r="G549" s="90">
        <v>661500</v>
      </c>
      <c r="H549" s="89" t="s">
        <v>931</v>
      </c>
      <c r="I549" s="89" t="s">
        <v>985</v>
      </c>
      <c r="J549" s="89" t="s">
        <v>148</v>
      </c>
      <c r="K549" s="89" t="s">
        <v>469</v>
      </c>
      <c r="L549" s="89" t="s">
        <v>181</v>
      </c>
      <c r="M549" s="89" t="s">
        <v>1229</v>
      </c>
      <c r="N549" s="89" t="s">
        <v>94</v>
      </c>
      <c r="O549" s="142" vm="2">
        <v>0</v>
      </c>
      <c r="P549" s="142" vm="2">
        <v>0</v>
      </c>
      <c r="Q549" s="89" t="s">
        <v>984</v>
      </c>
      <c r="R549" s="89" t="s">
        <v>1230</v>
      </c>
      <c r="S549" s="91" t="s">
        <v>1045</v>
      </c>
      <c r="T549" s="89" t="s">
        <v>932</v>
      </c>
      <c r="U549" s="89" t="s">
        <v>933</v>
      </c>
      <c r="V549" s="146">
        <v>3725</v>
      </c>
      <c r="W549" s="89" t="s">
        <v>912</v>
      </c>
      <c r="X549" s="89">
        <v>0.49166665999999998</v>
      </c>
      <c r="Y549" s="90">
        <v>0.25</v>
      </c>
      <c r="Z549" s="118">
        <v>-98384.342415974999</v>
      </c>
      <c r="AA549" s="89">
        <v>0.12291666499999999</v>
      </c>
      <c r="AB549" s="116">
        <f>_xlfn.XLOOKUP(I549,'rubros_id_opex '!A:A,'rubros_id_opex '!B:B)</f>
        <v>9</v>
      </c>
      <c r="AC549" s="89" t="str">
        <f>_xlfn.XLOOKUP(AB549,'rubros_unicos'!B:B,'rubros_unicos'!A:A)</f>
        <v>HONORARIOS</v>
      </c>
    </row>
    <row r="550" spans="1:29" x14ac:dyDescent="0.25">
      <c r="A550" s="92" vm="50">
        <v>46084</v>
      </c>
      <c r="B550" s="89" t="s">
        <v>81</v>
      </c>
      <c r="C550" s="89" t="s">
        <v>1423</v>
      </c>
      <c r="D550" s="90">
        <v>-800415</v>
      </c>
      <c r="E550" s="89" t="s">
        <v>1424</v>
      </c>
      <c r="F550" s="89">
        <v>1</v>
      </c>
      <c r="G550" s="90">
        <v>661500</v>
      </c>
      <c r="H550" s="89" t="s">
        <v>931</v>
      </c>
      <c r="I550" s="89" t="s">
        <v>985</v>
      </c>
      <c r="J550" s="89" t="s">
        <v>148</v>
      </c>
      <c r="K550" s="89" t="s">
        <v>469</v>
      </c>
      <c r="L550" s="89" t="s">
        <v>181</v>
      </c>
      <c r="M550" s="89" t="s">
        <v>1229</v>
      </c>
      <c r="N550" s="89" t="s">
        <v>94</v>
      </c>
      <c r="O550" s="142" vm="2">
        <v>0</v>
      </c>
      <c r="P550" s="142" vm="2">
        <v>0</v>
      </c>
      <c r="Q550" s="89" t="s">
        <v>984</v>
      </c>
      <c r="R550" s="89" t="s">
        <v>1230</v>
      </c>
      <c r="S550" s="91" t="s">
        <v>1045</v>
      </c>
      <c r="T550" s="89" t="s">
        <v>932</v>
      </c>
      <c r="U550" s="89" t="s">
        <v>933</v>
      </c>
      <c r="V550" s="146">
        <v>3925</v>
      </c>
      <c r="W550" s="89" t="s">
        <v>934</v>
      </c>
      <c r="X550" s="89">
        <v>0.49166660000000001</v>
      </c>
      <c r="Y550" s="90">
        <v>0.25</v>
      </c>
      <c r="Z550" s="118">
        <v>-98384.330409750008</v>
      </c>
      <c r="AA550" s="89">
        <v>0.12291665</v>
      </c>
      <c r="AB550" s="116">
        <f>_xlfn.XLOOKUP(I550,'rubros_id_opex '!A:A,'rubros_id_opex '!B:B)</f>
        <v>9</v>
      </c>
      <c r="AC550" s="89" t="str">
        <f>_xlfn.XLOOKUP(AB550,'rubros_unicos'!B:B,'rubros_unicos'!A:A)</f>
        <v>HONORARIOS</v>
      </c>
    </row>
    <row r="551" spans="1:29" x14ac:dyDescent="0.25">
      <c r="A551" s="92" vm="50">
        <v>46084</v>
      </c>
      <c r="B551" s="89" t="s">
        <v>81</v>
      </c>
      <c r="C551" s="89" t="s">
        <v>1423</v>
      </c>
      <c r="D551" s="90">
        <v>-800415</v>
      </c>
      <c r="E551" s="89" t="s">
        <v>1424</v>
      </c>
      <c r="F551" s="89">
        <v>1</v>
      </c>
      <c r="G551" s="90">
        <v>661500</v>
      </c>
      <c r="H551" s="89" t="s">
        <v>931</v>
      </c>
      <c r="I551" s="89" t="s">
        <v>985</v>
      </c>
      <c r="J551" s="89" t="s">
        <v>148</v>
      </c>
      <c r="K551" s="89" t="s">
        <v>469</v>
      </c>
      <c r="L551" s="89" t="s">
        <v>181</v>
      </c>
      <c r="M551" s="89" t="s">
        <v>1229</v>
      </c>
      <c r="N551" s="89" t="s">
        <v>94</v>
      </c>
      <c r="O551" s="142" vm="2">
        <v>0</v>
      </c>
      <c r="P551" s="142" vm="2">
        <v>0</v>
      </c>
      <c r="Q551" s="89" t="s">
        <v>984</v>
      </c>
      <c r="R551" s="89" t="s">
        <v>1230</v>
      </c>
      <c r="S551" s="91" t="s">
        <v>1045</v>
      </c>
      <c r="T551" s="89" t="s">
        <v>932</v>
      </c>
      <c r="U551" s="89" t="s">
        <v>933</v>
      </c>
      <c r="V551" s="146">
        <v>3925</v>
      </c>
      <c r="W551" s="89" t="s">
        <v>908</v>
      </c>
      <c r="X551" s="89">
        <v>0.49166660000000001</v>
      </c>
      <c r="Y551" s="90">
        <v>0.25</v>
      </c>
      <c r="Z551" s="118">
        <v>-98384.330409750008</v>
      </c>
      <c r="AA551" s="89">
        <v>0.12291665</v>
      </c>
      <c r="AB551" s="116">
        <f>_xlfn.XLOOKUP(I551,'rubros_id_opex '!A:A,'rubros_id_opex '!B:B)</f>
        <v>9</v>
      </c>
      <c r="AC551" s="89" t="str">
        <f>_xlfn.XLOOKUP(AB551,'rubros_unicos'!B:B,'rubros_unicos'!A:A)</f>
        <v>HONORARIOS</v>
      </c>
    </row>
    <row r="552" spans="1:29" x14ac:dyDescent="0.25">
      <c r="A552" s="92" vm="50">
        <v>46084</v>
      </c>
      <c r="B552" s="89" t="s">
        <v>81</v>
      </c>
      <c r="C552" s="89" t="s">
        <v>1423</v>
      </c>
      <c r="D552" s="90">
        <v>-800415</v>
      </c>
      <c r="E552" s="89" t="s">
        <v>1424</v>
      </c>
      <c r="F552" s="89">
        <v>1</v>
      </c>
      <c r="G552" s="90">
        <v>661500</v>
      </c>
      <c r="H552" s="89" t="s">
        <v>931</v>
      </c>
      <c r="I552" s="89" t="s">
        <v>985</v>
      </c>
      <c r="J552" s="89" t="s">
        <v>148</v>
      </c>
      <c r="K552" s="89" t="s">
        <v>469</v>
      </c>
      <c r="L552" s="89" t="s">
        <v>181</v>
      </c>
      <c r="M552" s="89" t="s">
        <v>1229</v>
      </c>
      <c r="N552" s="89" t="s">
        <v>94</v>
      </c>
      <c r="O552" s="142" vm="2">
        <v>0</v>
      </c>
      <c r="P552" s="142" vm="2">
        <v>0</v>
      </c>
      <c r="Q552" s="89" t="s">
        <v>984</v>
      </c>
      <c r="R552" s="89" t="s">
        <v>1230</v>
      </c>
      <c r="S552" s="91" t="s">
        <v>1045</v>
      </c>
      <c r="T552" s="89" t="s">
        <v>932</v>
      </c>
      <c r="U552" s="89" t="s">
        <v>933</v>
      </c>
      <c r="V552" s="146">
        <v>3925</v>
      </c>
      <c r="W552" s="89" t="s">
        <v>910</v>
      </c>
      <c r="X552" s="89">
        <v>0.49166660000000001</v>
      </c>
      <c r="Y552" s="90">
        <v>0.25</v>
      </c>
      <c r="Z552" s="118">
        <v>-98384.330409750008</v>
      </c>
      <c r="AA552" s="89">
        <v>0.12291665</v>
      </c>
      <c r="AB552" s="116">
        <f>_xlfn.XLOOKUP(I552,'rubros_id_opex '!A:A,'rubros_id_opex '!B:B)</f>
        <v>9</v>
      </c>
      <c r="AC552" s="89" t="str">
        <f>_xlfn.XLOOKUP(AB552,'rubros_unicos'!B:B,'rubros_unicos'!A:A)</f>
        <v>HONORARIOS</v>
      </c>
    </row>
    <row r="553" spans="1:29" x14ac:dyDescent="0.25">
      <c r="A553" s="92" vm="50">
        <v>46084</v>
      </c>
      <c r="B553" s="89" t="s">
        <v>81</v>
      </c>
      <c r="C553" s="89" t="s">
        <v>1423</v>
      </c>
      <c r="D553" s="90">
        <v>-800415</v>
      </c>
      <c r="E553" s="89" t="s">
        <v>1424</v>
      </c>
      <c r="F553" s="89">
        <v>1</v>
      </c>
      <c r="G553" s="90">
        <v>661500</v>
      </c>
      <c r="H553" s="89" t="s">
        <v>931</v>
      </c>
      <c r="I553" s="89" t="s">
        <v>985</v>
      </c>
      <c r="J553" s="89" t="s">
        <v>148</v>
      </c>
      <c r="K553" s="89" t="s">
        <v>469</v>
      </c>
      <c r="L553" s="89" t="s">
        <v>181</v>
      </c>
      <c r="M553" s="89" t="s">
        <v>1229</v>
      </c>
      <c r="N553" s="89" t="s">
        <v>94</v>
      </c>
      <c r="O553" s="142" vm="2">
        <v>0</v>
      </c>
      <c r="P553" s="142" vm="2">
        <v>0</v>
      </c>
      <c r="Q553" s="89" t="s">
        <v>984</v>
      </c>
      <c r="R553" s="89" t="s">
        <v>1230</v>
      </c>
      <c r="S553" s="91" t="s">
        <v>1045</v>
      </c>
      <c r="T553" s="89" t="s">
        <v>932</v>
      </c>
      <c r="U553" s="89" t="s">
        <v>933</v>
      </c>
      <c r="V553" s="146">
        <v>3925</v>
      </c>
      <c r="W553" s="89" t="s">
        <v>912</v>
      </c>
      <c r="X553" s="89">
        <v>0.49166660000000001</v>
      </c>
      <c r="Y553" s="90">
        <v>0.25</v>
      </c>
      <c r="Z553" s="118">
        <v>-98384.330409750008</v>
      </c>
      <c r="AA553" s="89">
        <v>0.12291665</v>
      </c>
      <c r="AB553" s="116">
        <f>_xlfn.XLOOKUP(I553,'rubros_id_opex '!A:A,'rubros_id_opex '!B:B)</f>
        <v>9</v>
      </c>
      <c r="AC553" s="89" t="str">
        <f>_xlfn.XLOOKUP(AB553,'rubros_unicos'!B:B,'rubros_unicos'!A:A)</f>
        <v>HONORARIOS</v>
      </c>
    </row>
    <row r="554" spans="1:29" x14ac:dyDescent="0.25">
      <c r="A554" s="92" vm="50">
        <v>46084</v>
      </c>
      <c r="B554" s="89" t="s">
        <v>1209</v>
      </c>
      <c r="C554" s="89" t="s">
        <v>1425</v>
      </c>
      <c r="D554" s="90">
        <v>-800415</v>
      </c>
      <c r="E554" s="89" t="s">
        <v>1170</v>
      </c>
      <c r="F554" s="89">
        <v>1</v>
      </c>
      <c r="G554" s="90">
        <v>661500</v>
      </c>
      <c r="H554" s="89" t="s">
        <v>931</v>
      </c>
      <c r="I554" s="89" t="s">
        <v>985</v>
      </c>
      <c r="J554" s="89" t="s">
        <v>148</v>
      </c>
      <c r="K554" s="89" t="s">
        <v>469</v>
      </c>
      <c r="L554" s="89" t="s">
        <v>181</v>
      </c>
      <c r="M554" s="89" t="s">
        <v>1229</v>
      </c>
      <c r="N554" s="89" t="s">
        <v>94</v>
      </c>
      <c r="O554" s="142" vm="2">
        <v>0</v>
      </c>
      <c r="P554" s="142" vm="2">
        <v>0</v>
      </c>
      <c r="Q554" s="89" t="s">
        <v>984</v>
      </c>
      <c r="R554" s="89" t="s">
        <v>1230</v>
      </c>
      <c r="S554" s="91" t="s">
        <v>1045</v>
      </c>
      <c r="T554" s="89" t="s">
        <v>932</v>
      </c>
      <c r="U554" s="89" t="s">
        <v>933</v>
      </c>
      <c r="V554" s="146">
        <v>3725</v>
      </c>
      <c r="W554" s="89" t="s">
        <v>934</v>
      </c>
      <c r="X554" s="89">
        <v>0.49166665999999998</v>
      </c>
      <c r="Y554" s="90">
        <v>0.25</v>
      </c>
      <c r="Z554" s="118">
        <v>-98384.342415974999</v>
      </c>
      <c r="AA554" s="89">
        <v>0.12291666499999999</v>
      </c>
      <c r="AB554" s="116">
        <f>_xlfn.XLOOKUP(I554,'rubros_id_opex '!A:A,'rubros_id_opex '!B:B)</f>
        <v>9</v>
      </c>
      <c r="AC554" s="89" t="str">
        <f>_xlfn.XLOOKUP(AB554,'rubros_unicos'!B:B,'rubros_unicos'!A:A)</f>
        <v>HONORARIOS</v>
      </c>
    </row>
    <row r="555" spans="1:29" x14ac:dyDescent="0.25">
      <c r="A555" s="92" vm="50">
        <v>46084</v>
      </c>
      <c r="B555" s="89" t="s">
        <v>1209</v>
      </c>
      <c r="C555" s="89" t="s">
        <v>1425</v>
      </c>
      <c r="D555" s="90">
        <v>-800415</v>
      </c>
      <c r="E555" s="89" t="s">
        <v>1170</v>
      </c>
      <c r="F555" s="89">
        <v>1</v>
      </c>
      <c r="G555" s="90">
        <v>661500</v>
      </c>
      <c r="H555" s="89" t="s">
        <v>931</v>
      </c>
      <c r="I555" s="89" t="s">
        <v>985</v>
      </c>
      <c r="J555" s="89" t="s">
        <v>148</v>
      </c>
      <c r="K555" s="89" t="s">
        <v>469</v>
      </c>
      <c r="L555" s="89" t="s">
        <v>181</v>
      </c>
      <c r="M555" s="89" t="s">
        <v>1229</v>
      </c>
      <c r="N555" s="89" t="s">
        <v>94</v>
      </c>
      <c r="O555" s="142" vm="2">
        <v>0</v>
      </c>
      <c r="P555" s="142" vm="2">
        <v>0</v>
      </c>
      <c r="Q555" s="89" t="s">
        <v>984</v>
      </c>
      <c r="R555" s="89" t="s">
        <v>1230</v>
      </c>
      <c r="S555" s="91" t="s">
        <v>1045</v>
      </c>
      <c r="T555" s="89" t="s">
        <v>932</v>
      </c>
      <c r="U555" s="89" t="s">
        <v>933</v>
      </c>
      <c r="V555" s="146">
        <v>3725</v>
      </c>
      <c r="W555" s="89" t="s">
        <v>908</v>
      </c>
      <c r="X555" s="89">
        <v>0.49166665999999998</v>
      </c>
      <c r="Y555" s="90">
        <v>0.25</v>
      </c>
      <c r="Z555" s="118">
        <v>-98384.342415974999</v>
      </c>
      <c r="AA555" s="89">
        <v>0.12291666499999999</v>
      </c>
      <c r="AB555" s="116">
        <f>_xlfn.XLOOKUP(I555,'rubros_id_opex '!A:A,'rubros_id_opex '!B:B)</f>
        <v>9</v>
      </c>
      <c r="AC555" s="89" t="str">
        <f>_xlfn.XLOOKUP(AB555,'rubros_unicos'!B:B,'rubros_unicos'!A:A)</f>
        <v>HONORARIOS</v>
      </c>
    </row>
    <row r="556" spans="1:29" x14ac:dyDescent="0.25">
      <c r="A556" s="92" vm="50">
        <v>46084</v>
      </c>
      <c r="B556" s="89" t="s">
        <v>1209</v>
      </c>
      <c r="C556" s="89" t="s">
        <v>1425</v>
      </c>
      <c r="D556" s="90">
        <v>-800415</v>
      </c>
      <c r="E556" s="89" t="s">
        <v>1170</v>
      </c>
      <c r="F556" s="89">
        <v>1</v>
      </c>
      <c r="G556" s="90">
        <v>661500</v>
      </c>
      <c r="H556" s="89" t="s">
        <v>931</v>
      </c>
      <c r="I556" s="89" t="s">
        <v>985</v>
      </c>
      <c r="J556" s="89" t="s">
        <v>148</v>
      </c>
      <c r="K556" s="89" t="s">
        <v>469</v>
      </c>
      <c r="L556" s="89" t="s">
        <v>181</v>
      </c>
      <c r="M556" s="89" t="s">
        <v>1229</v>
      </c>
      <c r="N556" s="89" t="s">
        <v>94</v>
      </c>
      <c r="O556" s="142" vm="2">
        <v>0</v>
      </c>
      <c r="P556" s="142" vm="2">
        <v>0</v>
      </c>
      <c r="Q556" s="89" t="s">
        <v>984</v>
      </c>
      <c r="R556" s="89" t="s">
        <v>1230</v>
      </c>
      <c r="S556" s="91" t="s">
        <v>1045</v>
      </c>
      <c r="T556" s="89" t="s">
        <v>932</v>
      </c>
      <c r="U556" s="89" t="s">
        <v>933</v>
      </c>
      <c r="V556" s="146">
        <v>3725</v>
      </c>
      <c r="W556" s="89" t="s">
        <v>910</v>
      </c>
      <c r="X556" s="89">
        <v>0.49166665999999998</v>
      </c>
      <c r="Y556" s="90">
        <v>0.25</v>
      </c>
      <c r="Z556" s="118">
        <v>-98384.342415974999</v>
      </c>
      <c r="AA556" s="89">
        <v>0.12291666499999999</v>
      </c>
      <c r="AB556" s="116">
        <f>_xlfn.XLOOKUP(I556,'rubros_id_opex '!A:A,'rubros_id_opex '!B:B)</f>
        <v>9</v>
      </c>
      <c r="AC556" s="89" t="str">
        <f>_xlfn.XLOOKUP(AB556,'rubros_unicos'!B:B,'rubros_unicos'!A:A)</f>
        <v>HONORARIOS</v>
      </c>
    </row>
    <row r="557" spans="1:29" x14ac:dyDescent="0.25">
      <c r="A557" s="92" vm="50">
        <v>46084</v>
      </c>
      <c r="B557" s="89" t="s">
        <v>1209</v>
      </c>
      <c r="C557" s="89" t="s">
        <v>1425</v>
      </c>
      <c r="D557" s="90">
        <v>-800415</v>
      </c>
      <c r="E557" s="89" t="s">
        <v>1170</v>
      </c>
      <c r="F557" s="89">
        <v>1</v>
      </c>
      <c r="G557" s="90">
        <v>661500</v>
      </c>
      <c r="H557" s="89" t="s">
        <v>931</v>
      </c>
      <c r="I557" s="89" t="s">
        <v>985</v>
      </c>
      <c r="J557" s="89" t="s">
        <v>148</v>
      </c>
      <c r="K557" s="89" t="s">
        <v>469</v>
      </c>
      <c r="L557" s="89" t="s">
        <v>181</v>
      </c>
      <c r="M557" s="89" t="s">
        <v>1229</v>
      </c>
      <c r="N557" s="89" t="s">
        <v>94</v>
      </c>
      <c r="O557" s="142" vm="2">
        <v>0</v>
      </c>
      <c r="P557" s="142" vm="2">
        <v>0</v>
      </c>
      <c r="Q557" s="89" t="s">
        <v>984</v>
      </c>
      <c r="R557" s="89" t="s">
        <v>1230</v>
      </c>
      <c r="S557" s="91" t="s">
        <v>1045</v>
      </c>
      <c r="T557" s="89" t="s">
        <v>932</v>
      </c>
      <c r="U557" s="89" t="s">
        <v>933</v>
      </c>
      <c r="V557" s="146">
        <v>3725</v>
      </c>
      <c r="W557" s="89" t="s">
        <v>912</v>
      </c>
      <c r="X557" s="89">
        <v>0.49166665999999998</v>
      </c>
      <c r="Y557" s="90">
        <v>0.25</v>
      </c>
      <c r="Z557" s="118">
        <v>-98384.342415974999</v>
      </c>
      <c r="AA557" s="89">
        <v>0.12291666499999999</v>
      </c>
      <c r="AB557" s="116">
        <f>_xlfn.XLOOKUP(I557,'rubros_id_opex '!A:A,'rubros_id_opex '!B:B)</f>
        <v>9</v>
      </c>
      <c r="AC557" s="89" t="str">
        <f>_xlfn.XLOOKUP(AB557,'rubros_unicos'!B:B,'rubros_unicos'!A:A)</f>
        <v>HONORARIOS</v>
      </c>
    </row>
    <row r="558" spans="1:29" x14ac:dyDescent="0.25">
      <c r="A558" s="92" vm="50">
        <v>46084</v>
      </c>
      <c r="B558" s="89" t="s">
        <v>1209</v>
      </c>
      <c r="C558" s="89" t="s">
        <v>1425</v>
      </c>
      <c r="D558" s="90">
        <v>-800415</v>
      </c>
      <c r="E558" s="89" t="s">
        <v>1170</v>
      </c>
      <c r="F558" s="89">
        <v>1</v>
      </c>
      <c r="G558" s="90">
        <v>661500</v>
      </c>
      <c r="H558" s="89" t="s">
        <v>931</v>
      </c>
      <c r="I558" s="89" t="s">
        <v>985</v>
      </c>
      <c r="J558" s="89" t="s">
        <v>148</v>
      </c>
      <c r="K558" s="89" t="s">
        <v>469</v>
      </c>
      <c r="L558" s="89" t="s">
        <v>181</v>
      </c>
      <c r="M558" s="89" t="s">
        <v>1229</v>
      </c>
      <c r="N558" s="89" t="s">
        <v>94</v>
      </c>
      <c r="O558" s="142" vm="2">
        <v>0</v>
      </c>
      <c r="P558" s="142" vm="2">
        <v>0</v>
      </c>
      <c r="Q558" s="89" t="s">
        <v>984</v>
      </c>
      <c r="R558" s="89" t="s">
        <v>1230</v>
      </c>
      <c r="S558" s="91" t="s">
        <v>1045</v>
      </c>
      <c r="T558" s="89" t="s">
        <v>932</v>
      </c>
      <c r="U558" s="89" t="s">
        <v>933</v>
      </c>
      <c r="V558" s="146">
        <v>3925</v>
      </c>
      <c r="W558" s="89" t="s">
        <v>934</v>
      </c>
      <c r="X558" s="89">
        <v>0.49166660000000001</v>
      </c>
      <c r="Y558" s="90">
        <v>0.25</v>
      </c>
      <c r="Z558" s="118">
        <v>-98384.330409750008</v>
      </c>
      <c r="AA558" s="89">
        <v>0.12291665</v>
      </c>
      <c r="AB558" s="116">
        <f>_xlfn.XLOOKUP(I558,'rubros_id_opex '!A:A,'rubros_id_opex '!B:B)</f>
        <v>9</v>
      </c>
      <c r="AC558" s="89" t="str">
        <f>_xlfn.XLOOKUP(AB558,'rubros_unicos'!B:B,'rubros_unicos'!A:A)</f>
        <v>HONORARIOS</v>
      </c>
    </row>
    <row r="559" spans="1:29" x14ac:dyDescent="0.25">
      <c r="A559" s="92" vm="50">
        <v>46084</v>
      </c>
      <c r="B559" s="89" t="s">
        <v>1209</v>
      </c>
      <c r="C559" s="89" t="s">
        <v>1425</v>
      </c>
      <c r="D559" s="90">
        <v>-800415</v>
      </c>
      <c r="E559" s="89" t="s">
        <v>1170</v>
      </c>
      <c r="F559" s="89">
        <v>1</v>
      </c>
      <c r="G559" s="90">
        <v>661500</v>
      </c>
      <c r="H559" s="89" t="s">
        <v>931</v>
      </c>
      <c r="I559" s="89" t="s">
        <v>985</v>
      </c>
      <c r="J559" s="89" t="s">
        <v>148</v>
      </c>
      <c r="K559" s="89" t="s">
        <v>469</v>
      </c>
      <c r="L559" s="89" t="s">
        <v>181</v>
      </c>
      <c r="M559" s="89" t="s">
        <v>1229</v>
      </c>
      <c r="N559" s="89" t="s">
        <v>94</v>
      </c>
      <c r="O559" s="142" vm="2">
        <v>0</v>
      </c>
      <c r="P559" s="142" vm="2">
        <v>0</v>
      </c>
      <c r="Q559" s="89" t="s">
        <v>984</v>
      </c>
      <c r="R559" s="89" t="s">
        <v>1230</v>
      </c>
      <c r="S559" s="91" t="s">
        <v>1045</v>
      </c>
      <c r="T559" s="89" t="s">
        <v>932</v>
      </c>
      <c r="U559" s="89" t="s">
        <v>933</v>
      </c>
      <c r="V559" s="146">
        <v>3925</v>
      </c>
      <c r="W559" s="89" t="s">
        <v>908</v>
      </c>
      <c r="X559" s="89">
        <v>0.49166660000000001</v>
      </c>
      <c r="Y559" s="90">
        <v>0.25</v>
      </c>
      <c r="Z559" s="118">
        <v>-98384.330409750008</v>
      </c>
      <c r="AA559" s="89">
        <v>0.12291665</v>
      </c>
      <c r="AB559" s="116">
        <f>_xlfn.XLOOKUP(I559,'rubros_id_opex '!A:A,'rubros_id_opex '!B:B)</f>
        <v>9</v>
      </c>
      <c r="AC559" s="89" t="str">
        <f>_xlfn.XLOOKUP(AB559,'rubros_unicos'!B:B,'rubros_unicos'!A:A)</f>
        <v>HONORARIOS</v>
      </c>
    </row>
    <row r="560" spans="1:29" x14ac:dyDescent="0.25">
      <c r="A560" s="92" vm="50">
        <v>46084</v>
      </c>
      <c r="B560" s="89" t="s">
        <v>1209</v>
      </c>
      <c r="C560" s="89" t="s">
        <v>1425</v>
      </c>
      <c r="D560" s="90">
        <v>-800415</v>
      </c>
      <c r="E560" s="89" t="s">
        <v>1170</v>
      </c>
      <c r="F560" s="89">
        <v>1</v>
      </c>
      <c r="G560" s="90">
        <v>661500</v>
      </c>
      <c r="H560" s="89" t="s">
        <v>931</v>
      </c>
      <c r="I560" s="89" t="s">
        <v>985</v>
      </c>
      <c r="J560" s="89" t="s">
        <v>148</v>
      </c>
      <c r="K560" s="89" t="s">
        <v>469</v>
      </c>
      <c r="L560" s="89" t="s">
        <v>181</v>
      </c>
      <c r="M560" s="89" t="s">
        <v>1229</v>
      </c>
      <c r="N560" s="89" t="s">
        <v>94</v>
      </c>
      <c r="O560" s="142" vm="2">
        <v>0</v>
      </c>
      <c r="P560" s="142" vm="2">
        <v>0</v>
      </c>
      <c r="Q560" s="89" t="s">
        <v>984</v>
      </c>
      <c r="R560" s="89" t="s">
        <v>1230</v>
      </c>
      <c r="S560" s="91" t="s">
        <v>1045</v>
      </c>
      <c r="T560" s="89" t="s">
        <v>932</v>
      </c>
      <c r="U560" s="89" t="s">
        <v>933</v>
      </c>
      <c r="V560" s="146">
        <v>3925</v>
      </c>
      <c r="W560" s="89" t="s">
        <v>910</v>
      </c>
      <c r="X560" s="89">
        <v>0.49166660000000001</v>
      </c>
      <c r="Y560" s="90">
        <v>0.25</v>
      </c>
      <c r="Z560" s="118">
        <v>-98384.330409750008</v>
      </c>
      <c r="AA560" s="89">
        <v>0.12291665</v>
      </c>
      <c r="AB560" s="116">
        <f>_xlfn.XLOOKUP(I560,'rubros_id_opex '!A:A,'rubros_id_opex '!B:B)</f>
        <v>9</v>
      </c>
      <c r="AC560" s="89" t="str">
        <f>_xlfn.XLOOKUP(AB560,'rubros_unicos'!B:B,'rubros_unicos'!A:A)</f>
        <v>HONORARIOS</v>
      </c>
    </row>
    <row r="561" spans="1:29" x14ac:dyDescent="0.25">
      <c r="A561" s="92" vm="50">
        <v>46084</v>
      </c>
      <c r="B561" s="89" t="s">
        <v>1209</v>
      </c>
      <c r="C561" s="89" t="s">
        <v>1425</v>
      </c>
      <c r="D561" s="90">
        <v>-800415</v>
      </c>
      <c r="E561" s="89" t="s">
        <v>1170</v>
      </c>
      <c r="F561" s="89">
        <v>1</v>
      </c>
      <c r="G561" s="90">
        <v>661500</v>
      </c>
      <c r="H561" s="89" t="s">
        <v>931</v>
      </c>
      <c r="I561" s="89" t="s">
        <v>985</v>
      </c>
      <c r="J561" s="89" t="s">
        <v>148</v>
      </c>
      <c r="K561" s="89" t="s">
        <v>469</v>
      </c>
      <c r="L561" s="89" t="s">
        <v>181</v>
      </c>
      <c r="M561" s="89" t="s">
        <v>1229</v>
      </c>
      <c r="N561" s="89" t="s">
        <v>94</v>
      </c>
      <c r="O561" s="142" vm="2">
        <v>0</v>
      </c>
      <c r="P561" s="142" vm="2">
        <v>0</v>
      </c>
      <c r="Q561" s="89" t="s">
        <v>984</v>
      </c>
      <c r="R561" s="89" t="s">
        <v>1230</v>
      </c>
      <c r="S561" s="91" t="s">
        <v>1045</v>
      </c>
      <c r="T561" s="89" t="s">
        <v>932</v>
      </c>
      <c r="U561" s="89" t="s">
        <v>933</v>
      </c>
      <c r="V561" s="146">
        <v>3925</v>
      </c>
      <c r="W561" s="89" t="s">
        <v>912</v>
      </c>
      <c r="X561" s="89">
        <v>0.49166660000000001</v>
      </c>
      <c r="Y561" s="90">
        <v>0.25</v>
      </c>
      <c r="Z561" s="118">
        <v>-98384.330409750008</v>
      </c>
      <c r="AA561" s="89">
        <v>0.12291665</v>
      </c>
      <c r="AB561" s="116">
        <f>_xlfn.XLOOKUP(I561,'rubros_id_opex '!A:A,'rubros_id_opex '!B:B)</f>
        <v>9</v>
      </c>
      <c r="AC561" s="89" t="str">
        <f>_xlfn.XLOOKUP(AB561,'rubros_unicos'!B:B,'rubros_unicos'!A:A)</f>
        <v>HONORARIOS</v>
      </c>
    </row>
    <row r="562" spans="1:29" x14ac:dyDescent="0.25">
      <c r="A562" s="92" vm="51">
        <v>46083</v>
      </c>
      <c r="B562" s="89" t="s">
        <v>1225</v>
      </c>
      <c r="C562" s="89" t="s">
        <v>1426</v>
      </c>
      <c r="D562" s="90">
        <v>-26005.97</v>
      </c>
      <c r="E562" s="89" t="s">
        <v>986</v>
      </c>
      <c r="F562" s="89">
        <v>1</v>
      </c>
      <c r="G562" s="90">
        <v>26005.97</v>
      </c>
      <c r="H562" s="89" t="s">
        <v>931</v>
      </c>
      <c r="I562" s="89" t="s">
        <v>986</v>
      </c>
      <c r="J562" s="89" t="s">
        <v>148</v>
      </c>
      <c r="K562" s="89" t="s">
        <v>506</v>
      </c>
      <c r="L562" s="89" t="s">
        <v>149</v>
      </c>
      <c r="M562" s="89" t="s">
        <v>1229</v>
      </c>
      <c r="N562" s="89" t="s">
        <v>100</v>
      </c>
      <c r="O562" s="142" vm="2">
        <v>0</v>
      </c>
      <c r="P562" s="142" vm="2">
        <v>0</v>
      </c>
      <c r="Q562" s="89" t="s">
        <v>984</v>
      </c>
      <c r="R562" s="89" t="s">
        <v>1230</v>
      </c>
      <c r="S562" s="91" t="s">
        <v>1045</v>
      </c>
      <c r="T562" s="89" t="s">
        <v>987</v>
      </c>
      <c r="U562" s="89" t="s">
        <v>988</v>
      </c>
      <c r="V562" s="146">
        <v>3725</v>
      </c>
      <c r="W562" s="89" t="s">
        <v>987</v>
      </c>
      <c r="X562" s="89">
        <v>0.49166665999999998</v>
      </c>
      <c r="Y562" s="90">
        <v>0</v>
      </c>
      <c r="Z562" s="118">
        <v>0</v>
      </c>
      <c r="AA562" s="89">
        <v>0</v>
      </c>
      <c r="AB562" s="116">
        <f>_xlfn.XLOOKUP(I562,'rubros_id_opex '!A:A,'rubros_id_opex '!B:B)</f>
        <v>8</v>
      </c>
      <c r="AC562" s="89" t="str">
        <f>_xlfn.XLOOKUP(AB562,'rubros_unicos'!B:B,'rubros_unicos'!A:A)</f>
        <v>IMPUESTOS</v>
      </c>
    </row>
    <row r="563" spans="1:29" x14ac:dyDescent="0.25">
      <c r="A563" s="92" vm="51">
        <v>46083</v>
      </c>
      <c r="B563" s="89" t="s">
        <v>1225</v>
      </c>
      <c r="C563" s="89" t="s">
        <v>1426</v>
      </c>
      <c r="D563" s="90">
        <v>-26005.97</v>
      </c>
      <c r="E563" s="89" t="s">
        <v>986</v>
      </c>
      <c r="F563" s="89">
        <v>1</v>
      </c>
      <c r="G563" s="90">
        <v>26005.97</v>
      </c>
      <c r="H563" s="89" t="s">
        <v>931</v>
      </c>
      <c r="I563" s="89" t="s">
        <v>986</v>
      </c>
      <c r="J563" s="89" t="s">
        <v>148</v>
      </c>
      <c r="K563" s="89" t="s">
        <v>506</v>
      </c>
      <c r="L563" s="89" t="s">
        <v>149</v>
      </c>
      <c r="M563" s="89" t="s">
        <v>1229</v>
      </c>
      <c r="N563" s="89" t="s">
        <v>100</v>
      </c>
      <c r="O563" s="142" vm="2">
        <v>0</v>
      </c>
      <c r="P563" s="142" vm="2">
        <v>0</v>
      </c>
      <c r="Q563" s="89" t="s">
        <v>984</v>
      </c>
      <c r="R563" s="89" t="s">
        <v>1230</v>
      </c>
      <c r="S563" s="91" t="s">
        <v>1045</v>
      </c>
      <c r="T563" s="89" t="s">
        <v>987</v>
      </c>
      <c r="U563" s="89" t="s">
        <v>988</v>
      </c>
      <c r="V563" s="146">
        <v>3925</v>
      </c>
      <c r="W563" s="89" t="s">
        <v>987</v>
      </c>
      <c r="X563" s="89">
        <v>0.49166660000000001</v>
      </c>
      <c r="Y563" s="90">
        <v>0</v>
      </c>
      <c r="Z563" s="118">
        <v>0</v>
      </c>
      <c r="AA563" s="89">
        <v>0</v>
      </c>
      <c r="AB563" s="116">
        <f>_xlfn.XLOOKUP(I563,'rubros_id_opex '!A:A,'rubros_id_opex '!B:B)</f>
        <v>8</v>
      </c>
      <c r="AC563" s="89" t="str">
        <f>_xlfn.XLOOKUP(AB563,'rubros_unicos'!B:B,'rubros_unicos'!A:A)</f>
        <v>IMPUESTOS</v>
      </c>
    </row>
    <row r="564" spans="1:29" x14ac:dyDescent="0.25">
      <c r="A564" s="92" vm="51">
        <v>46083</v>
      </c>
      <c r="B564" s="89" t="s">
        <v>19</v>
      </c>
      <c r="C564" s="89" t="s">
        <v>1427</v>
      </c>
      <c r="D564" s="90">
        <v>-169480</v>
      </c>
      <c r="E564" s="89" t="s">
        <v>1428</v>
      </c>
      <c r="F564" s="89">
        <v>1</v>
      </c>
      <c r="G564" s="90">
        <v>35680</v>
      </c>
      <c r="H564" s="89" t="s">
        <v>931</v>
      </c>
      <c r="I564" s="89" t="s">
        <v>986</v>
      </c>
      <c r="J564" s="89" t="s">
        <v>148</v>
      </c>
      <c r="K564" s="89" t="s">
        <v>469</v>
      </c>
      <c r="L564" s="89" t="s">
        <v>181</v>
      </c>
      <c r="M564" s="89" t="s">
        <v>1229</v>
      </c>
      <c r="N564" s="89" t="s">
        <v>100</v>
      </c>
      <c r="O564" s="142" vm="2">
        <v>0</v>
      </c>
      <c r="P564" s="142" vm="2">
        <v>0</v>
      </c>
      <c r="Q564" s="89" t="s">
        <v>984</v>
      </c>
      <c r="R564" s="89" t="s">
        <v>1230</v>
      </c>
      <c r="S564" s="91" t="s">
        <v>1045</v>
      </c>
      <c r="T564" s="89" t="s">
        <v>987</v>
      </c>
      <c r="U564" s="89" t="s">
        <v>988</v>
      </c>
      <c r="V564" s="146">
        <v>3725</v>
      </c>
      <c r="W564" s="89" t="s">
        <v>987</v>
      </c>
      <c r="X564" s="89">
        <v>0.49166665999999998</v>
      </c>
      <c r="Y564" s="90">
        <v>0</v>
      </c>
      <c r="Z564" s="118">
        <v>0</v>
      </c>
      <c r="AA564" s="89">
        <v>0</v>
      </c>
      <c r="AB564" s="116">
        <f>_xlfn.XLOOKUP(I564,'rubros_id_opex '!A:A,'rubros_id_opex '!B:B)</f>
        <v>8</v>
      </c>
      <c r="AC564" s="89" t="str">
        <f>_xlfn.XLOOKUP(AB564,'rubros_unicos'!B:B,'rubros_unicos'!A:A)</f>
        <v>IMPUESTOS</v>
      </c>
    </row>
    <row r="565" spans="1:29" x14ac:dyDescent="0.25">
      <c r="A565" s="92" vm="51">
        <v>46083</v>
      </c>
      <c r="B565" s="89" t="s">
        <v>19</v>
      </c>
      <c r="C565" s="89" t="s">
        <v>1427</v>
      </c>
      <c r="D565" s="90">
        <v>-169480</v>
      </c>
      <c r="E565" s="89" t="s">
        <v>1428</v>
      </c>
      <c r="F565" s="89">
        <v>1</v>
      </c>
      <c r="G565" s="90">
        <v>35680</v>
      </c>
      <c r="H565" s="89" t="s">
        <v>931</v>
      </c>
      <c r="I565" s="89" t="s">
        <v>986</v>
      </c>
      <c r="J565" s="89" t="s">
        <v>148</v>
      </c>
      <c r="K565" s="89" t="s">
        <v>469</v>
      </c>
      <c r="L565" s="89" t="s">
        <v>181</v>
      </c>
      <c r="M565" s="89" t="s">
        <v>1229</v>
      </c>
      <c r="N565" s="89" t="s">
        <v>100</v>
      </c>
      <c r="O565" s="142" vm="2">
        <v>0</v>
      </c>
      <c r="P565" s="142" vm="2">
        <v>0</v>
      </c>
      <c r="Q565" s="89" t="s">
        <v>984</v>
      </c>
      <c r="R565" s="89" t="s">
        <v>1230</v>
      </c>
      <c r="S565" s="91" t="s">
        <v>1045</v>
      </c>
      <c r="T565" s="89" t="s">
        <v>987</v>
      </c>
      <c r="U565" s="89" t="s">
        <v>988</v>
      </c>
      <c r="V565" s="146">
        <v>3925</v>
      </c>
      <c r="W565" s="89" t="s">
        <v>987</v>
      </c>
      <c r="X565" s="89">
        <v>0.49166660000000001</v>
      </c>
      <c r="Y565" s="90">
        <v>0</v>
      </c>
      <c r="Z565" s="118">
        <v>0</v>
      </c>
      <c r="AA565" s="89">
        <v>0</v>
      </c>
      <c r="AB565" s="116">
        <f>_xlfn.XLOOKUP(I565,'rubros_id_opex '!A:A,'rubros_id_opex '!B:B)</f>
        <v>8</v>
      </c>
      <c r="AC565" s="89" t="str">
        <f>_xlfn.XLOOKUP(AB565,'rubros_unicos'!B:B,'rubros_unicos'!A:A)</f>
        <v>IMPUESTOS</v>
      </c>
    </row>
    <row r="566" spans="1:29" x14ac:dyDescent="0.25">
      <c r="A566" s="92" vm="51">
        <v>46083</v>
      </c>
      <c r="B566" s="89" t="s">
        <v>936</v>
      </c>
      <c r="C566" s="89" t="s">
        <v>1429</v>
      </c>
      <c r="D566" s="90">
        <v>-3460600</v>
      </c>
      <c r="E566" s="89" t="s">
        <v>1430</v>
      </c>
      <c r="F566" s="89">
        <v>2</v>
      </c>
      <c r="G566" s="90">
        <v>550000</v>
      </c>
      <c r="H566" s="89" t="s">
        <v>931</v>
      </c>
      <c r="I566" s="89" t="s">
        <v>991</v>
      </c>
      <c r="J566" s="89" t="s">
        <v>148</v>
      </c>
      <c r="K566" s="89" t="s">
        <v>469</v>
      </c>
      <c r="L566" s="89" t="s">
        <v>181</v>
      </c>
      <c r="M566" s="89" t="s">
        <v>1229</v>
      </c>
      <c r="N566" s="89" t="s">
        <v>104</v>
      </c>
      <c r="O566" s="142" vm="2">
        <v>0</v>
      </c>
      <c r="P566" s="142" vm="2">
        <v>0</v>
      </c>
      <c r="Q566" s="89" t="s">
        <v>984</v>
      </c>
      <c r="R566" s="89" t="s">
        <v>1230</v>
      </c>
      <c r="S566" s="91" t="s">
        <v>1045</v>
      </c>
      <c r="T566" s="89" t="s">
        <v>912</v>
      </c>
      <c r="U566" s="89" t="s">
        <v>935</v>
      </c>
      <c r="V566" s="146">
        <v>3725</v>
      </c>
      <c r="W566" s="89" t="s">
        <v>912</v>
      </c>
      <c r="X566" s="89">
        <v>0.49166665999999998</v>
      </c>
      <c r="Y566" s="90">
        <v>1</v>
      </c>
      <c r="Z566" s="118">
        <v>-1701461.643596</v>
      </c>
      <c r="AA566" s="89">
        <v>0.98333331999999996</v>
      </c>
      <c r="AB566" s="116">
        <f>_xlfn.XLOOKUP(I566,'rubros_id_opex '!A:A,'rubros_id_opex '!B:B)</f>
        <v>5</v>
      </c>
      <c r="AC566" s="89" t="str">
        <f>_xlfn.XLOOKUP(AB566,'rubros_unicos'!B:B,'rubros_unicos'!A:A)</f>
        <v>FLETES</v>
      </c>
    </row>
    <row r="567" spans="1:29" x14ac:dyDescent="0.25">
      <c r="A567" s="92" vm="51">
        <v>46083</v>
      </c>
      <c r="B567" s="89" t="s">
        <v>936</v>
      </c>
      <c r="C567" s="89" t="s">
        <v>1429</v>
      </c>
      <c r="D567" s="90">
        <v>-3460600</v>
      </c>
      <c r="E567" s="89" t="s">
        <v>1430</v>
      </c>
      <c r="F567" s="89">
        <v>2</v>
      </c>
      <c r="G567" s="90">
        <v>550000</v>
      </c>
      <c r="H567" s="89" t="s">
        <v>931</v>
      </c>
      <c r="I567" s="89" t="s">
        <v>991</v>
      </c>
      <c r="J567" s="89" t="s">
        <v>148</v>
      </c>
      <c r="K567" s="89" t="s">
        <v>469</v>
      </c>
      <c r="L567" s="89" t="s">
        <v>181</v>
      </c>
      <c r="M567" s="89" t="s">
        <v>1229</v>
      </c>
      <c r="N567" s="89" t="s">
        <v>104</v>
      </c>
      <c r="O567" s="142" vm="2">
        <v>0</v>
      </c>
      <c r="P567" s="142" vm="2">
        <v>0</v>
      </c>
      <c r="Q567" s="89" t="s">
        <v>984</v>
      </c>
      <c r="R567" s="89" t="s">
        <v>1230</v>
      </c>
      <c r="S567" s="91" t="s">
        <v>1045</v>
      </c>
      <c r="T567" s="89" t="s">
        <v>912</v>
      </c>
      <c r="U567" s="89" t="s">
        <v>935</v>
      </c>
      <c r="V567" s="146">
        <v>3925</v>
      </c>
      <c r="W567" s="89" t="s">
        <v>912</v>
      </c>
      <c r="X567" s="89">
        <v>0.49166660000000001</v>
      </c>
      <c r="Y567" s="90">
        <v>1</v>
      </c>
      <c r="Z567" s="118">
        <v>-1701461.4359600001</v>
      </c>
      <c r="AA567" s="89">
        <v>0.98333320000000002</v>
      </c>
      <c r="AB567" s="116">
        <f>_xlfn.XLOOKUP(I567,'rubros_id_opex '!A:A,'rubros_id_opex '!B:B)</f>
        <v>5</v>
      </c>
      <c r="AC567" s="89" t="str">
        <f>_xlfn.XLOOKUP(AB567,'rubros_unicos'!B:B,'rubros_unicos'!A:A)</f>
        <v>FLETES</v>
      </c>
    </row>
    <row r="568" spans="1:29" x14ac:dyDescent="0.25">
      <c r="A568" s="92" vm="52">
        <v>46082</v>
      </c>
      <c r="B568" s="89" t="s">
        <v>938</v>
      </c>
      <c r="C568" s="89" t="s">
        <v>1431</v>
      </c>
      <c r="D568" s="90">
        <v>-337305.65</v>
      </c>
      <c r="E568" s="89" t="s">
        <v>983</v>
      </c>
      <c r="F568" s="89">
        <v>1</v>
      </c>
      <c r="G568" s="90">
        <v>278765</v>
      </c>
      <c r="H568" s="89" t="s">
        <v>931</v>
      </c>
      <c r="I568" s="89" t="s">
        <v>983</v>
      </c>
      <c r="J568" s="89" t="s">
        <v>148</v>
      </c>
      <c r="K568" s="89" t="s">
        <v>506</v>
      </c>
      <c r="L568" s="89" t="s">
        <v>181</v>
      </c>
      <c r="M568" s="89" t="s">
        <v>1229</v>
      </c>
      <c r="N568" s="89" t="s">
        <v>94</v>
      </c>
      <c r="O568" s="142" vm="2">
        <v>0</v>
      </c>
      <c r="P568" s="142" vm="2">
        <v>0</v>
      </c>
      <c r="Q568" s="89" t="s">
        <v>984</v>
      </c>
      <c r="R568" s="89" t="s">
        <v>1230</v>
      </c>
      <c r="S568" s="91" t="s">
        <v>1045</v>
      </c>
      <c r="T568" s="89" t="s">
        <v>932</v>
      </c>
      <c r="U568" s="89" t="s">
        <v>933</v>
      </c>
      <c r="V568" s="146">
        <v>3725</v>
      </c>
      <c r="W568" s="89" t="s">
        <v>934</v>
      </c>
      <c r="X568" s="89">
        <v>0.49166665999999998</v>
      </c>
      <c r="Y568" s="90">
        <v>0.25</v>
      </c>
      <c r="Z568" s="118">
        <v>-41460.485583657253</v>
      </c>
      <c r="AA568" s="89">
        <v>0.12291666499999999</v>
      </c>
      <c r="AB568" s="116">
        <f>_xlfn.XLOOKUP(I568,'rubros_id_opex '!A:A,'rubros_id_opex '!B:B)</f>
        <v>7</v>
      </c>
      <c r="AC568" s="89" t="str">
        <f>_xlfn.XLOOKUP(AB568,'rubros_unicos'!B:B,'rubros_unicos'!A:A)</f>
        <v>GASTOS OPERATIVOS</v>
      </c>
    </row>
    <row r="569" spans="1:29" x14ac:dyDescent="0.25">
      <c r="A569" s="92" vm="52">
        <v>46082</v>
      </c>
      <c r="B569" s="89" t="s">
        <v>938</v>
      </c>
      <c r="C569" s="89" t="s">
        <v>1431</v>
      </c>
      <c r="D569" s="90">
        <v>-337305.65</v>
      </c>
      <c r="E569" s="89" t="s">
        <v>983</v>
      </c>
      <c r="F569" s="89">
        <v>1</v>
      </c>
      <c r="G569" s="90">
        <v>278765</v>
      </c>
      <c r="H569" s="89" t="s">
        <v>931</v>
      </c>
      <c r="I569" s="89" t="s">
        <v>983</v>
      </c>
      <c r="J569" s="89" t="s">
        <v>148</v>
      </c>
      <c r="K569" s="89" t="s">
        <v>506</v>
      </c>
      <c r="L569" s="89" t="s">
        <v>181</v>
      </c>
      <c r="M569" s="89" t="s">
        <v>1229</v>
      </c>
      <c r="N569" s="89" t="s">
        <v>94</v>
      </c>
      <c r="O569" s="142" vm="2">
        <v>0</v>
      </c>
      <c r="P569" s="142" vm="2">
        <v>0</v>
      </c>
      <c r="Q569" s="89" t="s">
        <v>984</v>
      </c>
      <c r="R569" s="89" t="s">
        <v>1230</v>
      </c>
      <c r="S569" s="91" t="s">
        <v>1045</v>
      </c>
      <c r="T569" s="89" t="s">
        <v>932</v>
      </c>
      <c r="U569" s="89" t="s">
        <v>933</v>
      </c>
      <c r="V569" s="146">
        <v>3725</v>
      </c>
      <c r="W569" s="89" t="s">
        <v>908</v>
      </c>
      <c r="X569" s="89">
        <v>0.49166665999999998</v>
      </c>
      <c r="Y569" s="90">
        <v>0.25</v>
      </c>
      <c r="Z569" s="118">
        <v>-41460.485583657253</v>
      </c>
      <c r="AA569" s="89">
        <v>0.12291666499999999</v>
      </c>
      <c r="AB569" s="116">
        <f>_xlfn.XLOOKUP(I569,'rubros_id_opex '!A:A,'rubros_id_opex '!B:B)</f>
        <v>7</v>
      </c>
      <c r="AC569" s="89" t="str">
        <f>_xlfn.XLOOKUP(AB569,'rubros_unicos'!B:B,'rubros_unicos'!A:A)</f>
        <v>GASTOS OPERATIVOS</v>
      </c>
    </row>
    <row r="570" spans="1:29" x14ac:dyDescent="0.25">
      <c r="A570" s="92" vm="52">
        <v>46082</v>
      </c>
      <c r="B570" s="89" t="s">
        <v>938</v>
      </c>
      <c r="C570" s="89" t="s">
        <v>1431</v>
      </c>
      <c r="D570" s="90">
        <v>-337305.65</v>
      </c>
      <c r="E570" s="89" t="s">
        <v>983</v>
      </c>
      <c r="F570" s="89">
        <v>1</v>
      </c>
      <c r="G570" s="90">
        <v>278765</v>
      </c>
      <c r="H570" s="89" t="s">
        <v>931</v>
      </c>
      <c r="I570" s="89" t="s">
        <v>983</v>
      </c>
      <c r="J570" s="89" t="s">
        <v>148</v>
      </c>
      <c r="K570" s="89" t="s">
        <v>506</v>
      </c>
      <c r="L570" s="89" t="s">
        <v>181</v>
      </c>
      <c r="M570" s="89" t="s">
        <v>1229</v>
      </c>
      <c r="N570" s="89" t="s">
        <v>94</v>
      </c>
      <c r="O570" s="142" vm="2">
        <v>0</v>
      </c>
      <c r="P570" s="142" vm="2">
        <v>0</v>
      </c>
      <c r="Q570" s="89" t="s">
        <v>984</v>
      </c>
      <c r="R570" s="89" t="s">
        <v>1230</v>
      </c>
      <c r="S570" s="91" t="s">
        <v>1045</v>
      </c>
      <c r="T570" s="89" t="s">
        <v>932</v>
      </c>
      <c r="U570" s="89" t="s">
        <v>933</v>
      </c>
      <c r="V570" s="146">
        <v>3725</v>
      </c>
      <c r="W570" s="89" t="s">
        <v>910</v>
      </c>
      <c r="X570" s="89">
        <v>0.49166665999999998</v>
      </c>
      <c r="Y570" s="90">
        <v>0.25</v>
      </c>
      <c r="Z570" s="118">
        <v>-41460.485583657253</v>
      </c>
      <c r="AA570" s="89">
        <v>0.12291666499999999</v>
      </c>
      <c r="AB570" s="116">
        <f>_xlfn.XLOOKUP(I570,'rubros_id_opex '!A:A,'rubros_id_opex '!B:B)</f>
        <v>7</v>
      </c>
      <c r="AC570" s="89" t="str">
        <f>_xlfn.XLOOKUP(AB570,'rubros_unicos'!B:B,'rubros_unicos'!A:A)</f>
        <v>GASTOS OPERATIVOS</v>
      </c>
    </row>
    <row r="571" spans="1:29" x14ac:dyDescent="0.25">
      <c r="A571" s="92" vm="52">
        <v>46082</v>
      </c>
      <c r="B571" s="89" t="s">
        <v>938</v>
      </c>
      <c r="C571" s="89" t="s">
        <v>1431</v>
      </c>
      <c r="D571" s="90">
        <v>-337305.65</v>
      </c>
      <c r="E571" s="89" t="s">
        <v>983</v>
      </c>
      <c r="F571" s="89">
        <v>1</v>
      </c>
      <c r="G571" s="90">
        <v>278765</v>
      </c>
      <c r="H571" s="89" t="s">
        <v>931</v>
      </c>
      <c r="I571" s="89" t="s">
        <v>983</v>
      </c>
      <c r="J571" s="89" t="s">
        <v>148</v>
      </c>
      <c r="K571" s="89" t="s">
        <v>506</v>
      </c>
      <c r="L571" s="89" t="s">
        <v>181</v>
      </c>
      <c r="M571" s="89" t="s">
        <v>1229</v>
      </c>
      <c r="N571" s="89" t="s">
        <v>94</v>
      </c>
      <c r="O571" s="142" vm="2">
        <v>0</v>
      </c>
      <c r="P571" s="142" vm="2">
        <v>0</v>
      </c>
      <c r="Q571" s="89" t="s">
        <v>984</v>
      </c>
      <c r="R571" s="89" t="s">
        <v>1230</v>
      </c>
      <c r="S571" s="91" t="s">
        <v>1045</v>
      </c>
      <c r="T571" s="89" t="s">
        <v>932</v>
      </c>
      <c r="U571" s="89" t="s">
        <v>933</v>
      </c>
      <c r="V571" s="146">
        <v>3725</v>
      </c>
      <c r="W571" s="89" t="s">
        <v>912</v>
      </c>
      <c r="X571" s="89">
        <v>0.49166665999999998</v>
      </c>
      <c r="Y571" s="90">
        <v>0.25</v>
      </c>
      <c r="Z571" s="118">
        <v>-41460.485583657253</v>
      </c>
      <c r="AA571" s="89">
        <v>0.12291666499999999</v>
      </c>
      <c r="AB571" s="116">
        <f>_xlfn.XLOOKUP(I571,'rubros_id_opex '!A:A,'rubros_id_opex '!B:B)</f>
        <v>7</v>
      </c>
      <c r="AC571" s="89" t="str">
        <f>_xlfn.XLOOKUP(AB571,'rubros_unicos'!B:B,'rubros_unicos'!A:A)</f>
        <v>GASTOS OPERATIVOS</v>
      </c>
    </row>
    <row r="572" spans="1:29" x14ac:dyDescent="0.25">
      <c r="A572" s="92" vm="52">
        <v>46082</v>
      </c>
      <c r="B572" s="89" t="s">
        <v>938</v>
      </c>
      <c r="C572" s="89" t="s">
        <v>1431</v>
      </c>
      <c r="D572" s="90">
        <v>-337305.65</v>
      </c>
      <c r="E572" s="89" t="s">
        <v>983</v>
      </c>
      <c r="F572" s="89">
        <v>1</v>
      </c>
      <c r="G572" s="90">
        <v>278765</v>
      </c>
      <c r="H572" s="89" t="s">
        <v>931</v>
      </c>
      <c r="I572" s="89" t="s">
        <v>983</v>
      </c>
      <c r="J572" s="89" t="s">
        <v>148</v>
      </c>
      <c r="K572" s="89" t="s">
        <v>506</v>
      </c>
      <c r="L572" s="89" t="s">
        <v>181</v>
      </c>
      <c r="M572" s="89" t="s">
        <v>1229</v>
      </c>
      <c r="N572" s="89" t="s">
        <v>94</v>
      </c>
      <c r="O572" s="142" vm="2">
        <v>0</v>
      </c>
      <c r="P572" s="142" vm="2">
        <v>0</v>
      </c>
      <c r="Q572" s="89" t="s">
        <v>984</v>
      </c>
      <c r="R572" s="89" t="s">
        <v>1230</v>
      </c>
      <c r="S572" s="91" t="s">
        <v>1045</v>
      </c>
      <c r="T572" s="89" t="s">
        <v>932</v>
      </c>
      <c r="U572" s="89" t="s">
        <v>933</v>
      </c>
      <c r="V572" s="146">
        <v>3925</v>
      </c>
      <c r="W572" s="89" t="s">
        <v>934</v>
      </c>
      <c r="X572" s="89">
        <v>0.49166660000000001</v>
      </c>
      <c r="Y572" s="90">
        <v>0.25</v>
      </c>
      <c r="Z572" s="118">
        <v>-41460.480524072504</v>
      </c>
      <c r="AA572" s="89">
        <v>0.12291665</v>
      </c>
      <c r="AB572" s="116">
        <f>_xlfn.XLOOKUP(I572,'rubros_id_opex '!A:A,'rubros_id_opex '!B:B)</f>
        <v>7</v>
      </c>
      <c r="AC572" s="89" t="str">
        <f>_xlfn.XLOOKUP(AB572,'rubros_unicos'!B:B,'rubros_unicos'!A:A)</f>
        <v>GASTOS OPERATIVOS</v>
      </c>
    </row>
    <row r="573" spans="1:29" x14ac:dyDescent="0.25">
      <c r="A573" s="92" vm="52">
        <v>46082</v>
      </c>
      <c r="B573" s="89" t="s">
        <v>938</v>
      </c>
      <c r="C573" s="89" t="s">
        <v>1431</v>
      </c>
      <c r="D573" s="90">
        <v>-337305.65</v>
      </c>
      <c r="E573" s="89" t="s">
        <v>983</v>
      </c>
      <c r="F573" s="89">
        <v>1</v>
      </c>
      <c r="G573" s="90">
        <v>278765</v>
      </c>
      <c r="H573" s="89" t="s">
        <v>931</v>
      </c>
      <c r="I573" s="89" t="s">
        <v>983</v>
      </c>
      <c r="J573" s="89" t="s">
        <v>148</v>
      </c>
      <c r="K573" s="89" t="s">
        <v>506</v>
      </c>
      <c r="L573" s="89" t="s">
        <v>181</v>
      </c>
      <c r="M573" s="89" t="s">
        <v>1229</v>
      </c>
      <c r="N573" s="89" t="s">
        <v>94</v>
      </c>
      <c r="O573" s="142" vm="2">
        <v>0</v>
      </c>
      <c r="P573" s="142" vm="2">
        <v>0</v>
      </c>
      <c r="Q573" s="89" t="s">
        <v>984</v>
      </c>
      <c r="R573" s="89" t="s">
        <v>1230</v>
      </c>
      <c r="S573" s="91" t="s">
        <v>1045</v>
      </c>
      <c r="T573" s="89" t="s">
        <v>932</v>
      </c>
      <c r="U573" s="89" t="s">
        <v>933</v>
      </c>
      <c r="V573" s="146">
        <v>3925</v>
      </c>
      <c r="W573" s="89" t="s">
        <v>908</v>
      </c>
      <c r="X573" s="89">
        <v>0.49166660000000001</v>
      </c>
      <c r="Y573" s="90">
        <v>0.25</v>
      </c>
      <c r="Z573" s="118">
        <v>-41460.480524072504</v>
      </c>
      <c r="AA573" s="89">
        <v>0.12291665</v>
      </c>
      <c r="AB573" s="116">
        <f>_xlfn.XLOOKUP(I573,'rubros_id_opex '!A:A,'rubros_id_opex '!B:B)</f>
        <v>7</v>
      </c>
      <c r="AC573" s="89" t="str">
        <f>_xlfn.XLOOKUP(AB573,'rubros_unicos'!B:B,'rubros_unicos'!A:A)</f>
        <v>GASTOS OPERATIVOS</v>
      </c>
    </row>
    <row r="574" spans="1:29" x14ac:dyDescent="0.25">
      <c r="A574" s="92" vm="52">
        <v>46082</v>
      </c>
      <c r="B574" s="89" t="s">
        <v>938</v>
      </c>
      <c r="C574" s="89" t="s">
        <v>1431</v>
      </c>
      <c r="D574" s="90">
        <v>-337305.65</v>
      </c>
      <c r="E574" s="89" t="s">
        <v>983</v>
      </c>
      <c r="F574" s="89">
        <v>1</v>
      </c>
      <c r="G574" s="90">
        <v>278765</v>
      </c>
      <c r="H574" s="89" t="s">
        <v>931</v>
      </c>
      <c r="I574" s="89" t="s">
        <v>983</v>
      </c>
      <c r="J574" s="89" t="s">
        <v>148</v>
      </c>
      <c r="K574" s="89" t="s">
        <v>506</v>
      </c>
      <c r="L574" s="89" t="s">
        <v>181</v>
      </c>
      <c r="M574" s="89" t="s">
        <v>1229</v>
      </c>
      <c r="N574" s="89" t="s">
        <v>94</v>
      </c>
      <c r="O574" s="142" vm="2">
        <v>0</v>
      </c>
      <c r="P574" s="142" vm="2">
        <v>0</v>
      </c>
      <c r="Q574" s="89" t="s">
        <v>984</v>
      </c>
      <c r="R574" s="89" t="s">
        <v>1230</v>
      </c>
      <c r="S574" s="91" t="s">
        <v>1045</v>
      </c>
      <c r="T574" s="89" t="s">
        <v>932</v>
      </c>
      <c r="U574" s="89" t="s">
        <v>933</v>
      </c>
      <c r="V574" s="146">
        <v>3925</v>
      </c>
      <c r="W574" s="89" t="s">
        <v>910</v>
      </c>
      <c r="X574" s="89">
        <v>0.49166660000000001</v>
      </c>
      <c r="Y574" s="90">
        <v>0.25</v>
      </c>
      <c r="Z574" s="118">
        <v>-41460.480524072504</v>
      </c>
      <c r="AA574" s="89">
        <v>0.12291665</v>
      </c>
      <c r="AB574" s="116">
        <f>_xlfn.XLOOKUP(I574,'rubros_id_opex '!A:A,'rubros_id_opex '!B:B)</f>
        <v>7</v>
      </c>
      <c r="AC574" s="89" t="str">
        <f>_xlfn.XLOOKUP(AB574,'rubros_unicos'!B:B,'rubros_unicos'!A:A)</f>
        <v>GASTOS OPERATIVOS</v>
      </c>
    </row>
    <row r="575" spans="1:29" x14ac:dyDescent="0.25">
      <c r="A575" s="92" vm="52">
        <v>46082</v>
      </c>
      <c r="B575" s="89" t="s">
        <v>938</v>
      </c>
      <c r="C575" s="89" t="s">
        <v>1431</v>
      </c>
      <c r="D575" s="90">
        <v>-337305.65</v>
      </c>
      <c r="E575" s="89" t="s">
        <v>983</v>
      </c>
      <c r="F575" s="89">
        <v>1</v>
      </c>
      <c r="G575" s="90">
        <v>278765</v>
      </c>
      <c r="H575" s="89" t="s">
        <v>931</v>
      </c>
      <c r="I575" s="89" t="s">
        <v>983</v>
      </c>
      <c r="J575" s="89" t="s">
        <v>148</v>
      </c>
      <c r="K575" s="89" t="s">
        <v>506</v>
      </c>
      <c r="L575" s="89" t="s">
        <v>181</v>
      </c>
      <c r="M575" s="89" t="s">
        <v>1229</v>
      </c>
      <c r="N575" s="89" t="s">
        <v>94</v>
      </c>
      <c r="O575" s="142" vm="2">
        <v>0</v>
      </c>
      <c r="P575" s="142" vm="2">
        <v>0</v>
      </c>
      <c r="Q575" s="89" t="s">
        <v>984</v>
      </c>
      <c r="R575" s="89" t="s">
        <v>1230</v>
      </c>
      <c r="S575" s="91" t="s">
        <v>1045</v>
      </c>
      <c r="T575" s="89" t="s">
        <v>932</v>
      </c>
      <c r="U575" s="89" t="s">
        <v>933</v>
      </c>
      <c r="V575" s="146">
        <v>3925</v>
      </c>
      <c r="W575" s="89" t="s">
        <v>912</v>
      </c>
      <c r="X575" s="89">
        <v>0.49166660000000001</v>
      </c>
      <c r="Y575" s="90">
        <v>0.25</v>
      </c>
      <c r="Z575" s="118">
        <v>-41460.480524072504</v>
      </c>
      <c r="AA575" s="89">
        <v>0.12291665</v>
      </c>
      <c r="AB575" s="116">
        <f>_xlfn.XLOOKUP(I575,'rubros_id_opex '!A:A,'rubros_id_opex '!B:B)</f>
        <v>7</v>
      </c>
      <c r="AC575" s="89" t="str">
        <f>_xlfn.XLOOKUP(AB575,'rubros_unicos'!B:B,'rubros_unicos'!A:A)</f>
        <v>GASTOS OPERATIVOS</v>
      </c>
    </row>
    <row r="576" spans="1:29" x14ac:dyDescent="0.25">
      <c r="A576" s="92" vm="29">
        <v>46109</v>
      </c>
      <c r="B576" s="89" t="s">
        <v>971</v>
      </c>
      <c r="C576" s="89">
        <v>20183297393</v>
      </c>
      <c r="D576" s="90">
        <v>-2369691.9519327362</v>
      </c>
      <c r="E576" s="89" t="s">
        <v>478</v>
      </c>
      <c r="F576" s="89">
        <v>1</v>
      </c>
      <c r="G576" s="90">
        <v>2369691.9519327362</v>
      </c>
      <c r="H576" s="89" t="s">
        <v>996</v>
      </c>
      <c r="I576" s="89" t="s">
        <v>997</v>
      </c>
      <c r="J576" s="89" t="s">
        <v>88</v>
      </c>
      <c r="K576" s="89" vm="2">
        <v>0</v>
      </c>
      <c r="L576" s="89" vm="2">
        <v>0</v>
      </c>
      <c r="M576" s="89" t="s">
        <v>1229</v>
      </c>
      <c r="N576" s="89" t="s">
        <v>125</v>
      </c>
      <c r="O576" s="142" vm="2">
        <v>0</v>
      </c>
      <c r="P576" s="142" vm="2">
        <v>0</v>
      </c>
      <c r="Q576" s="89" t="s">
        <v>998</v>
      </c>
      <c r="R576" s="89" t="s">
        <v>1230</v>
      </c>
      <c r="S576" s="91" t="s">
        <v>1045</v>
      </c>
      <c r="T576" s="89" t="s">
        <v>980</v>
      </c>
      <c r="U576" s="89" t="s">
        <v>979</v>
      </c>
      <c r="V576" s="146">
        <v>3725</v>
      </c>
      <c r="W576" s="89" t="s">
        <v>910</v>
      </c>
      <c r="X576" s="89">
        <v>0.49166665999999998</v>
      </c>
      <c r="Y576" s="90">
        <v>0.5</v>
      </c>
      <c r="Z576" s="118">
        <v>-582549.26361782441</v>
      </c>
      <c r="AA576" s="89">
        <v>0.24583332999999999</v>
      </c>
      <c r="AB576" s="116">
        <f>_xlfn.XLOOKUP(I576,'rubros_id_opex '!A:A,'rubros_id_opex '!B:B)</f>
        <v>2</v>
      </c>
      <c r="AC576" s="89" t="str">
        <f>_xlfn.XLOOKUP(AB576,'rubros_unicos'!B:B,'rubros_unicos'!A:A)</f>
        <v>PERSONAL</v>
      </c>
    </row>
    <row r="577" spans="1:29" x14ac:dyDescent="0.25">
      <c r="A577" s="92" vm="29">
        <v>46109</v>
      </c>
      <c r="B577" s="89" t="s">
        <v>971</v>
      </c>
      <c r="C577" s="89">
        <v>20183297393</v>
      </c>
      <c r="D577" s="90">
        <v>-2369691.9519327362</v>
      </c>
      <c r="E577" s="89" t="s">
        <v>478</v>
      </c>
      <c r="F577" s="89">
        <v>1</v>
      </c>
      <c r="G577" s="90">
        <v>2369691.9519327362</v>
      </c>
      <c r="H577" s="89" t="s">
        <v>996</v>
      </c>
      <c r="I577" s="89" t="s">
        <v>997</v>
      </c>
      <c r="J577" s="89" t="s">
        <v>88</v>
      </c>
      <c r="K577" s="89" vm="2">
        <v>0</v>
      </c>
      <c r="L577" s="89" vm="2">
        <v>0</v>
      </c>
      <c r="M577" s="89" t="s">
        <v>1229</v>
      </c>
      <c r="N577" s="89" t="s">
        <v>125</v>
      </c>
      <c r="O577" s="142" vm="2">
        <v>0</v>
      </c>
      <c r="P577" s="142" vm="2">
        <v>0</v>
      </c>
      <c r="Q577" s="89" t="s">
        <v>998</v>
      </c>
      <c r="R577" s="89" t="s">
        <v>1230</v>
      </c>
      <c r="S577" s="91" t="s">
        <v>1045</v>
      </c>
      <c r="T577" s="89" t="s">
        <v>980</v>
      </c>
      <c r="U577" s="89" t="s">
        <v>979</v>
      </c>
      <c r="V577" s="146">
        <v>3725</v>
      </c>
      <c r="W577" s="89" t="s">
        <v>912</v>
      </c>
      <c r="X577" s="89">
        <v>0.49166665999999998</v>
      </c>
      <c r="Y577" s="90">
        <v>0.5</v>
      </c>
      <c r="Z577" s="118">
        <v>-582549.26361782441</v>
      </c>
      <c r="AA577" s="89">
        <v>0.24583332999999999</v>
      </c>
      <c r="AB577" s="116">
        <f>_xlfn.XLOOKUP(I577,'rubros_id_opex '!A:A,'rubros_id_opex '!B:B)</f>
        <v>2</v>
      </c>
      <c r="AC577" s="89" t="str">
        <f>_xlfn.XLOOKUP(AB577,'rubros_unicos'!B:B,'rubros_unicos'!A:A)</f>
        <v>PERSONAL</v>
      </c>
    </row>
    <row r="578" spans="1:29" x14ac:dyDescent="0.25">
      <c r="A578" s="92" vm="29">
        <v>46109</v>
      </c>
      <c r="B578" s="89" t="s">
        <v>971</v>
      </c>
      <c r="C578" s="89">
        <v>20183297393</v>
      </c>
      <c r="D578" s="90">
        <v>-2369691.9519327362</v>
      </c>
      <c r="E578" s="89" t="s">
        <v>478</v>
      </c>
      <c r="F578" s="89">
        <v>1</v>
      </c>
      <c r="G578" s="90">
        <v>2369691.9519327362</v>
      </c>
      <c r="H578" s="89" t="s">
        <v>996</v>
      </c>
      <c r="I578" s="89" t="s">
        <v>997</v>
      </c>
      <c r="J578" s="89" t="s">
        <v>88</v>
      </c>
      <c r="K578" s="89" vm="2">
        <v>0</v>
      </c>
      <c r="L578" s="89" vm="2">
        <v>0</v>
      </c>
      <c r="M578" s="89" t="s">
        <v>1229</v>
      </c>
      <c r="N578" s="89" t="s">
        <v>125</v>
      </c>
      <c r="O578" s="142" vm="2">
        <v>0</v>
      </c>
      <c r="P578" s="142" vm="2">
        <v>0</v>
      </c>
      <c r="Q578" s="89" t="s">
        <v>998</v>
      </c>
      <c r="R578" s="89" t="s">
        <v>1230</v>
      </c>
      <c r="S578" s="91" t="s">
        <v>1045</v>
      </c>
      <c r="T578" s="89" t="s">
        <v>980</v>
      </c>
      <c r="U578" s="89" t="s">
        <v>979</v>
      </c>
      <c r="V578" s="146">
        <v>3925</v>
      </c>
      <c r="W578" s="89" t="s">
        <v>910</v>
      </c>
      <c r="X578" s="89">
        <v>0.49166660000000001</v>
      </c>
      <c r="Y578" s="90">
        <v>0.5</v>
      </c>
      <c r="Z578" s="118">
        <v>-582549.19252706598</v>
      </c>
      <c r="AA578" s="89">
        <v>0.2458333</v>
      </c>
      <c r="AB578" s="116">
        <f>_xlfn.XLOOKUP(I578,'rubros_id_opex '!A:A,'rubros_id_opex '!B:B)</f>
        <v>2</v>
      </c>
      <c r="AC578" s="89" t="str">
        <f>_xlfn.XLOOKUP(AB578,'rubros_unicos'!B:B,'rubros_unicos'!A:A)</f>
        <v>PERSONAL</v>
      </c>
    </row>
    <row r="579" spans="1:29" x14ac:dyDescent="0.25">
      <c r="A579" s="92" vm="29">
        <v>46109</v>
      </c>
      <c r="B579" s="89" t="s">
        <v>971</v>
      </c>
      <c r="C579" s="89">
        <v>20183297393</v>
      </c>
      <c r="D579" s="90">
        <v>-2369691.9519327362</v>
      </c>
      <c r="E579" s="89" t="s">
        <v>478</v>
      </c>
      <c r="F579" s="89">
        <v>1</v>
      </c>
      <c r="G579" s="90">
        <v>2369691.9519327362</v>
      </c>
      <c r="H579" s="89" t="s">
        <v>996</v>
      </c>
      <c r="I579" s="89" t="s">
        <v>997</v>
      </c>
      <c r="J579" s="89" t="s">
        <v>88</v>
      </c>
      <c r="K579" s="89" vm="2">
        <v>0</v>
      </c>
      <c r="L579" s="89" vm="2">
        <v>0</v>
      </c>
      <c r="M579" s="89" t="s">
        <v>1229</v>
      </c>
      <c r="N579" s="89" t="s">
        <v>125</v>
      </c>
      <c r="O579" s="142" vm="2">
        <v>0</v>
      </c>
      <c r="P579" s="142" vm="2">
        <v>0</v>
      </c>
      <c r="Q579" s="89" t="s">
        <v>998</v>
      </c>
      <c r="R579" s="89" t="s">
        <v>1230</v>
      </c>
      <c r="S579" s="91" t="s">
        <v>1045</v>
      </c>
      <c r="T579" s="89" t="s">
        <v>980</v>
      </c>
      <c r="U579" s="89" t="s">
        <v>979</v>
      </c>
      <c r="V579" s="146">
        <v>3925</v>
      </c>
      <c r="W579" s="89" t="s">
        <v>912</v>
      </c>
      <c r="X579" s="89">
        <v>0.49166660000000001</v>
      </c>
      <c r="Y579" s="90">
        <v>0.5</v>
      </c>
      <c r="Z579" s="118">
        <v>-582549.19252706598</v>
      </c>
      <c r="AA579" s="89">
        <v>0.2458333</v>
      </c>
      <c r="AB579" s="116">
        <f>_xlfn.XLOOKUP(I579,'rubros_id_opex '!A:A,'rubros_id_opex '!B:B)</f>
        <v>2</v>
      </c>
      <c r="AC579" s="89" t="str">
        <f>_xlfn.XLOOKUP(AB579,'rubros_unicos'!B:B,'rubros_unicos'!A:A)</f>
        <v>PERSONAL</v>
      </c>
    </row>
    <row r="580" spans="1:29" x14ac:dyDescent="0.25">
      <c r="A580" s="92" vm="29">
        <v>46109</v>
      </c>
      <c r="B580" s="89" t="s">
        <v>970</v>
      </c>
      <c r="C580" s="89">
        <v>23401170839</v>
      </c>
      <c r="D580" s="90">
        <v>-1439066.6168327364</v>
      </c>
      <c r="E580" s="89" t="s">
        <v>478</v>
      </c>
      <c r="F580" s="89">
        <v>1</v>
      </c>
      <c r="G580" s="90">
        <v>1439066.6168327364</v>
      </c>
      <c r="H580" s="89" t="s">
        <v>996</v>
      </c>
      <c r="I580" s="89" t="s">
        <v>999</v>
      </c>
      <c r="J580" s="89" t="s">
        <v>88</v>
      </c>
      <c r="K580" s="89" vm="2">
        <v>0</v>
      </c>
      <c r="L580" s="89" vm="2">
        <v>0</v>
      </c>
      <c r="M580" s="89" t="s">
        <v>1229</v>
      </c>
      <c r="N580" s="89" t="s">
        <v>104</v>
      </c>
      <c r="O580" s="142" vm="2">
        <v>0</v>
      </c>
      <c r="P580" s="142" vm="2">
        <v>0</v>
      </c>
      <c r="Q580" s="89" t="s">
        <v>998</v>
      </c>
      <c r="R580" s="89" t="s">
        <v>1230</v>
      </c>
      <c r="S580" s="91" t="s">
        <v>1045</v>
      </c>
      <c r="T580" s="89" t="s">
        <v>912</v>
      </c>
      <c r="U580" s="89" t="s">
        <v>935</v>
      </c>
      <c r="V580" s="146">
        <v>3725</v>
      </c>
      <c r="W580" s="89" t="s">
        <v>912</v>
      </c>
      <c r="X580" s="89">
        <v>0.49166665999999998</v>
      </c>
      <c r="Y580" s="90">
        <v>1</v>
      </c>
      <c r="Z580" s="118">
        <v>-707541.07701565127</v>
      </c>
      <c r="AA580" s="89">
        <v>0.49166665999999998</v>
      </c>
      <c r="AB580" s="116">
        <f>_xlfn.XLOOKUP(I580,'rubros_id_opex '!A:A,'rubros_id_opex '!B:B)</f>
        <v>2</v>
      </c>
      <c r="AC580" s="89" t="str">
        <f>_xlfn.XLOOKUP(AB580,'rubros_unicos'!B:B,'rubros_unicos'!A:A)</f>
        <v>PERSONAL</v>
      </c>
    </row>
    <row r="581" spans="1:29" x14ac:dyDescent="0.25">
      <c r="A581" s="92" vm="29">
        <v>46109</v>
      </c>
      <c r="B581" s="89" t="s">
        <v>970</v>
      </c>
      <c r="C581" s="89">
        <v>23401170839</v>
      </c>
      <c r="D581" s="90">
        <v>-1439066.6168327364</v>
      </c>
      <c r="E581" s="89" t="s">
        <v>478</v>
      </c>
      <c r="F581" s="89">
        <v>1</v>
      </c>
      <c r="G581" s="90">
        <v>1439066.6168327364</v>
      </c>
      <c r="H581" s="89" t="s">
        <v>996</v>
      </c>
      <c r="I581" s="89" t="s">
        <v>999</v>
      </c>
      <c r="J581" s="89" t="s">
        <v>88</v>
      </c>
      <c r="K581" s="89" vm="2">
        <v>0</v>
      </c>
      <c r="L581" s="89" vm="2">
        <v>0</v>
      </c>
      <c r="M581" s="89" t="s">
        <v>1229</v>
      </c>
      <c r="N581" s="89" t="s">
        <v>104</v>
      </c>
      <c r="O581" s="142" vm="2">
        <v>0</v>
      </c>
      <c r="P581" s="142" vm="2">
        <v>0</v>
      </c>
      <c r="Q581" s="89" t="s">
        <v>998</v>
      </c>
      <c r="R581" s="89" t="s">
        <v>1230</v>
      </c>
      <c r="S581" s="91" t="s">
        <v>1045</v>
      </c>
      <c r="T581" s="89" t="s">
        <v>912</v>
      </c>
      <c r="U581" s="89" t="s">
        <v>935</v>
      </c>
      <c r="V581" s="146">
        <v>3925</v>
      </c>
      <c r="W581" s="89" t="s">
        <v>912</v>
      </c>
      <c r="X581" s="89">
        <v>0.49166660000000001</v>
      </c>
      <c r="Y581" s="90">
        <v>1</v>
      </c>
      <c r="Z581" s="118">
        <v>-707540.99067165435</v>
      </c>
      <c r="AA581" s="89">
        <v>0.49166660000000001</v>
      </c>
      <c r="AB581" s="116">
        <f>_xlfn.XLOOKUP(I581,'rubros_id_opex '!A:A,'rubros_id_opex '!B:B)</f>
        <v>2</v>
      </c>
      <c r="AC581" s="89" t="str">
        <f>_xlfn.XLOOKUP(AB581,'rubros_unicos'!B:B,'rubros_unicos'!A:A)</f>
        <v>PERSONAL</v>
      </c>
    </row>
    <row r="582" spans="1:29" x14ac:dyDescent="0.25">
      <c r="A582" s="92" vm="29">
        <v>46109</v>
      </c>
      <c r="B582" s="89" t="s">
        <v>969</v>
      </c>
      <c r="C582" s="89">
        <v>20372303965</v>
      </c>
      <c r="D582" s="90">
        <v>-2032266.0300327365</v>
      </c>
      <c r="E582" s="89" t="s">
        <v>478</v>
      </c>
      <c r="F582" s="89">
        <v>1</v>
      </c>
      <c r="G582" s="90">
        <v>2032266.0300327365</v>
      </c>
      <c r="H582" s="89" t="s">
        <v>996</v>
      </c>
      <c r="I582" s="89" t="s">
        <v>1000</v>
      </c>
      <c r="J582" s="89" t="s">
        <v>88</v>
      </c>
      <c r="K582" s="89" vm="2">
        <v>0</v>
      </c>
      <c r="L582" s="89" vm="2">
        <v>0</v>
      </c>
      <c r="M582" s="89" t="s">
        <v>1229</v>
      </c>
      <c r="N582" s="89" t="s">
        <v>94</v>
      </c>
      <c r="O582" s="142" vm="2">
        <v>0</v>
      </c>
      <c r="P582" s="142" vm="2">
        <v>0</v>
      </c>
      <c r="Q582" s="89" t="s">
        <v>998</v>
      </c>
      <c r="R582" s="89" t="s">
        <v>1230</v>
      </c>
      <c r="S582" s="91" t="s">
        <v>1045</v>
      </c>
      <c r="T582" s="89" t="s">
        <v>932</v>
      </c>
      <c r="U582" s="89" t="s">
        <v>933</v>
      </c>
      <c r="V582" s="146">
        <v>3725</v>
      </c>
      <c r="W582" s="89" t="s">
        <v>934</v>
      </c>
      <c r="X582" s="89">
        <v>0.49166665999999998</v>
      </c>
      <c r="Y582" s="90">
        <v>0.25</v>
      </c>
      <c r="Z582" s="118">
        <v>-249799.3628044138</v>
      </c>
      <c r="AA582" s="89">
        <v>0.12291666499999999</v>
      </c>
      <c r="AB582" s="116">
        <f>_xlfn.XLOOKUP(I582,'rubros_id_opex '!A:A,'rubros_id_opex '!B:B)</f>
        <v>2</v>
      </c>
      <c r="AC582" s="89" t="str">
        <f>_xlfn.XLOOKUP(AB582,'rubros_unicos'!B:B,'rubros_unicos'!A:A)</f>
        <v>PERSONAL</v>
      </c>
    </row>
    <row r="583" spans="1:29" x14ac:dyDescent="0.25">
      <c r="A583" s="92" vm="29">
        <v>46109</v>
      </c>
      <c r="B583" s="89" t="s">
        <v>969</v>
      </c>
      <c r="C583" s="89">
        <v>20372303965</v>
      </c>
      <c r="D583" s="90">
        <v>-2032266.0300327365</v>
      </c>
      <c r="E583" s="89" t="s">
        <v>478</v>
      </c>
      <c r="F583" s="89">
        <v>1</v>
      </c>
      <c r="G583" s="90">
        <v>2032266.0300327365</v>
      </c>
      <c r="H583" s="89" t="s">
        <v>996</v>
      </c>
      <c r="I583" s="89" t="s">
        <v>1000</v>
      </c>
      <c r="J583" s="89" t="s">
        <v>88</v>
      </c>
      <c r="K583" s="89" vm="2">
        <v>0</v>
      </c>
      <c r="L583" s="89" vm="2">
        <v>0</v>
      </c>
      <c r="M583" s="89" t="s">
        <v>1229</v>
      </c>
      <c r="N583" s="89" t="s">
        <v>94</v>
      </c>
      <c r="O583" s="142" vm="2">
        <v>0</v>
      </c>
      <c r="P583" s="142" vm="2">
        <v>0</v>
      </c>
      <c r="Q583" s="89" t="s">
        <v>998</v>
      </c>
      <c r="R583" s="89" t="s">
        <v>1230</v>
      </c>
      <c r="S583" s="91" t="s">
        <v>1045</v>
      </c>
      <c r="T583" s="89" t="s">
        <v>932</v>
      </c>
      <c r="U583" s="89" t="s">
        <v>933</v>
      </c>
      <c r="V583" s="146">
        <v>3725</v>
      </c>
      <c r="W583" s="89" t="s">
        <v>908</v>
      </c>
      <c r="X583" s="89">
        <v>0.49166665999999998</v>
      </c>
      <c r="Y583" s="90">
        <v>0.25</v>
      </c>
      <c r="Z583" s="118">
        <v>-249799.3628044138</v>
      </c>
      <c r="AA583" s="89">
        <v>0.12291666499999999</v>
      </c>
      <c r="AB583" s="116">
        <f>_xlfn.XLOOKUP(I583,'rubros_id_opex '!A:A,'rubros_id_opex '!B:B)</f>
        <v>2</v>
      </c>
      <c r="AC583" s="89" t="str">
        <f>_xlfn.XLOOKUP(AB583,'rubros_unicos'!B:B,'rubros_unicos'!A:A)</f>
        <v>PERSONAL</v>
      </c>
    </row>
    <row r="584" spans="1:29" x14ac:dyDescent="0.25">
      <c r="A584" s="92" vm="29">
        <v>46109</v>
      </c>
      <c r="B584" s="89" t="s">
        <v>969</v>
      </c>
      <c r="C584" s="89">
        <v>20372303965</v>
      </c>
      <c r="D584" s="90">
        <v>-2032266.0300327365</v>
      </c>
      <c r="E584" s="89" t="s">
        <v>478</v>
      </c>
      <c r="F584" s="89">
        <v>1</v>
      </c>
      <c r="G584" s="90">
        <v>2032266.0300327365</v>
      </c>
      <c r="H584" s="89" t="s">
        <v>996</v>
      </c>
      <c r="I584" s="89" t="s">
        <v>1000</v>
      </c>
      <c r="J584" s="89" t="s">
        <v>88</v>
      </c>
      <c r="K584" s="89" vm="2">
        <v>0</v>
      </c>
      <c r="L584" s="89" vm="2">
        <v>0</v>
      </c>
      <c r="M584" s="89" t="s">
        <v>1229</v>
      </c>
      <c r="N584" s="89" t="s">
        <v>94</v>
      </c>
      <c r="O584" s="142" vm="2">
        <v>0</v>
      </c>
      <c r="P584" s="142" vm="2">
        <v>0</v>
      </c>
      <c r="Q584" s="89" t="s">
        <v>998</v>
      </c>
      <c r="R584" s="89" t="s">
        <v>1230</v>
      </c>
      <c r="S584" s="91" t="s">
        <v>1045</v>
      </c>
      <c r="T584" s="89" t="s">
        <v>932</v>
      </c>
      <c r="U584" s="89" t="s">
        <v>933</v>
      </c>
      <c r="V584" s="146">
        <v>3725</v>
      </c>
      <c r="W584" s="89" t="s">
        <v>910</v>
      </c>
      <c r="X584" s="89">
        <v>0.49166665999999998</v>
      </c>
      <c r="Y584" s="90">
        <v>0.25</v>
      </c>
      <c r="Z584" s="118">
        <v>-249799.3628044138</v>
      </c>
      <c r="AA584" s="89">
        <v>0.12291666499999999</v>
      </c>
      <c r="AB584" s="116">
        <f>_xlfn.XLOOKUP(I584,'rubros_id_opex '!A:A,'rubros_id_opex '!B:B)</f>
        <v>2</v>
      </c>
      <c r="AC584" s="89" t="str">
        <f>_xlfn.XLOOKUP(AB584,'rubros_unicos'!B:B,'rubros_unicos'!A:A)</f>
        <v>PERSONAL</v>
      </c>
    </row>
    <row r="585" spans="1:29" x14ac:dyDescent="0.25">
      <c r="A585" s="92" vm="29">
        <v>46109</v>
      </c>
      <c r="B585" s="89" t="s">
        <v>969</v>
      </c>
      <c r="C585" s="89">
        <v>20372303965</v>
      </c>
      <c r="D585" s="90">
        <v>-2032266.0300327365</v>
      </c>
      <c r="E585" s="89" t="s">
        <v>478</v>
      </c>
      <c r="F585" s="89">
        <v>1</v>
      </c>
      <c r="G585" s="90">
        <v>2032266.0300327365</v>
      </c>
      <c r="H585" s="89" t="s">
        <v>996</v>
      </c>
      <c r="I585" s="89" t="s">
        <v>1000</v>
      </c>
      <c r="J585" s="89" t="s">
        <v>88</v>
      </c>
      <c r="K585" s="89" vm="2">
        <v>0</v>
      </c>
      <c r="L585" s="89" vm="2">
        <v>0</v>
      </c>
      <c r="M585" s="89" t="s">
        <v>1229</v>
      </c>
      <c r="N585" s="89" t="s">
        <v>94</v>
      </c>
      <c r="O585" s="142" vm="2">
        <v>0</v>
      </c>
      <c r="P585" s="142" vm="2">
        <v>0</v>
      </c>
      <c r="Q585" s="89" t="s">
        <v>998</v>
      </c>
      <c r="R585" s="89" t="s">
        <v>1230</v>
      </c>
      <c r="S585" s="91" t="s">
        <v>1045</v>
      </c>
      <c r="T585" s="89" t="s">
        <v>932</v>
      </c>
      <c r="U585" s="89" t="s">
        <v>933</v>
      </c>
      <c r="V585" s="146">
        <v>3725</v>
      </c>
      <c r="W585" s="89" t="s">
        <v>912</v>
      </c>
      <c r="X585" s="89">
        <v>0.49166665999999998</v>
      </c>
      <c r="Y585" s="90">
        <v>0.25</v>
      </c>
      <c r="Z585" s="118">
        <v>-249799.3628044138</v>
      </c>
      <c r="AA585" s="89">
        <v>0.12291666499999999</v>
      </c>
      <c r="AB585" s="116">
        <f>_xlfn.XLOOKUP(I585,'rubros_id_opex '!A:A,'rubros_id_opex '!B:B)</f>
        <v>2</v>
      </c>
      <c r="AC585" s="89" t="str">
        <f>_xlfn.XLOOKUP(AB585,'rubros_unicos'!B:B,'rubros_unicos'!A:A)</f>
        <v>PERSONAL</v>
      </c>
    </row>
    <row r="586" spans="1:29" x14ac:dyDescent="0.25">
      <c r="A586" s="92" vm="29">
        <v>46109</v>
      </c>
      <c r="B586" s="89" t="s">
        <v>969</v>
      </c>
      <c r="C586" s="89">
        <v>20372303965</v>
      </c>
      <c r="D586" s="90">
        <v>-2032266.0300327365</v>
      </c>
      <c r="E586" s="89" t="s">
        <v>478</v>
      </c>
      <c r="F586" s="89">
        <v>1</v>
      </c>
      <c r="G586" s="90">
        <v>2032266.0300327365</v>
      </c>
      <c r="H586" s="89" t="s">
        <v>996</v>
      </c>
      <c r="I586" s="89" t="s">
        <v>1000</v>
      </c>
      <c r="J586" s="89" t="s">
        <v>88</v>
      </c>
      <c r="K586" s="89" vm="2">
        <v>0</v>
      </c>
      <c r="L586" s="89" vm="2">
        <v>0</v>
      </c>
      <c r="M586" s="89" t="s">
        <v>1229</v>
      </c>
      <c r="N586" s="89" t="s">
        <v>94</v>
      </c>
      <c r="O586" s="142" vm="2">
        <v>0</v>
      </c>
      <c r="P586" s="142" vm="2">
        <v>0</v>
      </c>
      <c r="Q586" s="89" t="s">
        <v>998</v>
      </c>
      <c r="R586" s="89" t="s">
        <v>1230</v>
      </c>
      <c r="S586" s="91" t="s">
        <v>1045</v>
      </c>
      <c r="T586" s="89" t="s">
        <v>932</v>
      </c>
      <c r="U586" s="89" t="s">
        <v>933</v>
      </c>
      <c r="V586" s="146">
        <v>3925</v>
      </c>
      <c r="W586" s="89" t="s">
        <v>934</v>
      </c>
      <c r="X586" s="89">
        <v>0.49166660000000001</v>
      </c>
      <c r="Y586" s="90">
        <v>0.25</v>
      </c>
      <c r="Z586" s="118">
        <v>-249799.33232042336</v>
      </c>
      <c r="AA586" s="89">
        <v>0.12291665</v>
      </c>
      <c r="AB586" s="116">
        <f>_xlfn.XLOOKUP(I586,'rubros_id_opex '!A:A,'rubros_id_opex '!B:B)</f>
        <v>2</v>
      </c>
      <c r="AC586" s="89" t="str">
        <f>_xlfn.XLOOKUP(AB586,'rubros_unicos'!B:B,'rubros_unicos'!A:A)</f>
        <v>PERSONAL</v>
      </c>
    </row>
    <row r="587" spans="1:29" x14ac:dyDescent="0.25">
      <c r="A587" s="92" vm="29">
        <v>46109</v>
      </c>
      <c r="B587" s="89" t="s">
        <v>969</v>
      </c>
      <c r="C587" s="89">
        <v>20372303965</v>
      </c>
      <c r="D587" s="90">
        <v>-2032266.0300327365</v>
      </c>
      <c r="E587" s="89" t="s">
        <v>478</v>
      </c>
      <c r="F587" s="89">
        <v>1</v>
      </c>
      <c r="G587" s="90">
        <v>2032266.0300327365</v>
      </c>
      <c r="H587" s="89" t="s">
        <v>996</v>
      </c>
      <c r="I587" s="89" t="s">
        <v>1000</v>
      </c>
      <c r="J587" s="89" t="s">
        <v>88</v>
      </c>
      <c r="K587" s="89" vm="2">
        <v>0</v>
      </c>
      <c r="L587" s="89" vm="2">
        <v>0</v>
      </c>
      <c r="M587" s="89" t="s">
        <v>1229</v>
      </c>
      <c r="N587" s="89" t="s">
        <v>94</v>
      </c>
      <c r="O587" s="142" vm="2">
        <v>0</v>
      </c>
      <c r="P587" s="142" vm="2">
        <v>0</v>
      </c>
      <c r="Q587" s="89" t="s">
        <v>998</v>
      </c>
      <c r="R587" s="89" t="s">
        <v>1230</v>
      </c>
      <c r="S587" s="91" t="s">
        <v>1045</v>
      </c>
      <c r="T587" s="89" t="s">
        <v>932</v>
      </c>
      <c r="U587" s="89" t="s">
        <v>933</v>
      </c>
      <c r="V587" s="146">
        <v>3925</v>
      </c>
      <c r="W587" s="89" t="s">
        <v>908</v>
      </c>
      <c r="X587" s="89">
        <v>0.49166660000000001</v>
      </c>
      <c r="Y587" s="90">
        <v>0.25</v>
      </c>
      <c r="Z587" s="118">
        <v>-249799.33232042336</v>
      </c>
      <c r="AA587" s="89">
        <v>0.12291665</v>
      </c>
      <c r="AB587" s="116">
        <f>_xlfn.XLOOKUP(I587,'rubros_id_opex '!A:A,'rubros_id_opex '!B:B)</f>
        <v>2</v>
      </c>
      <c r="AC587" s="89" t="str">
        <f>_xlfn.XLOOKUP(AB587,'rubros_unicos'!B:B,'rubros_unicos'!A:A)</f>
        <v>PERSONAL</v>
      </c>
    </row>
    <row r="588" spans="1:29" x14ac:dyDescent="0.25">
      <c r="A588" s="92" vm="29">
        <v>46109</v>
      </c>
      <c r="B588" s="89" t="s">
        <v>969</v>
      </c>
      <c r="C588" s="89">
        <v>20372303965</v>
      </c>
      <c r="D588" s="90">
        <v>-2032266.0300327365</v>
      </c>
      <c r="E588" s="89" t="s">
        <v>478</v>
      </c>
      <c r="F588" s="89">
        <v>1</v>
      </c>
      <c r="G588" s="90">
        <v>2032266.0300327365</v>
      </c>
      <c r="H588" s="89" t="s">
        <v>996</v>
      </c>
      <c r="I588" s="89" t="s">
        <v>1000</v>
      </c>
      <c r="J588" s="89" t="s">
        <v>88</v>
      </c>
      <c r="K588" s="89" vm="2">
        <v>0</v>
      </c>
      <c r="L588" s="89" vm="2">
        <v>0</v>
      </c>
      <c r="M588" s="89" t="s">
        <v>1229</v>
      </c>
      <c r="N588" s="89" t="s">
        <v>94</v>
      </c>
      <c r="O588" s="142" vm="2">
        <v>0</v>
      </c>
      <c r="P588" s="142" vm="2">
        <v>0</v>
      </c>
      <c r="Q588" s="89" t="s">
        <v>998</v>
      </c>
      <c r="R588" s="89" t="s">
        <v>1230</v>
      </c>
      <c r="S588" s="91" t="s">
        <v>1045</v>
      </c>
      <c r="T588" s="89" t="s">
        <v>932</v>
      </c>
      <c r="U588" s="89" t="s">
        <v>933</v>
      </c>
      <c r="V588" s="146">
        <v>3925</v>
      </c>
      <c r="W588" s="89" t="s">
        <v>910</v>
      </c>
      <c r="X588" s="89">
        <v>0.49166660000000001</v>
      </c>
      <c r="Y588" s="90">
        <v>0.25</v>
      </c>
      <c r="Z588" s="118">
        <v>-249799.33232042336</v>
      </c>
      <c r="AA588" s="89">
        <v>0.12291665</v>
      </c>
      <c r="AB588" s="116">
        <f>_xlfn.XLOOKUP(I588,'rubros_id_opex '!A:A,'rubros_id_opex '!B:B)</f>
        <v>2</v>
      </c>
      <c r="AC588" s="89" t="str">
        <f>_xlfn.XLOOKUP(AB588,'rubros_unicos'!B:B,'rubros_unicos'!A:A)</f>
        <v>PERSONAL</v>
      </c>
    </row>
    <row r="589" spans="1:29" x14ac:dyDescent="0.25">
      <c r="A589" s="92" vm="29">
        <v>46109</v>
      </c>
      <c r="B589" s="89" t="s">
        <v>969</v>
      </c>
      <c r="C589" s="89">
        <v>20372303965</v>
      </c>
      <c r="D589" s="90">
        <v>-2032266.0300327365</v>
      </c>
      <c r="E589" s="89" t="s">
        <v>478</v>
      </c>
      <c r="F589" s="89">
        <v>1</v>
      </c>
      <c r="G589" s="90">
        <v>2032266.0300327365</v>
      </c>
      <c r="H589" s="89" t="s">
        <v>996</v>
      </c>
      <c r="I589" s="89" t="s">
        <v>1000</v>
      </c>
      <c r="J589" s="89" t="s">
        <v>88</v>
      </c>
      <c r="K589" s="89" vm="2">
        <v>0</v>
      </c>
      <c r="L589" s="89" vm="2">
        <v>0</v>
      </c>
      <c r="M589" s="89" t="s">
        <v>1229</v>
      </c>
      <c r="N589" s="89" t="s">
        <v>94</v>
      </c>
      <c r="O589" s="142" vm="2">
        <v>0</v>
      </c>
      <c r="P589" s="142" vm="2">
        <v>0</v>
      </c>
      <c r="Q589" s="89" t="s">
        <v>998</v>
      </c>
      <c r="R589" s="89" t="s">
        <v>1230</v>
      </c>
      <c r="S589" s="91" t="s">
        <v>1045</v>
      </c>
      <c r="T589" s="89" t="s">
        <v>932</v>
      </c>
      <c r="U589" s="89" t="s">
        <v>933</v>
      </c>
      <c r="V589" s="146">
        <v>3925</v>
      </c>
      <c r="W589" s="89" t="s">
        <v>912</v>
      </c>
      <c r="X589" s="89">
        <v>0.49166660000000001</v>
      </c>
      <c r="Y589" s="90">
        <v>0.25</v>
      </c>
      <c r="Z589" s="118">
        <v>-249799.33232042336</v>
      </c>
      <c r="AA589" s="89">
        <v>0.12291665</v>
      </c>
      <c r="AB589" s="116">
        <f>_xlfn.XLOOKUP(I589,'rubros_id_opex '!A:A,'rubros_id_opex '!B:B)</f>
        <v>2</v>
      </c>
      <c r="AC589" s="89" t="str">
        <f>_xlfn.XLOOKUP(AB589,'rubros_unicos'!B:B,'rubros_unicos'!A:A)</f>
        <v>PERSONAL</v>
      </c>
    </row>
    <row r="590" spans="1:29" x14ac:dyDescent="0.25">
      <c r="A590" s="92" vm="29">
        <v>46109</v>
      </c>
      <c r="B590" s="89" t="s">
        <v>1432</v>
      </c>
      <c r="C590" s="89">
        <v>20231231634</v>
      </c>
      <c r="D590" s="90">
        <v>-1261604.68</v>
      </c>
      <c r="E590" s="89" t="s">
        <v>478</v>
      </c>
      <c r="F590" s="89">
        <v>1</v>
      </c>
      <c r="G590" s="90">
        <v>1261604.68</v>
      </c>
      <c r="H590" s="89" t="s">
        <v>996</v>
      </c>
      <c r="I590" s="89" t="s">
        <v>1001</v>
      </c>
      <c r="J590" s="89" t="s">
        <v>88</v>
      </c>
      <c r="K590" s="89" vm="2">
        <v>0</v>
      </c>
      <c r="L590" s="89" vm="2">
        <v>0</v>
      </c>
      <c r="M590" s="89" t="s">
        <v>1229</v>
      </c>
      <c r="N590" s="89" t="s">
        <v>100</v>
      </c>
      <c r="O590" s="142" vm="2">
        <v>0</v>
      </c>
      <c r="P590" s="142" vm="2">
        <v>0</v>
      </c>
      <c r="Q590" s="89" t="s">
        <v>998</v>
      </c>
      <c r="R590" s="89" t="s">
        <v>1230</v>
      </c>
      <c r="S590" s="91" t="s">
        <v>1045</v>
      </c>
      <c r="T590" s="89" t="s">
        <v>987</v>
      </c>
      <c r="U590" s="89" t="s">
        <v>988</v>
      </c>
      <c r="V590" s="146">
        <v>3725</v>
      </c>
      <c r="W590" s="89" t="s">
        <v>987</v>
      </c>
      <c r="X590" s="89">
        <v>0.49166665999999998</v>
      </c>
      <c r="Y590" s="90">
        <v>0</v>
      </c>
      <c r="Z590" s="118">
        <v>0</v>
      </c>
      <c r="AA590" s="89">
        <v>0</v>
      </c>
      <c r="AB590" s="116">
        <f>_xlfn.XLOOKUP(I590,'rubros_id_opex '!A:A,'rubros_id_opex '!B:B)</f>
        <v>2</v>
      </c>
      <c r="AC590" s="89" t="str">
        <f>_xlfn.XLOOKUP(AB590,'rubros_unicos'!B:B,'rubros_unicos'!A:A)</f>
        <v>PERSONAL</v>
      </c>
    </row>
    <row r="591" spans="1:29" x14ac:dyDescent="0.25">
      <c r="A591" s="92" vm="29">
        <v>46109</v>
      </c>
      <c r="B591" s="89" t="s">
        <v>1432</v>
      </c>
      <c r="C591" s="89">
        <v>20231231634</v>
      </c>
      <c r="D591" s="90">
        <v>-1261604.68</v>
      </c>
      <c r="E591" s="89" t="s">
        <v>478</v>
      </c>
      <c r="F591" s="89">
        <v>1</v>
      </c>
      <c r="G591" s="90">
        <v>1261604.68</v>
      </c>
      <c r="H591" s="89" t="s">
        <v>996</v>
      </c>
      <c r="I591" s="89" t="s">
        <v>1001</v>
      </c>
      <c r="J591" s="89" t="s">
        <v>88</v>
      </c>
      <c r="K591" s="89" vm="2">
        <v>0</v>
      </c>
      <c r="L591" s="89" vm="2">
        <v>0</v>
      </c>
      <c r="M591" s="89" t="s">
        <v>1229</v>
      </c>
      <c r="N591" s="89" t="s">
        <v>100</v>
      </c>
      <c r="O591" s="142" vm="2">
        <v>0</v>
      </c>
      <c r="P591" s="142" vm="2">
        <v>0</v>
      </c>
      <c r="Q591" s="89" t="s">
        <v>998</v>
      </c>
      <c r="R591" s="89" t="s">
        <v>1230</v>
      </c>
      <c r="S591" s="91" t="s">
        <v>1045</v>
      </c>
      <c r="T591" s="89" t="s">
        <v>987</v>
      </c>
      <c r="U591" s="89" t="s">
        <v>988</v>
      </c>
      <c r="V591" s="146">
        <v>3925</v>
      </c>
      <c r="W591" s="89" t="s">
        <v>987</v>
      </c>
      <c r="X591" s="89">
        <v>0.49166660000000001</v>
      </c>
      <c r="Y591" s="90">
        <v>0</v>
      </c>
      <c r="Z591" s="118">
        <v>0</v>
      </c>
      <c r="AA591" s="89">
        <v>0</v>
      </c>
      <c r="AB591" s="116">
        <f>_xlfn.XLOOKUP(I591,'rubros_id_opex '!A:A,'rubros_id_opex '!B:B)</f>
        <v>2</v>
      </c>
      <c r="AC591" s="89" t="str">
        <f>_xlfn.XLOOKUP(AB591,'rubros_unicos'!B:B,'rubros_unicos'!A:A)</f>
        <v>PERSONAL</v>
      </c>
    </row>
    <row r="592" spans="1:29" x14ac:dyDescent="0.25">
      <c r="A592" s="92" vm="29">
        <v>46109</v>
      </c>
      <c r="B592" s="89" t="s">
        <v>1433</v>
      </c>
      <c r="C592" s="89">
        <v>20241941427</v>
      </c>
      <c r="D592" s="90">
        <v>-2358279.3878994035</v>
      </c>
      <c r="E592" s="89" t="s">
        <v>478</v>
      </c>
      <c r="F592" s="89">
        <v>1</v>
      </c>
      <c r="G592" s="90">
        <v>2358279.3878994035</v>
      </c>
      <c r="H592" s="89" t="s">
        <v>996</v>
      </c>
      <c r="I592" s="89" t="s">
        <v>1002</v>
      </c>
      <c r="J592" s="89" t="s">
        <v>88</v>
      </c>
      <c r="K592" s="89" vm="2">
        <v>0</v>
      </c>
      <c r="L592" s="89" vm="2">
        <v>0</v>
      </c>
      <c r="M592" s="89" t="s">
        <v>1229</v>
      </c>
      <c r="N592" s="89" t="s">
        <v>94</v>
      </c>
      <c r="O592" s="142" vm="2">
        <v>0</v>
      </c>
      <c r="P592" s="142" vm="2">
        <v>0</v>
      </c>
      <c r="Q592" s="89" t="s">
        <v>998</v>
      </c>
      <c r="R592" s="89" t="s">
        <v>1230</v>
      </c>
      <c r="S592" s="91" t="s">
        <v>1045</v>
      </c>
      <c r="T592" s="89" t="s">
        <v>932</v>
      </c>
      <c r="U592" s="89" t="s">
        <v>933</v>
      </c>
      <c r="V592" s="146">
        <v>3725</v>
      </c>
      <c r="W592" s="89" t="s">
        <v>934</v>
      </c>
      <c r="X592" s="89">
        <v>0.49166665999999998</v>
      </c>
      <c r="Y592" s="90">
        <v>0.25</v>
      </c>
      <c r="Z592" s="118">
        <v>-289871.83749883604</v>
      </c>
      <c r="AA592" s="89">
        <v>0.12291666499999999</v>
      </c>
      <c r="AB592" s="116">
        <f>_xlfn.XLOOKUP(I592,'rubros_id_opex '!A:A,'rubros_id_opex '!B:B)</f>
        <v>2</v>
      </c>
      <c r="AC592" s="89" t="str">
        <f>_xlfn.XLOOKUP(AB592,'rubros_unicos'!B:B,'rubros_unicos'!A:A)</f>
        <v>PERSONAL</v>
      </c>
    </row>
    <row r="593" spans="1:29" x14ac:dyDescent="0.25">
      <c r="A593" s="92" vm="29">
        <v>46109</v>
      </c>
      <c r="B593" s="89" t="s">
        <v>1433</v>
      </c>
      <c r="C593" s="89">
        <v>20241941427</v>
      </c>
      <c r="D593" s="90">
        <v>-2358279.3878994035</v>
      </c>
      <c r="E593" s="89" t="s">
        <v>478</v>
      </c>
      <c r="F593" s="89">
        <v>1</v>
      </c>
      <c r="G593" s="90">
        <v>2358279.3878994035</v>
      </c>
      <c r="H593" s="89" t="s">
        <v>996</v>
      </c>
      <c r="I593" s="89" t="s">
        <v>1002</v>
      </c>
      <c r="J593" s="89" t="s">
        <v>88</v>
      </c>
      <c r="K593" s="89" vm="2">
        <v>0</v>
      </c>
      <c r="L593" s="89" vm="2">
        <v>0</v>
      </c>
      <c r="M593" s="89" t="s">
        <v>1229</v>
      </c>
      <c r="N593" s="89" t="s">
        <v>94</v>
      </c>
      <c r="O593" s="142" vm="2">
        <v>0</v>
      </c>
      <c r="P593" s="142" vm="2">
        <v>0</v>
      </c>
      <c r="Q593" s="89" t="s">
        <v>998</v>
      </c>
      <c r="R593" s="89" t="s">
        <v>1230</v>
      </c>
      <c r="S593" s="91" t="s">
        <v>1045</v>
      </c>
      <c r="T593" s="89" t="s">
        <v>932</v>
      </c>
      <c r="U593" s="89" t="s">
        <v>933</v>
      </c>
      <c r="V593" s="146">
        <v>3725</v>
      </c>
      <c r="W593" s="89" t="s">
        <v>908</v>
      </c>
      <c r="X593" s="89">
        <v>0.49166665999999998</v>
      </c>
      <c r="Y593" s="90">
        <v>0.25</v>
      </c>
      <c r="Z593" s="118">
        <v>-289871.83749883604</v>
      </c>
      <c r="AA593" s="89">
        <v>0.12291666499999999</v>
      </c>
      <c r="AB593" s="116">
        <f>_xlfn.XLOOKUP(I593,'rubros_id_opex '!A:A,'rubros_id_opex '!B:B)</f>
        <v>2</v>
      </c>
      <c r="AC593" s="89" t="str">
        <f>_xlfn.XLOOKUP(AB593,'rubros_unicos'!B:B,'rubros_unicos'!A:A)</f>
        <v>PERSONAL</v>
      </c>
    </row>
    <row r="594" spans="1:29" x14ac:dyDescent="0.25">
      <c r="A594" s="92" vm="29">
        <v>46109</v>
      </c>
      <c r="B594" s="89" t="s">
        <v>1433</v>
      </c>
      <c r="C594" s="89">
        <v>20241941427</v>
      </c>
      <c r="D594" s="90">
        <v>-2358279.3878994035</v>
      </c>
      <c r="E594" s="89" t="s">
        <v>478</v>
      </c>
      <c r="F594" s="89">
        <v>1</v>
      </c>
      <c r="G594" s="90">
        <v>2358279.3878994035</v>
      </c>
      <c r="H594" s="89" t="s">
        <v>996</v>
      </c>
      <c r="I594" s="89" t="s">
        <v>1002</v>
      </c>
      <c r="J594" s="89" t="s">
        <v>88</v>
      </c>
      <c r="K594" s="89" vm="2">
        <v>0</v>
      </c>
      <c r="L594" s="89" vm="2">
        <v>0</v>
      </c>
      <c r="M594" s="89" t="s">
        <v>1229</v>
      </c>
      <c r="N594" s="89" t="s">
        <v>94</v>
      </c>
      <c r="O594" s="142" vm="2">
        <v>0</v>
      </c>
      <c r="P594" s="142" vm="2">
        <v>0</v>
      </c>
      <c r="Q594" s="89" t="s">
        <v>998</v>
      </c>
      <c r="R594" s="89" t="s">
        <v>1230</v>
      </c>
      <c r="S594" s="91" t="s">
        <v>1045</v>
      </c>
      <c r="T594" s="89" t="s">
        <v>932</v>
      </c>
      <c r="U594" s="89" t="s">
        <v>933</v>
      </c>
      <c r="V594" s="146">
        <v>3725</v>
      </c>
      <c r="W594" s="89" t="s">
        <v>910</v>
      </c>
      <c r="X594" s="89">
        <v>0.49166665999999998</v>
      </c>
      <c r="Y594" s="90">
        <v>0.25</v>
      </c>
      <c r="Z594" s="118">
        <v>-289871.83749883604</v>
      </c>
      <c r="AA594" s="89">
        <v>0.12291666499999999</v>
      </c>
      <c r="AB594" s="116">
        <f>_xlfn.XLOOKUP(I594,'rubros_id_opex '!A:A,'rubros_id_opex '!B:B)</f>
        <v>2</v>
      </c>
      <c r="AC594" s="89" t="str">
        <f>_xlfn.XLOOKUP(AB594,'rubros_unicos'!B:B,'rubros_unicos'!A:A)</f>
        <v>PERSONAL</v>
      </c>
    </row>
    <row r="595" spans="1:29" x14ac:dyDescent="0.25">
      <c r="A595" s="92" vm="29">
        <v>46109</v>
      </c>
      <c r="B595" s="89" t="s">
        <v>1433</v>
      </c>
      <c r="C595" s="89">
        <v>20241941427</v>
      </c>
      <c r="D595" s="90">
        <v>-2358279.3878994035</v>
      </c>
      <c r="E595" s="89" t="s">
        <v>478</v>
      </c>
      <c r="F595" s="89">
        <v>1</v>
      </c>
      <c r="G595" s="90">
        <v>2358279.3878994035</v>
      </c>
      <c r="H595" s="89" t="s">
        <v>996</v>
      </c>
      <c r="I595" s="89" t="s">
        <v>1002</v>
      </c>
      <c r="J595" s="89" t="s">
        <v>88</v>
      </c>
      <c r="K595" s="89" vm="2">
        <v>0</v>
      </c>
      <c r="L595" s="89" vm="2">
        <v>0</v>
      </c>
      <c r="M595" s="89" t="s">
        <v>1229</v>
      </c>
      <c r="N595" s="89" t="s">
        <v>94</v>
      </c>
      <c r="O595" s="142" vm="2">
        <v>0</v>
      </c>
      <c r="P595" s="142" vm="2">
        <v>0</v>
      </c>
      <c r="Q595" s="89" t="s">
        <v>998</v>
      </c>
      <c r="R595" s="89" t="s">
        <v>1230</v>
      </c>
      <c r="S595" s="91" t="s">
        <v>1045</v>
      </c>
      <c r="T595" s="89" t="s">
        <v>932</v>
      </c>
      <c r="U595" s="89" t="s">
        <v>933</v>
      </c>
      <c r="V595" s="146">
        <v>3725</v>
      </c>
      <c r="W595" s="89" t="s">
        <v>912</v>
      </c>
      <c r="X595" s="89">
        <v>0.49166665999999998</v>
      </c>
      <c r="Y595" s="90">
        <v>0.25</v>
      </c>
      <c r="Z595" s="118">
        <v>-289871.83749883604</v>
      </c>
      <c r="AA595" s="89">
        <v>0.12291666499999999</v>
      </c>
      <c r="AB595" s="116">
        <f>_xlfn.XLOOKUP(I595,'rubros_id_opex '!A:A,'rubros_id_opex '!B:B)</f>
        <v>2</v>
      </c>
      <c r="AC595" s="89" t="str">
        <f>_xlfn.XLOOKUP(AB595,'rubros_unicos'!B:B,'rubros_unicos'!A:A)</f>
        <v>PERSONAL</v>
      </c>
    </row>
    <row r="596" spans="1:29" x14ac:dyDescent="0.25">
      <c r="A596" s="92" vm="29">
        <v>46109</v>
      </c>
      <c r="B596" s="89" t="s">
        <v>1433</v>
      </c>
      <c r="C596" s="89">
        <v>20241941427</v>
      </c>
      <c r="D596" s="90">
        <v>-2358279.3878994035</v>
      </c>
      <c r="E596" s="89" t="s">
        <v>478</v>
      </c>
      <c r="F596" s="89">
        <v>1</v>
      </c>
      <c r="G596" s="90">
        <v>2358279.3878994035</v>
      </c>
      <c r="H596" s="89" t="s">
        <v>996</v>
      </c>
      <c r="I596" s="89" t="s">
        <v>1002</v>
      </c>
      <c r="J596" s="89" t="s">
        <v>88</v>
      </c>
      <c r="K596" s="89" vm="2">
        <v>0</v>
      </c>
      <c r="L596" s="89" vm="2">
        <v>0</v>
      </c>
      <c r="M596" s="89" t="s">
        <v>1229</v>
      </c>
      <c r="N596" s="89" t="s">
        <v>94</v>
      </c>
      <c r="O596" s="142" vm="2">
        <v>0</v>
      </c>
      <c r="P596" s="142" vm="2">
        <v>0</v>
      </c>
      <c r="Q596" s="89" t="s">
        <v>998</v>
      </c>
      <c r="R596" s="89" t="s">
        <v>1230</v>
      </c>
      <c r="S596" s="91" t="s">
        <v>1045</v>
      </c>
      <c r="T596" s="89" t="s">
        <v>932</v>
      </c>
      <c r="U596" s="89" t="s">
        <v>933</v>
      </c>
      <c r="V596" s="146">
        <v>3925</v>
      </c>
      <c r="W596" s="89" t="s">
        <v>934</v>
      </c>
      <c r="X596" s="89">
        <v>0.49166660000000001</v>
      </c>
      <c r="Y596" s="90">
        <v>0.25</v>
      </c>
      <c r="Z596" s="118">
        <v>-289871.80212464521</v>
      </c>
      <c r="AA596" s="89">
        <v>0.12291665</v>
      </c>
      <c r="AB596" s="116">
        <f>_xlfn.XLOOKUP(I596,'rubros_id_opex '!A:A,'rubros_id_opex '!B:B)</f>
        <v>2</v>
      </c>
      <c r="AC596" s="89" t="str">
        <f>_xlfn.XLOOKUP(AB596,'rubros_unicos'!B:B,'rubros_unicos'!A:A)</f>
        <v>PERSONAL</v>
      </c>
    </row>
    <row r="597" spans="1:29" x14ac:dyDescent="0.25">
      <c r="A597" s="92" vm="29">
        <v>46109</v>
      </c>
      <c r="B597" s="89" t="s">
        <v>1433</v>
      </c>
      <c r="C597" s="89">
        <v>20241941427</v>
      </c>
      <c r="D597" s="90">
        <v>-2358279.3878994035</v>
      </c>
      <c r="E597" s="89" t="s">
        <v>478</v>
      </c>
      <c r="F597" s="89">
        <v>1</v>
      </c>
      <c r="G597" s="90">
        <v>2358279.3878994035</v>
      </c>
      <c r="H597" s="89" t="s">
        <v>996</v>
      </c>
      <c r="I597" s="89" t="s">
        <v>1002</v>
      </c>
      <c r="J597" s="89" t="s">
        <v>88</v>
      </c>
      <c r="K597" s="89" vm="2">
        <v>0</v>
      </c>
      <c r="L597" s="89" vm="2">
        <v>0</v>
      </c>
      <c r="M597" s="89" t="s">
        <v>1229</v>
      </c>
      <c r="N597" s="89" t="s">
        <v>94</v>
      </c>
      <c r="O597" s="142" vm="2">
        <v>0</v>
      </c>
      <c r="P597" s="142" vm="2">
        <v>0</v>
      </c>
      <c r="Q597" s="89" t="s">
        <v>998</v>
      </c>
      <c r="R597" s="89" t="s">
        <v>1230</v>
      </c>
      <c r="S597" s="91" t="s">
        <v>1045</v>
      </c>
      <c r="T597" s="89" t="s">
        <v>932</v>
      </c>
      <c r="U597" s="89" t="s">
        <v>933</v>
      </c>
      <c r="V597" s="146">
        <v>3925</v>
      </c>
      <c r="W597" s="89" t="s">
        <v>908</v>
      </c>
      <c r="X597" s="89">
        <v>0.49166660000000001</v>
      </c>
      <c r="Y597" s="90">
        <v>0.25</v>
      </c>
      <c r="Z597" s="118">
        <v>-289871.80212464521</v>
      </c>
      <c r="AA597" s="89">
        <v>0.12291665</v>
      </c>
      <c r="AB597" s="116">
        <f>_xlfn.XLOOKUP(I597,'rubros_id_opex '!A:A,'rubros_id_opex '!B:B)</f>
        <v>2</v>
      </c>
      <c r="AC597" s="89" t="str">
        <f>_xlfn.XLOOKUP(AB597,'rubros_unicos'!B:B,'rubros_unicos'!A:A)</f>
        <v>PERSONAL</v>
      </c>
    </row>
    <row r="598" spans="1:29" x14ac:dyDescent="0.25">
      <c r="A598" s="92" vm="29">
        <v>46109</v>
      </c>
      <c r="B598" s="89" t="s">
        <v>1433</v>
      </c>
      <c r="C598" s="89">
        <v>20241941427</v>
      </c>
      <c r="D598" s="90">
        <v>-2358279.3878994035</v>
      </c>
      <c r="E598" s="89" t="s">
        <v>478</v>
      </c>
      <c r="F598" s="89">
        <v>1</v>
      </c>
      <c r="G598" s="90">
        <v>2358279.3878994035</v>
      </c>
      <c r="H598" s="89" t="s">
        <v>996</v>
      </c>
      <c r="I598" s="89" t="s">
        <v>1002</v>
      </c>
      <c r="J598" s="89" t="s">
        <v>88</v>
      </c>
      <c r="K598" s="89" vm="2">
        <v>0</v>
      </c>
      <c r="L598" s="89" vm="2">
        <v>0</v>
      </c>
      <c r="M598" s="89" t="s">
        <v>1229</v>
      </c>
      <c r="N598" s="89" t="s">
        <v>94</v>
      </c>
      <c r="O598" s="142" vm="2">
        <v>0</v>
      </c>
      <c r="P598" s="142" vm="2">
        <v>0</v>
      </c>
      <c r="Q598" s="89" t="s">
        <v>998</v>
      </c>
      <c r="R598" s="89" t="s">
        <v>1230</v>
      </c>
      <c r="S598" s="91" t="s">
        <v>1045</v>
      </c>
      <c r="T598" s="89" t="s">
        <v>932</v>
      </c>
      <c r="U598" s="89" t="s">
        <v>933</v>
      </c>
      <c r="V598" s="146">
        <v>3925</v>
      </c>
      <c r="W598" s="89" t="s">
        <v>910</v>
      </c>
      <c r="X598" s="89">
        <v>0.49166660000000001</v>
      </c>
      <c r="Y598" s="90">
        <v>0.25</v>
      </c>
      <c r="Z598" s="118">
        <v>-289871.80212464521</v>
      </c>
      <c r="AA598" s="89">
        <v>0.12291665</v>
      </c>
      <c r="AB598" s="116">
        <f>_xlfn.XLOOKUP(I598,'rubros_id_opex '!A:A,'rubros_id_opex '!B:B)</f>
        <v>2</v>
      </c>
      <c r="AC598" s="89" t="str">
        <f>_xlfn.XLOOKUP(AB598,'rubros_unicos'!B:B,'rubros_unicos'!A:A)</f>
        <v>PERSONAL</v>
      </c>
    </row>
    <row r="599" spans="1:29" x14ac:dyDescent="0.25">
      <c r="A599" s="92" vm="29">
        <v>46109</v>
      </c>
      <c r="B599" s="89" t="s">
        <v>1433</v>
      </c>
      <c r="C599" s="89">
        <v>20241941427</v>
      </c>
      <c r="D599" s="90">
        <v>-2358279.3878994035</v>
      </c>
      <c r="E599" s="89" t="s">
        <v>478</v>
      </c>
      <c r="F599" s="89">
        <v>1</v>
      </c>
      <c r="G599" s="90">
        <v>2358279.3878994035</v>
      </c>
      <c r="H599" s="89" t="s">
        <v>996</v>
      </c>
      <c r="I599" s="89" t="s">
        <v>1002</v>
      </c>
      <c r="J599" s="89" t="s">
        <v>88</v>
      </c>
      <c r="K599" s="89" vm="2">
        <v>0</v>
      </c>
      <c r="L599" s="89" vm="2">
        <v>0</v>
      </c>
      <c r="M599" s="89" t="s">
        <v>1229</v>
      </c>
      <c r="N599" s="89" t="s">
        <v>94</v>
      </c>
      <c r="O599" s="142" vm="2">
        <v>0</v>
      </c>
      <c r="P599" s="142" vm="2">
        <v>0</v>
      </c>
      <c r="Q599" s="89" t="s">
        <v>998</v>
      </c>
      <c r="R599" s="89" t="s">
        <v>1230</v>
      </c>
      <c r="S599" s="91" t="s">
        <v>1045</v>
      </c>
      <c r="T599" s="89" t="s">
        <v>932</v>
      </c>
      <c r="U599" s="89" t="s">
        <v>933</v>
      </c>
      <c r="V599" s="146">
        <v>3925</v>
      </c>
      <c r="W599" s="89" t="s">
        <v>912</v>
      </c>
      <c r="X599" s="89">
        <v>0.49166660000000001</v>
      </c>
      <c r="Y599" s="90">
        <v>0.25</v>
      </c>
      <c r="Z599" s="118">
        <v>-289871.80212464521</v>
      </c>
      <c r="AA599" s="89">
        <v>0.12291665</v>
      </c>
      <c r="AB599" s="116">
        <f>_xlfn.XLOOKUP(I599,'rubros_id_opex '!A:A,'rubros_id_opex '!B:B)</f>
        <v>2</v>
      </c>
      <c r="AC599" s="89" t="str">
        <f>_xlfn.XLOOKUP(AB599,'rubros_unicos'!B:B,'rubros_unicos'!A:A)</f>
        <v>PERSONAL</v>
      </c>
    </row>
    <row r="600" spans="1:29" x14ac:dyDescent="0.25">
      <c r="A600" s="92" vm="29">
        <v>46109</v>
      </c>
      <c r="B600" s="89" t="s">
        <v>1434</v>
      </c>
      <c r="C600" s="89">
        <v>20271150297</v>
      </c>
      <c r="D600" s="90">
        <v>-2612092.4374739137</v>
      </c>
      <c r="E600" s="89" t="s">
        <v>478</v>
      </c>
      <c r="F600" s="89">
        <v>1</v>
      </c>
      <c r="G600" s="90">
        <v>2612092.4374739137</v>
      </c>
      <c r="H600" s="89" t="s">
        <v>996</v>
      </c>
      <c r="I600" s="89" t="s">
        <v>1003</v>
      </c>
      <c r="J600" s="89" t="s">
        <v>88</v>
      </c>
      <c r="K600" s="89" vm="2">
        <v>0</v>
      </c>
      <c r="L600" s="89" vm="2">
        <v>0</v>
      </c>
      <c r="M600" s="89" t="s">
        <v>1229</v>
      </c>
      <c r="N600" s="89" t="s">
        <v>94</v>
      </c>
      <c r="O600" s="142" vm="2">
        <v>0</v>
      </c>
      <c r="P600" s="142" vm="2">
        <v>0</v>
      </c>
      <c r="Q600" s="89" t="s">
        <v>998</v>
      </c>
      <c r="R600" s="89" t="s">
        <v>1230</v>
      </c>
      <c r="S600" s="91" t="s">
        <v>1045</v>
      </c>
      <c r="T600" s="89" t="s">
        <v>932</v>
      </c>
      <c r="U600" s="89" t="s">
        <v>933</v>
      </c>
      <c r="V600" s="146">
        <v>3725</v>
      </c>
      <c r="W600" s="89" t="s">
        <v>934</v>
      </c>
      <c r="X600" s="89">
        <v>0.49166665999999998</v>
      </c>
      <c r="Y600" s="90">
        <v>0.25</v>
      </c>
      <c r="Z600" s="118">
        <v>-321069.6910860145</v>
      </c>
      <c r="AA600" s="89">
        <v>0.12291666499999999</v>
      </c>
      <c r="AB600" s="116">
        <f>_xlfn.XLOOKUP(I600,'rubros_id_opex '!A:A,'rubros_id_opex '!B:B)</f>
        <v>2</v>
      </c>
      <c r="AC600" s="89" t="str">
        <f>_xlfn.XLOOKUP(AB600,'rubros_unicos'!B:B,'rubros_unicos'!A:A)</f>
        <v>PERSONAL</v>
      </c>
    </row>
    <row r="601" spans="1:29" x14ac:dyDescent="0.25">
      <c r="A601" s="92" vm="29">
        <v>46109</v>
      </c>
      <c r="B601" s="89" t="s">
        <v>1434</v>
      </c>
      <c r="C601" s="89">
        <v>20271150297</v>
      </c>
      <c r="D601" s="90">
        <v>-2612092.4374739137</v>
      </c>
      <c r="E601" s="89" t="s">
        <v>478</v>
      </c>
      <c r="F601" s="89">
        <v>1</v>
      </c>
      <c r="G601" s="90">
        <v>2612092.4374739137</v>
      </c>
      <c r="H601" s="89" t="s">
        <v>996</v>
      </c>
      <c r="I601" s="89" t="s">
        <v>1003</v>
      </c>
      <c r="J601" s="89" t="s">
        <v>88</v>
      </c>
      <c r="K601" s="89" vm="2">
        <v>0</v>
      </c>
      <c r="L601" s="89" vm="2">
        <v>0</v>
      </c>
      <c r="M601" s="89" t="s">
        <v>1229</v>
      </c>
      <c r="N601" s="89" t="s">
        <v>94</v>
      </c>
      <c r="O601" s="142" vm="2">
        <v>0</v>
      </c>
      <c r="P601" s="142" vm="2">
        <v>0</v>
      </c>
      <c r="Q601" s="89" t="s">
        <v>998</v>
      </c>
      <c r="R601" s="89" t="s">
        <v>1230</v>
      </c>
      <c r="S601" s="91" t="s">
        <v>1045</v>
      </c>
      <c r="T601" s="89" t="s">
        <v>932</v>
      </c>
      <c r="U601" s="89" t="s">
        <v>933</v>
      </c>
      <c r="V601" s="146">
        <v>3725</v>
      </c>
      <c r="W601" s="89" t="s">
        <v>908</v>
      </c>
      <c r="X601" s="89">
        <v>0.49166665999999998</v>
      </c>
      <c r="Y601" s="90">
        <v>0.25</v>
      </c>
      <c r="Z601" s="118">
        <v>-321069.6910860145</v>
      </c>
      <c r="AA601" s="89">
        <v>0.12291666499999999</v>
      </c>
      <c r="AB601" s="116">
        <f>_xlfn.XLOOKUP(I601,'rubros_id_opex '!A:A,'rubros_id_opex '!B:B)</f>
        <v>2</v>
      </c>
      <c r="AC601" s="89" t="str">
        <f>_xlfn.XLOOKUP(AB601,'rubros_unicos'!B:B,'rubros_unicos'!A:A)</f>
        <v>PERSONAL</v>
      </c>
    </row>
    <row r="602" spans="1:29" x14ac:dyDescent="0.25">
      <c r="A602" s="92" vm="29">
        <v>46109</v>
      </c>
      <c r="B602" s="89" t="s">
        <v>1434</v>
      </c>
      <c r="C602" s="89">
        <v>20271150297</v>
      </c>
      <c r="D602" s="90">
        <v>-2612092.4374739137</v>
      </c>
      <c r="E602" s="89" t="s">
        <v>478</v>
      </c>
      <c r="F602" s="89">
        <v>1</v>
      </c>
      <c r="G602" s="90">
        <v>2612092.4374739137</v>
      </c>
      <c r="H602" s="89" t="s">
        <v>996</v>
      </c>
      <c r="I602" s="89" t="s">
        <v>1003</v>
      </c>
      <c r="J602" s="89" t="s">
        <v>88</v>
      </c>
      <c r="K602" s="89" vm="2">
        <v>0</v>
      </c>
      <c r="L602" s="89" vm="2">
        <v>0</v>
      </c>
      <c r="M602" s="89" t="s">
        <v>1229</v>
      </c>
      <c r="N602" s="89" t="s">
        <v>94</v>
      </c>
      <c r="O602" s="142" vm="2">
        <v>0</v>
      </c>
      <c r="P602" s="142" vm="2">
        <v>0</v>
      </c>
      <c r="Q602" s="89" t="s">
        <v>998</v>
      </c>
      <c r="R602" s="89" t="s">
        <v>1230</v>
      </c>
      <c r="S602" s="91" t="s">
        <v>1045</v>
      </c>
      <c r="T602" s="89" t="s">
        <v>932</v>
      </c>
      <c r="U602" s="89" t="s">
        <v>933</v>
      </c>
      <c r="V602" s="146">
        <v>3725</v>
      </c>
      <c r="W602" s="89" t="s">
        <v>910</v>
      </c>
      <c r="X602" s="89">
        <v>0.49166665999999998</v>
      </c>
      <c r="Y602" s="90">
        <v>0.25</v>
      </c>
      <c r="Z602" s="118">
        <v>-321069.6910860145</v>
      </c>
      <c r="AA602" s="89">
        <v>0.12291666499999999</v>
      </c>
      <c r="AB602" s="116">
        <f>_xlfn.XLOOKUP(I602,'rubros_id_opex '!A:A,'rubros_id_opex '!B:B)</f>
        <v>2</v>
      </c>
      <c r="AC602" s="89" t="str">
        <f>_xlfn.XLOOKUP(AB602,'rubros_unicos'!B:B,'rubros_unicos'!A:A)</f>
        <v>PERSONAL</v>
      </c>
    </row>
    <row r="603" spans="1:29" x14ac:dyDescent="0.25">
      <c r="A603" s="92" vm="29">
        <v>46109</v>
      </c>
      <c r="B603" s="89" t="s">
        <v>1434</v>
      </c>
      <c r="C603" s="89">
        <v>20271150297</v>
      </c>
      <c r="D603" s="90">
        <v>-2612092.4374739137</v>
      </c>
      <c r="E603" s="89" t="s">
        <v>478</v>
      </c>
      <c r="F603" s="89">
        <v>1</v>
      </c>
      <c r="G603" s="90">
        <v>2612092.4374739137</v>
      </c>
      <c r="H603" s="89" t="s">
        <v>996</v>
      </c>
      <c r="I603" s="89" t="s">
        <v>1003</v>
      </c>
      <c r="J603" s="89" t="s">
        <v>88</v>
      </c>
      <c r="K603" s="89" vm="2">
        <v>0</v>
      </c>
      <c r="L603" s="89" vm="2">
        <v>0</v>
      </c>
      <c r="M603" s="89" t="s">
        <v>1229</v>
      </c>
      <c r="N603" s="89" t="s">
        <v>94</v>
      </c>
      <c r="O603" s="142" vm="2">
        <v>0</v>
      </c>
      <c r="P603" s="142" vm="2">
        <v>0</v>
      </c>
      <c r="Q603" s="89" t="s">
        <v>998</v>
      </c>
      <c r="R603" s="89" t="s">
        <v>1230</v>
      </c>
      <c r="S603" s="91" t="s">
        <v>1045</v>
      </c>
      <c r="T603" s="89" t="s">
        <v>932</v>
      </c>
      <c r="U603" s="89" t="s">
        <v>933</v>
      </c>
      <c r="V603" s="146">
        <v>3725</v>
      </c>
      <c r="W603" s="89" t="s">
        <v>912</v>
      </c>
      <c r="X603" s="89">
        <v>0.49166665999999998</v>
      </c>
      <c r="Y603" s="90">
        <v>0.25</v>
      </c>
      <c r="Z603" s="118">
        <v>-321069.6910860145</v>
      </c>
      <c r="AA603" s="89">
        <v>0.12291666499999999</v>
      </c>
      <c r="AB603" s="116">
        <f>_xlfn.XLOOKUP(I603,'rubros_id_opex '!A:A,'rubros_id_opex '!B:B)</f>
        <v>2</v>
      </c>
      <c r="AC603" s="89" t="str">
        <f>_xlfn.XLOOKUP(AB603,'rubros_unicos'!B:B,'rubros_unicos'!A:A)</f>
        <v>PERSONAL</v>
      </c>
    </row>
    <row r="604" spans="1:29" x14ac:dyDescent="0.25">
      <c r="A604" s="92" vm="29">
        <v>46109</v>
      </c>
      <c r="B604" s="89" t="s">
        <v>1434</v>
      </c>
      <c r="C604" s="89">
        <v>20271150297</v>
      </c>
      <c r="D604" s="90">
        <v>-2612092.4374739137</v>
      </c>
      <c r="E604" s="89" t="s">
        <v>478</v>
      </c>
      <c r="F604" s="89">
        <v>1</v>
      </c>
      <c r="G604" s="90">
        <v>2612092.4374739137</v>
      </c>
      <c r="H604" s="89" t="s">
        <v>996</v>
      </c>
      <c r="I604" s="89" t="s">
        <v>1003</v>
      </c>
      <c r="J604" s="89" t="s">
        <v>88</v>
      </c>
      <c r="K604" s="89" vm="2">
        <v>0</v>
      </c>
      <c r="L604" s="89" vm="2">
        <v>0</v>
      </c>
      <c r="M604" s="89" t="s">
        <v>1229</v>
      </c>
      <c r="N604" s="89" t="s">
        <v>94</v>
      </c>
      <c r="O604" s="142" vm="2">
        <v>0</v>
      </c>
      <c r="P604" s="142" vm="2">
        <v>0</v>
      </c>
      <c r="Q604" s="89" t="s">
        <v>998</v>
      </c>
      <c r="R604" s="89" t="s">
        <v>1230</v>
      </c>
      <c r="S604" s="91" t="s">
        <v>1045</v>
      </c>
      <c r="T604" s="89" t="s">
        <v>932</v>
      </c>
      <c r="U604" s="89" t="s">
        <v>933</v>
      </c>
      <c r="V604" s="146">
        <v>3925</v>
      </c>
      <c r="W604" s="89" t="s">
        <v>934</v>
      </c>
      <c r="X604" s="89">
        <v>0.49166660000000001</v>
      </c>
      <c r="Y604" s="90">
        <v>0.25</v>
      </c>
      <c r="Z604" s="118">
        <v>-321069.65190462791</v>
      </c>
      <c r="AA604" s="89">
        <v>0.12291665</v>
      </c>
      <c r="AB604" s="116">
        <f>_xlfn.XLOOKUP(I604,'rubros_id_opex '!A:A,'rubros_id_opex '!B:B)</f>
        <v>2</v>
      </c>
      <c r="AC604" s="89" t="str">
        <f>_xlfn.XLOOKUP(AB604,'rubros_unicos'!B:B,'rubros_unicos'!A:A)</f>
        <v>PERSONAL</v>
      </c>
    </row>
    <row r="605" spans="1:29" x14ac:dyDescent="0.25">
      <c r="A605" s="92" vm="29">
        <v>46109</v>
      </c>
      <c r="B605" s="89" t="s">
        <v>1434</v>
      </c>
      <c r="C605" s="89">
        <v>20271150297</v>
      </c>
      <c r="D605" s="90">
        <v>-2612092.4374739137</v>
      </c>
      <c r="E605" s="89" t="s">
        <v>478</v>
      </c>
      <c r="F605" s="89">
        <v>1</v>
      </c>
      <c r="G605" s="90">
        <v>2612092.4374739137</v>
      </c>
      <c r="H605" s="89" t="s">
        <v>996</v>
      </c>
      <c r="I605" s="89" t="s">
        <v>1003</v>
      </c>
      <c r="J605" s="89" t="s">
        <v>88</v>
      </c>
      <c r="K605" s="89" vm="2">
        <v>0</v>
      </c>
      <c r="L605" s="89" vm="2">
        <v>0</v>
      </c>
      <c r="M605" s="89" t="s">
        <v>1229</v>
      </c>
      <c r="N605" s="89" t="s">
        <v>94</v>
      </c>
      <c r="O605" s="142" vm="2">
        <v>0</v>
      </c>
      <c r="P605" s="142" vm="2">
        <v>0</v>
      </c>
      <c r="Q605" s="89" t="s">
        <v>998</v>
      </c>
      <c r="R605" s="89" t="s">
        <v>1230</v>
      </c>
      <c r="S605" s="91" t="s">
        <v>1045</v>
      </c>
      <c r="T605" s="89" t="s">
        <v>932</v>
      </c>
      <c r="U605" s="89" t="s">
        <v>933</v>
      </c>
      <c r="V605" s="146">
        <v>3925</v>
      </c>
      <c r="W605" s="89" t="s">
        <v>908</v>
      </c>
      <c r="X605" s="89">
        <v>0.49166660000000001</v>
      </c>
      <c r="Y605" s="90">
        <v>0.25</v>
      </c>
      <c r="Z605" s="118">
        <v>-321069.65190462791</v>
      </c>
      <c r="AA605" s="89">
        <v>0.12291665</v>
      </c>
      <c r="AB605" s="116">
        <f>_xlfn.XLOOKUP(I605,'rubros_id_opex '!A:A,'rubros_id_opex '!B:B)</f>
        <v>2</v>
      </c>
      <c r="AC605" s="89" t="str">
        <f>_xlfn.XLOOKUP(AB605,'rubros_unicos'!B:B,'rubros_unicos'!A:A)</f>
        <v>PERSONAL</v>
      </c>
    </row>
    <row r="606" spans="1:29" x14ac:dyDescent="0.25">
      <c r="A606" s="92" vm="29">
        <v>46109</v>
      </c>
      <c r="B606" s="89" t="s">
        <v>1434</v>
      </c>
      <c r="C606" s="89">
        <v>20271150297</v>
      </c>
      <c r="D606" s="90">
        <v>-2612092.4374739137</v>
      </c>
      <c r="E606" s="89" t="s">
        <v>478</v>
      </c>
      <c r="F606" s="89">
        <v>1</v>
      </c>
      <c r="G606" s="90">
        <v>2612092.4374739137</v>
      </c>
      <c r="H606" s="89" t="s">
        <v>996</v>
      </c>
      <c r="I606" s="89" t="s">
        <v>1003</v>
      </c>
      <c r="J606" s="89" t="s">
        <v>88</v>
      </c>
      <c r="K606" s="89" vm="2">
        <v>0</v>
      </c>
      <c r="L606" s="89" vm="2">
        <v>0</v>
      </c>
      <c r="M606" s="89" t="s">
        <v>1229</v>
      </c>
      <c r="N606" s="89" t="s">
        <v>94</v>
      </c>
      <c r="O606" s="142" vm="2">
        <v>0</v>
      </c>
      <c r="P606" s="142" vm="2">
        <v>0</v>
      </c>
      <c r="Q606" s="89" t="s">
        <v>998</v>
      </c>
      <c r="R606" s="89" t="s">
        <v>1230</v>
      </c>
      <c r="S606" s="91" t="s">
        <v>1045</v>
      </c>
      <c r="T606" s="89" t="s">
        <v>932</v>
      </c>
      <c r="U606" s="89" t="s">
        <v>933</v>
      </c>
      <c r="V606" s="146">
        <v>3925</v>
      </c>
      <c r="W606" s="89" t="s">
        <v>910</v>
      </c>
      <c r="X606" s="89">
        <v>0.49166660000000001</v>
      </c>
      <c r="Y606" s="90">
        <v>0.25</v>
      </c>
      <c r="Z606" s="118">
        <v>-321069.65190462791</v>
      </c>
      <c r="AA606" s="89">
        <v>0.12291665</v>
      </c>
      <c r="AB606" s="116">
        <f>_xlfn.XLOOKUP(I606,'rubros_id_opex '!A:A,'rubros_id_opex '!B:B)</f>
        <v>2</v>
      </c>
      <c r="AC606" s="89" t="str">
        <f>_xlfn.XLOOKUP(AB606,'rubros_unicos'!B:B,'rubros_unicos'!A:A)</f>
        <v>PERSONAL</v>
      </c>
    </row>
    <row r="607" spans="1:29" x14ac:dyDescent="0.25">
      <c r="A607" s="92" vm="29">
        <v>46109</v>
      </c>
      <c r="B607" s="89" t="s">
        <v>1434</v>
      </c>
      <c r="C607" s="89">
        <v>20271150297</v>
      </c>
      <c r="D607" s="90">
        <v>-2612092.4374739137</v>
      </c>
      <c r="E607" s="89" t="s">
        <v>478</v>
      </c>
      <c r="F607" s="89">
        <v>1</v>
      </c>
      <c r="G607" s="90">
        <v>2612092.4374739137</v>
      </c>
      <c r="H607" s="89" t="s">
        <v>996</v>
      </c>
      <c r="I607" s="89" t="s">
        <v>1003</v>
      </c>
      <c r="J607" s="89" t="s">
        <v>88</v>
      </c>
      <c r="K607" s="89" vm="2">
        <v>0</v>
      </c>
      <c r="L607" s="89" vm="2">
        <v>0</v>
      </c>
      <c r="M607" s="89" t="s">
        <v>1229</v>
      </c>
      <c r="N607" s="89" t="s">
        <v>94</v>
      </c>
      <c r="O607" s="142" vm="2">
        <v>0</v>
      </c>
      <c r="P607" s="142" vm="2">
        <v>0</v>
      </c>
      <c r="Q607" s="89" t="s">
        <v>998</v>
      </c>
      <c r="R607" s="89" t="s">
        <v>1230</v>
      </c>
      <c r="S607" s="91" t="s">
        <v>1045</v>
      </c>
      <c r="T607" s="89" t="s">
        <v>932</v>
      </c>
      <c r="U607" s="89" t="s">
        <v>933</v>
      </c>
      <c r="V607" s="146">
        <v>3925</v>
      </c>
      <c r="W607" s="89" t="s">
        <v>912</v>
      </c>
      <c r="X607" s="89">
        <v>0.49166660000000001</v>
      </c>
      <c r="Y607" s="90">
        <v>0.25</v>
      </c>
      <c r="Z607" s="118">
        <v>-321069.65190462791</v>
      </c>
      <c r="AA607" s="89">
        <v>0.12291665</v>
      </c>
      <c r="AB607" s="116">
        <f>_xlfn.XLOOKUP(I607,'rubros_id_opex '!A:A,'rubros_id_opex '!B:B)</f>
        <v>2</v>
      </c>
      <c r="AC607" s="89" t="str">
        <f>_xlfn.XLOOKUP(AB607,'rubros_unicos'!B:B,'rubros_unicos'!A:A)</f>
        <v>PERSONAL</v>
      </c>
    </row>
    <row r="608" spans="1:29" x14ac:dyDescent="0.25">
      <c r="A608" s="92" vm="29">
        <v>46109</v>
      </c>
      <c r="B608" s="89" t="s">
        <v>968</v>
      </c>
      <c r="C608" s="89">
        <v>20397561306</v>
      </c>
      <c r="D608" s="90">
        <v>-1796757.0059327364</v>
      </c>
      <c r="E608" s="89" t="s">
        <v>478</v>
      </c>
      <c r="F608" s="89">
        <v>1</v>
      </c>
      <c r="G608" s="90">
        <v>1796757.0059327364</v>
      </c>
      <c r="H608" s="89" t="s">
        <v>996</v>
      </c>
      <c r="I608" s="89" t="s">
        <v>1004</v>
      </c>
      <c r="J608" s="89" t="s">
        <v>88</v>
      </c>
      <c r="K608" s="89" vm="2">
        <v>0</v>
      </c>
      <c r="L608" s="89" vm="2">
        <v>0</v>
      </c>
      <c r="M608" s="89" t="s">
        <v>1229</v>
      </c>
      <c r="N608" s="89" t="s">
        <v>123</v>
      </c>
      <c r="O608" s="142" vm="2">
        <v>0</v>
      </c>
      <c r="P608" s="142" vm="2">
        <v>0</v>
      </c>
      <c r="Q608" s="89" t="s">
        <v>998</v>
      </c>
      <c r="R608" s="89" t="s">
        <v>1230</v>
      </c>
      <c r="S608" s="91" t="s">
        <v>1045</v>
      </c>
      <c r="T608" s="89" t="s">
        <v>908</v>
      </c>
      <c r="U608" s="89" t="s">
        <v>935</v>
      </c>
      <c r="V608" s="146">
        <v>3725</v>
      </c>
      <c r="W608" s="89" t="s">
        <v>908</v>
      </c>
      <c r="X608" s="89">
        <v>0.49166665999999998</v>
      </c>
      <c r="Y608" s="90">
        <v>1</v>
      </c>
      <c r="Z608" s="118">
        <v>-883405.51593854872</v>
      </c>
      <c r="AA608" s="89">
        <v>0.49166665999999998</v>
      </c>
      <c r="AB608" s="116">
        <f>_xlfn.XLOOKUP(I608,'rubros_id_opex '!A:A,'rubros_id_opex '!B:B)</f>
        <v>2</v>
      </c>
      <c r="AC608" s="89" t="str">
        <f>_xlfn.XLOOKUP(AB608,'rubros_unicos'!B:B,'rubros_unicos'!A:A)</f>
        <v>PERSONAL</v>
      </c>
    </row>
    <row r="609" spans="1:29" x14ac:dyDescent="0.25">
      <c r="A609" s="92" vm="29">
        <v>46109</v>
      </c>
      <c r="B609" s="89" t="s">
        <v>968</v>
      </c>
      <c r="C609" s="89">
        <v>20397561306</v>
      </c>
      <c r="D609" s="90">
        <v>-1796757.0059327364</v>
      </c>
      <c r="E609" s="89" t="s">
        <v>478</v>
      </c>
      <c r="F609" s="89">
        <v>1</v>
      </c>
      <c r="G609" s="90">
        <v>1796757.0059327364</v>
      </c>
      <c r="H609" s="89" t="s">
        <v>996</v>
      </c>
      <c r="I609" s="89" t="s">
        <v>1004</v>
      </c>
      <c r="J609" s="89" t="s">
        <v>88</v>
      </c>
      <c r="K609" s="89" vm="2">
        <v>0</v>
      </c>
      <c r="L609" s="89" vm="2">
        <v>0</v>
      </c>
      <c r="M609" s="89" t="s">
        <v>1229</v>
      </c>
      <c r="N609" s="89" t="s">
        <v>123</v>
      </c>
      <c r="O609" s="142" vm="2">
        <v>0</v>
      </c>
      <c r="P609" s="142" vm="2">
        <v>0</v>
      </c>
      <c r="Q609" s="89" t="s">
        <v>998</v>
      </c>
      <c r="R609" s="89" t="s">
        <v>1230</v>
      </c>
      <c r="S609" s="91" t="s">
        <v>1045</v>
      </c>
      <c r="T609" s="89" t="s">
        <v>908</v>
      </c>
      <c r="U609" s="89" t="s">
        <v>935</v>
      </c>
      <c r="V609" s="146">
        <v>3925</v>
      </c>
      <c r="W609" s="89" t="s">
        <v>908</v>
      </c>
      <c r="X609" s="89">
        <v>0.49166660000000001</v>
      </c>
      <c r="Y609" s="90">
        <v>1</v>
      </c>
      <c r="Z609" s="118">
        <v>-883405.40813312843</v>
      </c>
      <c r="AA609" s="89">
        <v>0.49166660000000001</v>
      </c>
      <c r="AB609" s="116">
        <f>_xlfn.XLOOKUP(I609,'rubros_id_opex '!A:A,'rubros_id_opex '!B:B)</f>
        <v>2</v>
      </c>
      <c r="AC609" s="89" t="str">
        <f>_xlfn.XLOOKUP(AB609,'rubros_unicos'!B:B,'rubros_unicos'!A:A)</f>
        <v>PERSONAL</v>
      </c>
    </row>
    <row r="610" spans="1:29" x14ac:dyDescent="0.25">
      <c r="A610" s="92" vm="29">
        <v>46109</v>
      </c>
      <c r="B610" s="89" t="s">
        <v>972</v>
      </c>
      <c r="C610" s="89">
        <v>20346846772</v>
      </c>
      <c r="D610" s="90">
        <v>-1957735.8385327365</v>
      </c>
      <c r="E610" s="89" t="s">
        <v>478</v>
      </c>
      <c r="F610" s="89">
        <v>1</v>
      </c>
      <c r="G610" s="90">
        <v>1957735.8385327365</v>
      </c>
      <c r="H610" s="89" t="s">
        <v>996</v>
      </c>
      <c r="I610" s="89" t="s">
        <v>1005</v>
      </c>
      <c r="J610" s="89" t="s">
        <v>88</v>
      </c>
      <c r="K610" s="89" vm="2">
        <v>0</v>
      </c>
      <c r="L610" s="89" vm="2">
        <v>0</v>
      </c>
      <c r="M610" s="89" t="s">
        <v>1229</v>
      </c>
      <c r="N610" s="89" t="s">
        <v>94</v>
      </c>
      <c r="O610" s="142" vm="2">
        <v>0</v>
      </c>
      <c r="P610" s="142" vm="2">
        <v>0</v>
      </c>
      <c r="Q610" s="89" t="s">
        <v>998</v>
      </c>
      <c r="R610" s="89" t="s">
        <v>1230</v>
      </c>
      <c r="S610" s="91" t="s">
        <v>1045</v>
      </c>
      <c r="T610" s="89" t="s">
        <v>932</v>
      </c>
      <c r="U610" s="89" t="s">
        <v>933</v>
      </c>
      <c r="V610" s="146">
        <v>3725</v>
      </c>
      <c r="W610" s="89" t="s">
        <v>934</v>
      </c>
      <c r="X610" s="89">
        <v>0.49166665999999998</v>
      </c>
      <c r="Y610" s="90">
        <v>0.25</v>
      </c>
      <c r="Z610" s="118">
        <v>-240638.36022342247</v>
      </c>
      <c r="AA610" s="89">
        <v>0.12291666499999999</v>
      </c>
      <c r="AB610" s="116">
        <f>_xlfn.XLOOKUP(I610,'rubros_id_opex '!A:A,'rubros_id_opex '!B:B)</f>
        <v>2</v>
      </c>
      <c r="AC610" s="89" t="str">
        <f>_xlfn.XLOOKUP(AB610,'rubros_unicos'!B:B,'rubros_unicos'!A:A)</f>
        <v>PERSONAL</v>
      </c>
    </row>
    <row r="611" spans="1:29" x14ac:dyDescent="0.25">
      <c r="A611" s="92" vm="29">
        <v>46109</v>
      </c>
      <c r="B611" s="89" t="s">
        <v>972</v>
      </c>
      <c r="C611" s="89">
        <v>20346846772</v>
      </c>
      <c r="D611" s="90">
        <v>-1957735.8385327365</v>
      </c>
      <c r="E611" s="89" t="s">
        <v>478</v>
      </c>
      <c r="F611" s="89">
        <v>1</v>
      </c>
      <c r="G611" s="90">
        <v>1957735.8385327365</v>
      </c>
      <c r="H611" s="89" t="s">
        <v>996</v>
      </c>
      <c r="I611" s="89" t="s">
        <v>1005</v>
      </c>
      <c r="J611" s="89" t="s">
        <v>88</v>
      </c>
      <c r="K611" s="89" vm="2">
        <v>0</v>
      </c>
      <c r="L611" s="89" vm="2">
        <v>0</v>
      </c>
      <c r="M611" s="89" t="s">
        <v>1229</v>
      </c>
      <c r="N611" s="89" t="s">
        <v>94</v>
      </c>
      <c r="O611" s="142" vm="2">
        <v>0</v>
      </c>
      <c r="P611" s="142" vm="2">
        <v>0</v>
      </c>
      <c r="Q611" s="89" t="s">
        <v>998</v>
      </c>
      <c r="R611" s="89" t="s">
        <v>1230</v>
      </c>
      <c r="S611" s="91" t="s">
        <v>1045</v>
      </c>
      <c r="T611" s="89" t="s">
        <v>932</v>
      </c>
      <c r="U611" s="89" t="s">
        <v>933</v>
      </c>
      <c r="V611" s="146">
        <v>3725</v>
      </c>
      <c r="W611" s="89" t="s">
        <v>908</v>
      </c>
      <c r="X611" s="89">
        <v>0.49166665999999998</v>
      </c>
      <c r="Y611" s="90">
        <v>0.25</v>
      </c>
      <c r="Z611" s="118">
        <v>-240638.36022342247</v>
      </c>
      <c r="AA611" s="89">
        <v>0.12291666499999999</v>
      </c>
      <c r="AB611" s="116">
        <f>_xlfn.XLOOKUP(I611,'rubros_id_opex '!A:A,'rubros_id_opex '!B:B)</f>
        <v>2</v>
      </c>
      <c r="AC611" s="89" t="str">
        <f>_xlfn.XLOOKUP(AB611,'rubros_unicos'!B:B,'rubros_unicos'!A:A)</f>
        <v>PERSONAL</v>
      </c>
    </row>
    <row r="612" spans="1:29" x14ac:dyDescent="0.25">
      <c r="A612" s="92" vm="29">
        <v>46109</v>
      </c>
      <c r="B612" s="89" t="s">
        <v>972</v>
      </c>
      <c r="C612" s="89">
        <v>20346846772</v>
      </c>
      <c r="D612" s="90">
        <v>-1957735.8385327365</v>
      </c>
      <c r="E612" s="89" t="s">
        <v>478</v>
      </c>
      <c r="F612" s="89">
        <v>1</v>
      </c>
      <c r="G612" s="90">
        <v>1957735.8385327365</v>
      </c>
      <c r="H612" s="89" t="s">
        <v>996</v>
      </c>
      <c r="I612" s="89" t="s">
        <v>1005</v>
      </c>
      <c r="J612" s="89" t="s">
        <v>88</v>
      </c>
      <c r="K612" s="89" vm="2">
        <v>0</v>
      </c>
      <c r="L612" s="89" vm="2">
        <v>0</v>
      </c>
      <c r="M612" s="89" t="s">
        <v>1229</v>
      </c>
      <c r="N612" s="89" t="s">
        <v>94</v>
      </c>
      <c r="O612" s="142" vm="2">
        <v>0</v>
      </c>
      <c r="P612" s="142" vm="2">
        <v>0</v>
      </c>
      <c r="Q612" s="89" t="s">
        <v>998</v>
      </c>
      <c r="R612" s="89" t="s">
        <v>1230</v>
      </c>
      <c r="S612" s="91" t="s">
        <v>1045</v>
      </c>
      <c r="T612" s="89" t="s">
        <v>932</v>
      </c>
      <c r="U612" s="89" t="s">
        <v>933</v>
      </c>
      <c r="V612" s="146">
        <v>3725</v>
      </c>
      <c r="W612" s="89" t="s">
        <v>910</v>
      </c>
      <c r="X612" s="89">
        <v>0.49166665999999998</v>
      </c>
      <c r="Y612" s="90">
        <v>0.25</v>
      </c>
      <c r="Z612" s="118">
        <v>-240638.36022342247</v>
      </c>
      <c r="AA612" s="89">
        <v>0.12291666499999999</v>
      </c>
      <c r="AB612" s="116">
        <f>_xlfn.XLOOKUP(I612,'rubros_id_opex '!A:A,'rubros_id_opex '!B:B)</f>
        <v>2</v>
      </c>
      <c r="AC612" s="89" t="str">
        <f>_xlfn.XLOOKUP(AB612,'rubros_unicos'!B:B,'rubros_unicos'!A:A)</f>
        <v>PERSONAL</v>
      </c>
    </row>
    <row r="613" spans="1:29" x14ac:dyDescent="0.25">
      <c r="A613" s="92" vm="29">
        <v>46109</v>
      </c>
      <c r="B613" s="89" t="s">
        <v>972</v>
      </c>
      <c r="C613" s="89">
        <v>20346846772</v>
      </c>
      <c r="D613" s="90">
        <v>-1957735.8385327365</v>
      </c>
      <c r="E613" s="89" t="s">
        <v>478</v>
      </c>
      <c r="F613" s="89">
        <v>1</v>
      </c>
      <c r="G613" s="90">
        <v>1957735.8385327365</v>
      </c>
      <c r="H613" s="89" t="s">
        <v>996</v>
      </c>
      <c r="I613" s="89" t="s">
        <v>1005</v>
      </c>
      <c r="J613" s="89" t="s">
        <v>88</v>
      </c>
      <c r="K613" s="89" vm="2">
        <v>0</v>
      </c>
      <c r="L613" s="89" vm="2">
        <v>0</v>
      </c>
      <c r="M613" s="89" t="s">
        <v>1229</v>
      </c>
      <c r="N613" s="89" t="s">
        <v>94</v>
      </c>
      <c r="O613" s="142" vm="2">
        <v>0</v>
      </c>
      <c r="P613" s="142" vm="2">
        <v>0</v>
      </c>
      <c r="Q613" s="89" t="s">
        <v>998</v>
      </c>
      <c r="R613" s="89" t="s">
        <v>1230</v>
      </c>
      <c r="S613" s="91" t="s">
        <v>1045</v>
      </c>
      <c r="T613" s="89" t="s">
        <v>932</v>
      </c>
      <c r="U613" s="89" t="s">
        <v>933</v>
      </c>
      <c r="V613" s="146">
        <v>3725</v>
      </c>
      <c r="W613" s="89" t="s">
        <v>912</v>
      </c>
      <c r="X613" s="89">
        <v>0.49166665999999998</v>
      </c>
      <c r="Y613" s="90">
        <v>0.25</v>
      </c>
      <c r="Z613" s="118">
        <v>-240638.36022342247</v>
      </c>
      <c r="AA613" s="89">
        <v>0.12291666499999999</v>
      </c>
      <c r="AB613" s="116">
        <f>_xlfn.XLOOKUP(I613,'rubros_id_opex '!A:A,'rubros_id_opex '!B:B)</f>
        <v>2</v>
      </c>
      <c r="AC613" s="89" t="str">
        <f>_xlfn.XLOOKUP(AB613,'rubros_unicos'!B:B,'rubros_unicos'!A:A)</f>
        <v>PERSONAL</v>
      </c>
    </row>
    <row r="614" spans="1:29" x14ac:dyDescent="0.25">
      <c r="A614" s="92" vm="29">
        <v>46109</v>
      </c>
      <c r="B614" s="89" t="s">
        <v>972</v>
      </c>
      <c r="C614" s="89">
        <v>20346846772</v>
      </c>
      <c r="D614" s="90">
        <v>-1957735.8385327365</v>
      </c>
      <c r="E614" s="89" t="s">
        <v>478</v>
      </c>
      <c r="F614" s="89">
        <v>1</v>
      </c>
      <c r="G614" s="90">
        <v>1957735.8385327365</v>
      </c>
      <c r="H614" s="89" t="s">
        <v>996</v>
      </c>
      <c r="I614" s="89" t="s">
        <v>1005</v>
      </c>
      <c r="J614" s="89" t="s">
        <v>88</v>
      </c>
      <c r="K614" s="89" vm="2">
        <v>0</v>
      </c>
      <c r="L614" s="89" vm="2">
        <v>0</v>
      </c>
      <c r="M614" s="89" t="s">
        <v>1229</v>
      </c>
      <c r="N614" s="89" t="s">
        <v>94</v>
      </c>
      <c r="O614" s="142" vm="2">
        <v>0</v>
      </c>
      <c r="P614" s="142" vm="2">
        <v>0</v>
      </c>
      <c r="Q614" s="89" t="s">
        <v>998</v>
      </c>
      <c r="R614" s="89" t="s">
        <v>1230</v>
      </c>
      <c r="S614" s="91" t="s">
        <v>1045</v>
      </c>
      <c r="T614" s="89" t="s">
        <v>932</v>
      </c>
      <c r="U614" s="89" t="s">
        <v>933</v>
      </c>
      <c r="V614" s="146">
        <v>3925</v>
      </c>
      <c r="W614" s="89" t="s">
        <v>934</v>
      </c>
      <c r="X614" s="89">
        <v>0.49166660000000001</v>
      </c>
      <c r="Y614" s="90">
        <v>0.25</v>
      </c>
      <c r="Z614" s="118">
        <v>-240638.33085738489</v>
      </c>
      <c r="AA614" s="89">
        <v>0.12291665</v>
      </c>
      <c r="AB614" s="116">
        <f>_xlfn.XLOOKUP(I614,'rubros_id_opex '!A:A,'rubros_id_opex '!B:B)</f>
        <v>2</v>
      </c>
      <c r="AC614" s="89" t="str">
        <f>_xlfn.XLOOKUP(AB614,'rubros_unicos'!B:B,'rubros_unicos'!A:A)</f>
        <v>PERSONAL</v>
      </c>
    </row>
    <row r="615" spans="1:29" x14ac:dyDescent="0.25">
      <c r="A615" s="92" vm="29">
        <v>46109</v>
      </c>
      <c r="B615" s="89" t="s">
        <v>972</v>
      </c>
      <c r="C615" s="89">
        <v>20346846772</v>
      </c>
      <c r="D615" s="90">
        <v>-1957735.8385327365</v>
      </c>
      <c r="E615" s="89" t="s">
        <v>478</v>
      </c>
      <c r="F615" s="89">
        <v>1</v>
      </c>
      <c r="G615" s="90">
        <v>1957735.8385327365</v>
      </c>
      <c r="H615" s="89" t="s">
        <v>996</v>
      </c>
      <c r="I615" s="89" t="s">
        <v>1005</v>
      </c>
      <c r="J615" s="89" t="s">
        <v>88</v>
      </c>
      <c r="K615" s="89" vm="2">
        <v>0</v>
      </c>
      <c r="L615" s="89" vm="2">
        <v>0</v>
      </c>
      <c r="M615" s="89" t="s">
        <v>1229</v>
      </c>
      <c r="N615" s="89" t="s">
        <v>94</v>
      </c>
      <c r="O615" s="142" vm="2">
        <v>0</v>
      </c>
      <c r="P615" s="142" vm="2">
        <v>0</v>
      </c>
      <c r="Q615" s="89" t="s">
        <v>998</v>
      </c>
      <c r="R615" s="89" t="s">
        <v>1230</v>
      </c>
      <c r="S615" s="91" t="s">
        <v>1045</v>
      </c>
      <c r="T615" s="89" t="s">
        <v>932</v>
      </c>
      <c r="U615" s="89" t="s">
        <v>933</v>
      </c>
      <c r="V615" s="146">
        <v>3925</v>
      </c>
      <c r="W615" s="89" t="s">
        <v>908</v>
      </c>
      <c r="X615" s="89">
        <v>0.49166660000000001</v>
      </c>
      <c r="Y615" s="90">
        <v>0.25</v>
      </c>
      <c r="Z615" s="118">
        <v>-240638.33085738489</v>
      </c>
      <c r="AA615" s="89">
        <v>0.12291665</v>
      </c>
      <c r="AB615" s="116">
        <f>_xlfn.XLOOKUP(I615,'rubros_id_opex '!A:A,'rubros_id_opex '!B:B)</f>
        <v>2</v>
      </c>
      <c r="AC615" s="89" t="str">
        <f>_xlfn.XLOOKUP(AB615,'rubros_unicos'!B:B,'rubros_unicos'!A:A)</f>
        <v>PERSONAL</v>
      </c>
    </row>
    <row r="616" spans="1:29" x14ac:dyDescent="0.25">
      <c r="A616" s="92" vm="29">
        <v>46109</v>
      </c>
      <c r="B616" s="89" t="s">
        <v>972</v>
      </c>
      <c r="C616" s="89">
        <v>20346846772</v>
      </c>
      <c r="D616" s="90">
        <v>-1957735.8385327365</v>
      </c>
      <c r="E616" s="89" t="s">
        <v>478</v>
      </c>
      <c r="F616" s="89">
        <v>1</v>
      </c>
      <c r="G616" s="90">
        <v>1957735.8385327365</v>
      </c>
      <c r="H616" s="89" t="s">
        <v>996</v>
      </c>
      <c r="I616" s="89" t="s">
        <v>1005</v>
      </c>
      <c r="J616" s="89" t="s">
        <v>88</v>
      </c>
      <c r="K616" s="89" vm="2">
        <v>0</v>
      </c>
      <c r="L616" s="89" vm="2">
        <v>0</v>
      </c>
      <c r="M616" s="89" t="s">
        <v>1229</v>
      </c>
      <c r="N616" s="89" t="s">
        <v>94</v>
      </c>
      <c r="O616" s="142" vm="2">
        <v>0</v>
      </c>
      <c r="P616" s="142" vm="2">
        <v>0</v>
      </c>
      <c r="Q616" s="89" t="s">
        <v>998</v>
      </c>
      <c r="R616" s="89" t="s">
        <v>1230</v>
      </c>
      <c r="S616" s="91" t="s">
        <v>1045</v>
      </c>
      <c r="T616" s="89" t="s">
        <v>932</v>
      </c>
      <c r="U616" s="89" t="s">
        <v>933</v>
      </c>
      <c r="V616" s="146">
        <v>3925</v>
      </c>
      <c r="W616" s="89" t="s">
        <v>910</v>
      </c>
      <c r="X616" s="89">
        <v>0.49166660000000001</v>
      </c>
      <c r="Y616" s="90">
        <v>0.25</v>
      </c>
      <c r="Z616" s="118">
        <v>-240638.33085738489</v>
      </c>
      <c r="AA616" s="89">
        <v>0.12291665</v>
      </c>
      <c r="AB616" s="116">
        <f>_xlfn.XLOOKUP(I616,'rubros_id_opex '!A:A,'rubros_id_opex '!B:B)</f>
        <v>2</v>
      </c>
      <c r="AC616" s="89" t="str">
        <f>_xlfn.XLOOKUP(AB616,'rubros_unicos'!B:B,'rubros_unicos'!A:A)</f>
        <v>PERSONAL</v>
      </c>
    </row>
    <row r="617" spans="1:29" x14ac:dyDescent="0.25">
      <c r="A617" s="92" vm="29">
        <v>46109</v>
      </c>
      <c r="B617" s="89" t="s">
        <v>972</v>
      </c>
      <c r="C617" s="89">
        <v>20346846772</v>
      </c>
      <c r="D617" s="90">
        <v>-1957735.8385327365</v>
      </c>
      <c r="E617" s="89" t="s">
        <v>478</v>
      </c>
      <c r="F617" s="89">
        <v>1</v>
      </c>
      <c r="G617" s="90">
        <v>1957735.8385327365</v>
      </c>
      <c r="H617" s="89" t="s">
        <v>996</v>
      </c>
      <c r="I617" s="89" t="s">
        <v>1005</v>
      </c>
      <c r="J617" s="89" t="s">
        <v>88</v>
      </c>
      <c r="K617" s="89" vm="2">
        <v>0</v>
      </c>
      <c r="L617" s="89" vm="2">
        <v>0</v>
      </c>
      <c r="M617" s="89" t="s">
        <v>1229</v>
      </c>
      <c r="N617" s="89" t="s">
        <v>94</v>
      </c>
      <c r="O617" s="142" vm="2">
        <v>0</v>
      </c>
      <c r="P617" s="142" vm="2">
        <v>0</v>
      </c>
      <c r="Q617" s="89" t="s">
        <v>998</v>
      </c>
      <c r="R617" s="89" t="s">
        <v>1230</v>
      </c>
      <c r="S617" s="91" t="s">
        <v>1045</v>
      </c>
      <c r="T617" s="89" t="s">
        <v>932</v>
      </c>
      <c r="U617" s="89" t="s">
        <v>933</v>
      </c>
      <c r="V617" s="146">
        <v>3925</v>
      </c>
      <c r="W617" s="89" t="s">
        <v>912</v>
      </c>
      <c r="X617" s="89">
        <v>0.49166660000000001</v>
      </c>
      <c r="Y617" s="90">
        <v>0.25</v>
      </c>
      <c r="Z617" s="118">
        <v>-240638.33085738489</v>
      </c>
      <c r="AA617" s="89">
        <v>0.12291665</v>
      </c>
      <c r="AB617" s="116">
        <f>_xlfn.XLOOKUP(I617,'rubros_id_opex '!A:A,'rubros_id_opex '!B:B)</f>
        <v>2</v>
      </c>
      <c r="AC617" s="89" t="str">
        <f>_xlfn.XLOOKUP(AB617,'rubros_unicos'!B:B,'rubros_unicos'!A:A)</f>
        <v>PERSONAL</v>
      </c>
    </row>
    <row r="618" spans="1:29" x14ac:dyDescent="0.25">
      <c r="A618" s="92" vm="29">
        <v>46109</v>
      </c>
      <c r="B618" s="89" t="s">
        <v>967</v>
      </c>
      <c r="C618" s="89">
        <v>20398563256</v>
      </c>
      <c r="D618" s="90">
        <v>-1745671.6606327367</v>
      </c>
      <c r="E618" s="89" t="s">
        <v>478</v>
      </c>
      <c r="F618" s="89">
        <v>1</v>
      </c>
      <c r="G618" s="90">
        <v>1745671.6606327367</v>
      </c>
      <c r="H618" s="89" t="s">
        <v>996</v>
      </c>
      <c r="I618" s="89" t="s">
        <v>1006</v>
      </c>
      <c r="J618" s="89" t="s">
        <v>88</v>
      </c>
      <c r="K618" s="89" vm="2">
        <v>0</v>
      </c>
      <c r="L618" s="89" vm="2">
        <v>0</v>
      </c>
      <c r="M618" s="89" t="s">
        <v>1229</v>
      </c>
      <c r="N618" s="89" t="s">
        <v>123</v>
      </c>
      <c r="O618" s="142" vm="2">
        <v>0</v>
      </c>
      <c r="P618" s="142" vm="2">
        <v>0</v>
      </c>
      <c r="Q618" s="89" t="s">
        <v>998</v>
      </c>
      <c r="R618" s="89" t="s">
        <v>1230</v>
      </c>
      <c r="S618" s="91" t="s">
        <v>1045</v>
      </c>
      <c r="T618" s="89" t="s">
        <v>908</v>
      </c>
      <c r="U618" s="89" t="s">
        <v>935</v>
      </c>
      <c r="V618" s="146">
        <v>3725</v>
      </c>
      <c r="W618" s="89" t="s">
        <v>908</v>
      </c>
      <c r="X618" s="89">
        <v>0.49166665999999998</v>
      </c>
      <c r="Y618" s="90">
        <v>1</v>
      </c>
      <c r="Z618" s="118">
        <v>-858288.5548399511</v>
      </c>
      <c r="AA618" s="89">
        <v>0.49166665999999998</v>
      </c>
      <c r="AB618" s="116">
        <f>_xlfn.XLOOKUP(I618,'rubros_id_opex '!A:A,'rubros_id_opex '!B:B)</f>
        <v>2</v>
      </c>
      <c r="AC618" s="89" t="str">
        <f>_xlfn.XLOOKUP(AB618,'rubros_unicos'!B:B,'rubros_unicos'!A:A)</f>
        <v>PERSONAL</v>
      </c>
    </row>
    <row r="619" spans="1:29" x14ac:dyDescent="0.25">
      <c r="A619" s="92" vm="29">
        <v>46109</v>
      </c>
      <c r="B619" s="89" t="s">
        <v>967</v>
      </c>
      <c r="C619" s="89">
        <v>20398563256</v>
      </c>
      <c r="D619" s="90">
        <v>-1745671.6606327367</v>
      </c>
      <c r="E619" s="89" t="s">
        <v>478</v>
      </c>
      <c r="F619" s="89">
        <v>1</v>
      </c>
      <c r="G619" s="90">
        <v>1745671.6606327367</v>
      </c>
      <c r="H619" s="89" t="s">
        <v>996</v>
      </c>
      <c r="I619" s="89" t="s">
        <v>1006</v>
      </c>
      <c r="J619" s="89" t="s">
        <v>88</v>
      </c>
      <c r="K619" s="89" vm="2">
        <v>0</v>
      </c>
      <c r="L619" s="89" vm="2">
        <v>0</v>
      </c>
      <c r="M619" s="89" t="s">
        <v>1229</v>
      </c>
      <c r="N619" s="89" t="s">
        <v>123</v>
      </c>
      <c r="O619" s="142" vm="2">
        <v>0</v>
      </c>
      <c r="P619" s="142" vm="2">
        <v>0</v>
      </c>
      <c r="Q619" s="89" t="s">
        <v>998</v>
      </c>
      <c r="R619" s="89" t="s">
        <v>1230</v>
      </c>
      <c r="S619" s="91" t="s">
        <v>1045</v>
      </c>
      <c r="T619" s="89" t="s">
        <v>908</v>
      </c>
      <c r="U619" s="89" t="s">
        <v>935</v>
      </c>
      <c r="V619" s="146">
        <v>3925</v>
      </c>
      <c r="W619" s="89" t="s">
        <v>908</v>
      </c>
      <c r="X619" s="89">
        <v>0.49166660000000001</v>
      </c>
      <c r="Y619" s="90">
        <v>1</v>
      </c>
      <c r="Z619" s="118">
        <v>-858288.45009965159</v>
      </c>
      <c r="AA619" s="89">
        <v>0.49166660000000001</v>
      </c>
      <c r="AB619" s="116">
        <f>_xlfn.XLOOKUP(I619,'rubros_id_opex '!A:A,'rubros_id_opex '!B:B)</f>
        <v>2</v>
      </c>
      <c r="AC619" s="89" t="str">
        <f>_xlfn.XLOOKUP(AB619,'rubros_unicos'!B:B,'rubros_unicos'!A:A)</f>
        <v>PERSONAL</v>
      </c>
    </row>
    <row r="620" spans="1:29" x14ac:dyDescent="0.25">
      <c r="A620" s="92" vm="29">
        <v>46109</v>
      </c>
      <c r="B620" s="89" t="s">
        <v>966</v>
      </c>
      <c r="C620" s="89">
        <v>20357498989</v>
      </c>
      <c r="D620" s="90">
        <v>-1932280.1871327367</v>
      </c>
      <c r="E620" s="89" t="s">
        <v>478</v>
      </c>
      <c r="F620" s="89">
        <v>1</v>
      </c>
      <c r="G620" s="90">
        <v>1932280.1871327367</v>
      </c>
      <c r="H620" s="89" t="s">
        <v>996</v>
      </c>
      <c r="I620" s="89" t="s">
        <v>1007</v>
      </c>
      <c r="J620" s="89" t="s">
        <v>88</v>
      </c>
      <c r="K620" s="89" vm="2">
        <v>0</v>
      </c>
      <c r="L620" s="89" vm="2">
        <v>0</v>
      </c>
      <c r="M620" s="89" t="s">
        <v>1229</v>
      </c>
      <c r="N620" s="89" t="s">
        <v>104</v>
      </c>
      <c r="O620" s="142" vm="2">
        <v>0</v>
      </c>
      <c r="P620" s="142" vm="2">
        <v>0</v>
      </c>
      <c r="Q620" s="89" t="s">
        <v>998</v>
      </c>
      <c r="R620" s="89" t="s">
        <v>1230</v>
      </c>
      <c r="S620" s="91" t="s">
        <v>1045</v>
      </c>
      <c r="T620" s="89" t="s">
        <v>912</v>
      </c>
      <c r="U620" s="89" t="s">
        <v>935</v>
      </c>
      <c r="V620" s="146">
        <v>3725</v>
      </c>
      <c r="W620" s="89" t="s">
        <v>912</v>
      </c>
      <c r="X620" s="89">
        <v>0.49166665999999998</v>
      </c>
      <c r="Y620" s="90">
        <v>1</v>
      </c>
      <c r="Z620" s="118">
        <v>-950037.74579172756</v>
      </c>
      <c r="AA620" s="89">
        <v>0.49166665999999998</v>
      </c>
      <c r="AB620" s="116">
        <f>_xlfn.XLOOKUP(I620,'rubros_id_opex '!A:A,'rubros_id_opex '!B:B)</f>
        <v>2</v>
      </c>
      <c r="AC620" s="89" t="str">
        <f>_xlfn.XLOOKUP(AB620,'rubros_unicos'!B:B,'rubros_unicos'!A:A)</f>
        <v>PERSONAL</v>
      </c>
    </row>
    <row r="621" spans="1:29" x14ac:dyDescent="0.25">
      <c r="A621" s="92" vm="29">
        <v>46109</v>
      </c>
      <c r="B621" s="89" t="s">
        <v>966</v>
      </c>
      <c r="C621" s="89">
        <v>20357498989</v>
      </c>
      <c r="D621" s="90">
        <v>-1932280.1871327367</v>
      </c>
      <c r="E621" s="89" t="s">
        <v>478</v>
      </c>
      <c r="F621" s="89">
        <v>1</v>
      </c>
      <c r="G621" s="90">
        <v>1932280.1871327367</v>
      </c>
      <c r="H621" s="89" t="s">
        <v>996</v>
      </c>
      <c r="I621" s="89" t="s">
        <v>1007</v>
      </c>
      <c r="J621" s="89" t="s">
        <v>88</v>
      </c>
      <c r="K621" s="89" vm="2">
        <v>0</v>
      </c>
      <c r="L621" s="89" vm="2">
        <v>0</v>
      </c>
      <c r="M621" s="89" t="s">
        <v>1229</v>
      </c>
      <c r="N621" s="89" t="s">
        <v>104</v>
      </c>
      <c r="O621" s="142" vm="2">
        <v>0</v>
      </c>
      <c r="P621" s="142" vm="2">
        <v>0</v>
      </c>
      <c r="Q621" s="89" t="s">
        <v>998</v>
      </c>
      <c r="R621" s="89" t="s">
        <v>1230</v>
      </c>
      <c r="S621" s="91" t="s">
        <v>1045</v>
      </c>
      <c r="T621" s="89" t="s">
        <v>912</v>
      </c>
      <c r="U621" s="89" t="s">
        <v>935</v>
      </c>
      <c r="V621" s="146">
        <v>3925</v>
      </c>
      <c r="W621" s="89" t="s">
        <v>912</v>
      </c>
      <c r="X621" s="89">
        <v>0.49166660000000001</v>
      </c>
      <c r="Y621" s="90">
        <v>1</v>
      </c>
      <c r="Z621" s="118">
        <v>-950037.62985491636</v>
      </c>
      <c r="AA621" s="89">
        <v>0.49166660000000001</v>
      </c>
      <c r="AB621" s="116">
        <f>_xlfn.XLOOKUP(I621,'rubros_id_opex '!A:A,'rubros_id_opex '!B:B)</f>
        <v>2</v>
      </c>
      <c r="AC621" s="89" t="str">
        <f>_xlfn.XLOOKUP(AB621,'rubros_unicos'!B:B,'rubros_unicos'!A:A)</f>
        <v>PERSONAL</v>
      </c>
    </row>
    <row r="622" spans="1:29" x14ac:dyDescent="0.25">
      <c r="A622" s="92" vm="29">
        <v>46109</v>
      </c>
      <c r="B622" s="89" t="s">
        <v>1435</v>
      </c>
      <c r="C622" s="89">
        <v>23258777549</v>
      </c>
      <c r="D622" s="90">
        <v>-2071537.0807327365</v>
      </c>
      <c r="E622" s="89" t="s">
        <v>478</v>
      </c>
      <c r="F622" s="89">
        <v>1</v>
      </c>
      <c r="G622" s="90">
        <v>2071537.0807327365</v>
      </c>
      <c r="H622" s="89" t="s">
        <v>996</v>
      </c>
      <c r="I622" s="89" t="s">
        <v>1008</v>
      </c>
      <c r="J622" s="89" t="s">
        <v>88</v>
      </c>
      <c r="K622" s="89" vm="2">
        <v>0</v>
      </c>
      <c r="L622" s="89" vm="2">
        <v>0</v>
      </c>
      <c r="M622" s="89" t="s">
        <v>1229</v>
      </c>
      <c r="N622" s="89" t="s">
        <v>99</v>
      </c>
      <c r="O622" s="142" vm="2">
        <v>0</v>
      </c>
      <c r="P622" s="142" vm="2">
        <v>0</v>
      </c>
      <c r="Q622" s="89" t="s">
        <v>998</v>
      </c>
      <c r="R622" s="89" t="s">
        <v>1230</v>
      </c>
      <c r="S622" s="91" t="s">
        <v>1045</v>
      </c>
      <c r="T622" s="89" t="s">
        <v>910</v>
      </c>
      <c r="U622" s="89" t="s">
        <v>935</v>
      </c>
      <c r="V622" s="146">
        <v>3725</v>
      </c>
      <c r="W622" s="89" t="s">
        <v>910</v>
      </c>
      <c r="X622" s="89">
        <v>0.49166665999999998</v>
      </c>
      <c r="Y622" s="90">
        <v>1</v>
      </c>
      <c r="Z622" s="118">
        <v>-1018505.7175500148</v>
      </c>
      <c r="AA622" s="89">
        <v>0.49166665999999998</v>
      </c>
      <c r="AB622" s="116">
        <f>_xlfn.XLOOKUP(I622,'rubros_id_opex '!A:A,'rubros_id_opex '!B:B)</f>
        <v>2</v>
      </c>
      <c r="AC622" s="89" t="str">
        <f>_xlfn.XLOOKUP(AB622,'rubros_unicos'!B:B,'rubros_unicos'!A:A)</f>
        <v>PERSONAL</v>
      </c>
    </row>
    <row r="623" spans="1:29" x14ac:dyDescent="0.25">
      <c r="A623" s="92" vm="29">
        <v>46109</v>
      </c>
      <c r="B623" s="89" t="s">
        <v>1435</v>
      </c>
      <c r="C623" s="89">
        <v>23258777549</v>
      </c>
      <c r="D623" s="90">
        <v>-2071537.0807327365</v>
      </c>
      <c r="E623" s="89" t="s">
        <v>478</v>
      </c>
      <c r="F623" s="89">
        <v>1</v>
      </c>
      <c r="G623" s="90">
        <v>2071537.0807327365</v>
      </c>
      <c r="H623" s="89" t="s">
        <v>996</v>
      </c>
      <c r="I623" s="89" t="s">
        <v>1008</v>
      </c>
      <c r="J623" s="89" t="s">
        <v>88</v>
      </c>
      <c r="K623" s="89" vm="2">
        <v>0</v>
      </c>
      <c r="L623" s="89" vm="2">
        <v>0</v>
      </c>
      <c r="M623" s="89" t="s">
        <v>1229</v>
      </c>
      <c r="N623" s="89" t="s">
        <v>99</v>
      </c>
      <c r="O623" s="142" vm="2">
        <v>0</v>
      </c>
      <c r="P623" s="142" vm="2">
        <v>0</v>
      </c>
      <c r="Q623" s="89" t="s">
        <v>998</v>
      </c>
      <c r="R623" s="89" t="s">
        <v>1230</v>
      </c>
      <c r="S623" s="91" t="s">
        <v>1045</v>
      </c>
      <c r="T623" s="89" t="s">
        <v>910</v>
      </c>
      <c r="U623" s="89" t="s">
        <v>935</v>
      </c>
      <c r="V623" s="146">
        <v>3925</v>
      </c>
      <c r="W623" s="89" t="s">
        <v>910</v>
      </c>
      <c r="X623" s="89">
        <v>0.49166660000000001</v>
      </c>
      <c r="Y623" s="90">
        <v>1</v>
      </c>
      <c r="Z623" s="118">
        <v>-1018505.5932577901</v>
      </c>
      <c r="AA623" s="89">
        <v>0.49166660000000001</v>
      </c>
      <c r="AB623" s="116">
        <f>_xlfn.XLOOKUP(I623,'rubros_id_opex '!A:A,'rubros_id_opex '!B:B)</f>
        <v>2</v>
      </c>
      <c r="AC623" s="89" t="str">
        <f>_xlfn.XLOOKUP(AB623,'rubros_unicos'!B:B,'rubros_unicos'!A:A)</f>
        <v>PERSONAL</v>
      </c>
    </row>
    <row r="624" spans="1:29" x14ac:dyDescent="0.25">
      <c r="A624" s="92" vm="29">
        <v>46109</v>
      </c>
      <c r="B624" s="89" t="s">
        <v>1436</v>
      </c>
      <c r="C624" s="89">
        <v>20343814330</v>
      </c>
      <c r="D624" s="90">
        <v>-3164391.1087327367</v>
      </c>
      <c r="E624" s="89" t="s">
        <v>478</v>
      </c>
      <c r="F624" s="89">
        <v>1</v>
      </c>
      <c r="G624" s="90">
        <v>3164391.1087327367</v>
      </c>
      <c r="H624" s="89" t="s">
        <v>996</v>
      </c>
      <c r="I624" s="89" t="s">
        <v>1009</v>
      </c>
      <c r="J624" s="89" t="s">
        <v>88</v>
      </c>
      <c r="K624" s="89" vm="2">
        <v>0</v>
      </c>
      <c r="L624" s="89" vm="2">
        <v>0</v>
      </c>
      <c r="M624" s="89" t="s">
        <v>1229</v>
      </c>
      <c r="N624" s="89" t="s">
        <v>94</v>
      </c>
      <c r="O624" s="142" vm="2">
        <v>0</v>
      </c>
      <c r="P624" s="142" vm="2">
        <v>0</v>
      </c>
      <c r="Q624" s="89" t="s">
        <v>998</v>
      </c>
      <c r="R624" s="89" t="s">
        <v>1230</v>
      </c>
      <c r="S624" s="91" t="s">
        <v>1045</v>
      </c>
      <c r="T624" s="89" t="s">
        <v>932</v>
      </c>
      <c r="U624" s="89" t="s">
        <v>933</v>
      </c>
      <c r="V624" s="146">
        <v>3725</v>
      </c>
      <c r="W624" s="89" t="s">
        <v>934</v>
      </c>
      <c r="X624" s="89">
        <v>0.49166665999999998</v>
      </c>
      <c r="Y624" s="90">
        <v>0.25</v>
      </c>
      <c r="Z624" s="118">
        <v>-388956.40184108034</v>
      </c>
      <c r="AA624" s="89">
        <v>0.12291666499999999</v>
      </c>
      <c r="AB624" s="116">
        <f>_xlfn.XLOOKUP(I624,'rubros_id_opex '!A:A,'rubros_id_opex '!B:B)</f>
        <v>2</v>
      </c>
      <c r="AC624" s="89" t="str">
        <f>_xlfn.XLOOKUP(AB624,'rubros_unicos'!B:B,'rubros_unicos'!A:A)</f>
        <v>PERSONAL</v>
      </c>
    </row>
    <row r="625" spans="1:29" x14ac:dyDescent="0.25">
      <c r="A625" s="92" vm="29">
        <v>46109</v>
      </c>
      <c r="B625" s="89" t="s">
        <v>1436</v>
      </c>
      <c r="C625" s="89">
        <v>20343814330</v>
      </c>
      <c r="D625" s="90">
        <v>-3164391.1087327367</v>
      </c>
      <c r="E625" s="89" t="s">
        <v>478</v>
      </c>
      <c r="F625" s="89">
        <v>1</v>
      </c>
      <c r="G625" s="90">
        <v>3164391.1087327367</v>
      </c>
      <c r="H625" s="89" t="s">
        <v>996</v>
      </c>
      <c r="I625" s="89" t="s">
        <v>1009</v>
      </c>
      <c r="J625" s="89" t="s">
        <v>88</v>
      </c>
      <c r="K625" s="89" vm="2">
        <v>0</v>
      </c>
      <c r="L625" s="89" vm="2">
        <v>0</v>
      </c>
      <c r="M625" s="89" t="s">
        <v>1229</v>
      </c>
      <c r="N625" s="89" t="s">
        <v>94</v>
      </c>
      <c r="O625" s="142" vm="2">
        <v>0</v>
      </c>
      <c r="P625" s="142" vm="2">
        <v>0</v>
      </c>
      <c r="Q625" s="89" t="s">
        <v>998</v>
      </c>
      <c r="R625" s="89" t="s">
        <v>1230</v>
      </c>
      <c r="S625" s="91" t="s">
        <v>1045</v>
      </c>
      <c r="T625" s="89" t="s">
        <v>932</v>
      </c>
      <c r="U625" s="89" t="s">
        <v>933</v>
      </c>
      <c r="V625" s="146">
        <v>3725</v>
      </c>
      <c r="W625" s="89" t="s">
        <v>908</v>
      </c>
      <c r="X625" s="89">
        <v>0.49166665999999998</v>
      </c>
      <c r="Y625" s="90">
        <v>0.25</v>
      </c>
      <c r="Z625" s="118">
        <v>-388956.40184108034</v>
      </c>
      <c r="AA625" s="89">
        <v>0.12291666499999999</v>
      </c>
      <c r="AB625" s="116">
        <f>_xlfn.XLOOKUP(I625,'rubros_id_opex '!A:A,'rubros_id_opex '!B:B)</f>
        <v>2</v>
      </c>
      <c r="AC625" s="89" t="str">
        <f>_xlfn.XLOOKUP(AB625,'rubros_unicos'!B:B,'rubros_unicos'!A:A)</f>
        <v>PERSONAL</v>
      </c>
    </row>
    <row r="626" spans="1:29" x14ac:dyDescent="0.25">
      <c r="A626" s="92" vm="29">
        <v>46109</v>
      </c>
      <c r="B626" s="89" t="s">
        <v>1436</v>
      </c>
      <c r="C626" s="89">
        <v>20343814330</v>
      </c>
      <c r="D626" s="90">
        <v>-3164391.1087327367</v>
      </c>
      <c r="E626" s="89" t="s">
        <v>478</v>
      </c>
      <c r="F626" s="89">
        <v>1</v>
      </c>
      <c r="G626" s="90">
        <v>3164391.1087327367</v>
      </c>
      <c r="H626" s="89" t="s">
        <v>996</v>
      </c>
      <c r="I626" s="89" t="s">
        <v>1009</v>
      </c>
      <c r="J626" s="89" t="s">
        <v>88</v>
      </c>
      <c r="K626" s="89" vm="2">
        <v>0</v>
      </c>
      <c r="L626" s="89" vm="2">
        <v>0</v>
      </c>
      <c r="M626" s="89" t="s">
        <v>1229</v>
      </c>
      <c r="N626" s="89" t="s">
        <v>94</v>
      </c>
      <c r="O626" s="142" vm="2">
        <v>0</v>
      </c>
      <c r="P626" s="142" vm="2">
        <v>0</v>
      </c>
      <c r="Q626" s="89" t="s">
        <v>998</v>
      </c>
      <c r="R626" s="89" t="s">
        <v>1230</v>
      </c>
      <c r="S626" s="91" t="s">
        <v>1045</v>
      </c>
      <c r="T626" s="89" t="s">
        <v>932</v>
      </c>
      <c r="U626" s="89" t="s">
        <v>933</v>
      </c>
      <c r="V626" s="146">
        <v>3725</v>
      </c>
      <c r="W626" s="89" t="s">
        <v>910</v>
      </c>
      <c r="X626" s="89">
        <v>0.49166665999999998</v>
      </c>
      <c r="Y626" s="90">
        <v>0.25</v>
      </c>
      <c r="Z626" s="118">
        <v>-388956.40184108034</v>
      </c>
      <c r="AA626" s="89">
        <v>0.12291666499999999</v>
      </c>
      <c r="AB626" s="116">
        <f>_xlfn.XLOOKUP(I626,'rubros_id_opex '!A:A,'rubros_id_opex '!B:B)</f>
        <v>2</v>
      </c>
      <c r="AC626" s="89" t="str">
        <f>_xlfn.XLOOKUP(AB626,'rubros_unicos'!B:B,'rubros_unicos'!A:A)</f>
        <v>PERSONAL</v>
      </c>
    </row>
    <row r="627" spans="1:29" x14ac:dyDescent="0.25">
      <c r="A627" s="92" vm="29">
        <v>46109</v>
      </c>
      <c r="B627" s="89" t="s">
        <v>1436</v>
      </c>
      <c r="C627" s="89">
        <v>20343814330</v>
      </c>
      <c r="D627" s="90">
        <v>-3164391.1087327367</v>
      </c>
      <c r="E627" s="89" t="s">
        <v>478</v>
      </c>
      <c r="F627" s="89">
        <v>1</v>
      </c>
      <c r="G627" s="90">
        <v>3164391.1087327367</v>
      </c>
      <c r="H627" s="89" t="s">
        <v>996</v>
      </c>
      <c r="I627" s="89" t="s">
        <v>1009</v>
      </c>
      <c r="J627" s="89" t="s">
        <v>88</v>
      </c>
      <c r="K627" s="89" vm="2">
        <v>0</v>
      </c>
      <c r="L627" s="89" vm="2">
        <v>0</v>
      </c>
      <c r="M627" s="89" t="s">
        <v>1229</v>
      </c>
      <c r="N627" s="89" t="s">
        <v>94</v>
      </c>
      <c r="O627" s="142" vm="2">
        <v>0</v>
      </c>
      <c r="P627" s="142" vm="2">
        <v>0</v>
      </c>
      <c r="Q627" s="89" t="s">
        <v>998</v>
      </c>
      <c r="R627" s="89" t="s">
        <v>1230</v>
      </c>
      <c r="S627" s="91" t="s">
        <v>1045</v>
      </c>
      <c r="T627" s="89" t="s">
        <v>932</v>
      </c>
      <c r="U627" s="89" t="s">
        <v>933</v>
      </c>
      <c r="V627" s="146">
        <v>3725</v>
      </c>
      <c r="W627" s="89" t="s">
        <v>912</v>
      </c>
      <c r="X627" s="89">
        <v>0.49166665999999998</v>
      </c>
      <c r="Y627" s="90">
        <v>0.25</v>
      </c>
      <c r="Z627" s="118">
        <v>-388956.40184108034</v>
      </c>
      <c r="AA627" s="89">
        <v>0.12291666499999999</v>
      </c>
      <c r="AB627" s="116">
        <f>_xlfn.XLOOKUP(I627,'rubros_id_opex '!A:A,'rubros_id_opex '!B:B)</f>
        <v>2</v>
      </c>
      <c r="AC627" s="89" t="str">
        <f>_xlfn.XLOOKUP(AB627,'rubros_unicos'!B:B,'rubros_unicos'!A:A)</f>
        <v>PERSONAL</v>
      </c>
    </row>
    <row r="628" spans="1:29" x14ac:dyDescent="0.25">
      <c r="A628" s="92" vm="29">
        <v>46109</v>
      </c>
      <c r="B628" s="89" t="s">
        <v>1436</v>
      </c>
      <c r="C628" s="89">
        <v>20343814330</v>
      </c>
      <c r="D628" s="90">
        <v>-3164391.1087327367</v>
      </c>
      <c r="E628" s="89" t="s">
        <v>478</v>
      </c>
      <c r="F628" s="89">
        <v>1</v>
      </c>
      <c r="G628" s="90">
        <v>3164391.1087327367</v>
      </c>
      <c r="H628" s="89" t="s">
        <v>996</v>
      </c>
      <c r="I628" s="89" t="s">
        <v>1009</v>
      </c>
      <c r="J628" s="89" t="s">
        <v>88</v>
      </c>
      <c r="K628" s="89" vm="2">
        <v>0</v>
      </c>
      <c r="L628" s="89" vm="2">
        <v>0</v>
      </c>
      <c r="M628" s="89" t="s">
        <v>1229</v>
      </c>
      <c r="N628" s="89" t="s">
        <v>94</v>
      </c>
      <c r="O628" s="142" vm="2">
        <v>0</v>
      </c>
      <c r="P628" s="142" vm="2">
        <v>0</v>
      </c>
      <c r="Q628" s="89" t="s">
        <v>998</v>
      </c>
      <c r="R628" s="89" t="s">
        <v>1230</v>
      </c>
      <c r="S628" s="91" t="s">
        <v>1045</v>
      </c>
      <c r="T628" s="89" t="s">
        <v>932</v>
      </c>
      <c r="U628" s="89" t="s">
        <v>933</v>
      </c>
      <c r="V628" s="146">
        <v>3925</v>
      </c>
      <c r="W628" s="89" t="s">
        <v>934</v>
      </c>
      <c r="X628" s="89">
        <v>0.49166660000000001</v>
      </c>
      <c r="Y628" s="90">
        <v>0.25</v>
      </c>
      <c r="Z628" s="118">
        <v>-388956.35437521373</v>
      </c>
      <c r="AA628" s="89">
        <v>0.12291665</v>
      </c>
      <c r="AB628" s="116">
        <f>_xlfn.XLOOKUP(I628,'rubros_id_opex '!A:A,'rubros_id_opex '!B:B)</f>
        <v>2</v>
      </c>
      <c r="AC628" s="89" t="str">
        <f>_xlfn.XLOOKUP(AB628,'rubros_unicos'!B:B,'rubros_unicos'!A:A)</f>
        <v>PERSONAL</v>
      </c>
    </row>
    <row r="629" spans="1:29" x14ac:dyDescent="0.25">
      <c r="A629" s="92" vm="29">
        <v>46109</v>
      </c>
      <c r="B629" s="89" t="s">
        <v>1436</v>
      </c>
      <c r="C629" s="89">
        <v>20343814330</v>
      </c>
      <c r="D629" s="90">
        <v>-3164391.1087327367</v>
      </c>
      <c r="E629" s="89" t="s">
        <v>478</v>
      </c>
      <c r="F629" s="89">
        <v>1</v>
      </c>
      <c r="G629" s="90">
        <v>3164391.1087327367</v>
      </c>
      <c r="H629" s="89" t="s">
        <v>996</v>
      </c>
      <c r="I629" s="89" t="s">
        <v>1009</v>
      </c>
      <c r="J629" s="89" t="s">
        <v>88</v>
      </c>
      <c r="K629" s="89" vm="2">
        <v>0</v>
      </c>
      <c r="L629" s="89" vm="2">
        <v>0</v>
      </c>
      <c r="M629" s="89" t="s">
        <v>1229</v>
      </c>
      <c r="N629" s="89" t="s">
        <v>94</v>
      </c>
      <c r="O629" s="142" vm="2">
        <v>0</v>
      </c>
      <c r="P629" s="142" vm="2">
        <v>0</v>
      </c>
      <c r="Q629" s="89" t="s">
        <v>998</v>
      </c>
      <c r="R629" s="89" t="s">
        <v>1230</v>
      </c>
      <c r="S629" s="91" t="s">
        <v>1045</v>
      </c>
      <c r="T629" s="89" t="s">
        <v>932</v>
      </c>
      <c r="U629" s="89" t="s">
        <v>933</v>
      </c>
      <c r="V629" s="146">
        <v>3925</v>
      </c>
      <c r="W629" s="89" t="s">
        <v>908</v>
      </c>
      <c r="X629" s="89">
        <v>0.49166660000000001</v>
      </c>
      <c r="Y629" s="90">
        <v>0.25</v>
      </c>
      <c r="Z629" s="118">
        <v>-388956.35437521373</v>
      </c>
      <c r="AA629" s="89">
        <v>0.12291665</v>
      </c>
      <c r="AB629" s="116">
        <f>_xlfn.XLOOKUP(I629,'rubros_id_opex '!A:A,'rubros_id_opex '!B:B)</f>
        <v>2</v>
      </c>
      <c r="AC629" s="89" t="str">
        <f>_xlfn.XLOOKUP(AB629,'rubros_unicos'!B:B,'rubros_unicos'!A:A)</f>
        <v>PERSONAL</v>
      </c>
    </row>
    <row r="630" spans="1:29" x14ac:dyDescent="0.25">
      <c r="A630" s="92" vm="29">
        <v>46109</v>
      </c>
      <c r="B630" s="89" t="s">
        <v>1436</v>
      </c>
      <c r="C630" s="89">
        <v>20343814330</v>
      </c>
      <c r="D630" s="90">
        <v>-3164391.1087327367</v>
      </c>
      <c r="E630" s="89" t="s">
        <v>478</v>
      </c>
      <c r="F630" s="89">
        <v>1</v>
      </c>
      <c r="G630" s="90">
        <v>3164391.1087327367</v>
      </c>
      <c r="H630" s="89" t="s">
        <v>996</v>
      </c>
      <c r="I630" s="89" t="s">
        <v>1009</v>
      </c>
      <c r="J630" s="89" t="s">
        <v>88</v>
      </c>
      <c r="K630" s="89" vm="2">
        <v>0</v>
      </c>
      <c r="L630" s="89" vm="2">
        <v>0</v>
      </c>
      <c r="M630" s="89" t="s">
        <v>1229</v>
      </c>
      <c r="N630" s="89" t="s">
        <v>94</v>
      </c>
      <c r="O630" s="142" vm="2">
        <v>0</v>
      </c>
      <c r="P630" s="142" vm="2">
        <v>0</v>
      </c>
      <c r="Q630" s="89" t="s">
        <v>998</v>
      </c>
      <c r="R630" s="89" t="s">
        <v>1230</v>
      </c>
      <c r="S630" s="91" t="s">
        <v>1045</v>
      </c>
      <c r="T630" s="89" t="s">
        <v>932</v>
      </c>
      <c r="U630" s="89" t="s">
        <v>933</v>
      </c>
      <c r="V630" s="146">
        <v>3925</v>
      </c>
      <c r="W630" s="89" t="s">
        <v>910</v>
      </c>
      <c r="X630" s="89">
        <v>0.49166660000000001</v>
      </c>
      <c r="Y630" s="90">
        <v>0.25</v>
      </c>
      <c r="Z630" s="118">
        <v>-388956.35437521373</v>
      </c>
      <c r="AA630" s="89">
        <v>0.12291665</v>
      </c>
      <c r="AB630" s="116">
        <f>_xlfn.XLOOKUP(I630,'rubros_id_opex '!A:A,'rubros_id_opex '!B:B)</f>
        <v>2</v>
      </c>
      <c r="AC630" s="89" t="str">
        <f>_xlfn.XLOOKUP(AB630,'rubros_unicos'!B:B,'rubros_unicos'!A:A)</f>
        <v>PERSONAL</v>
      </c>
    </row>
    <row r="631" spans="1:29" x14ac:dyDescent="0.25">
      <c r="A631" s="92" vm="29">
        <v>46109</v>
      </c>
      <c r="B631" s="89" t="s">
        <v>1436</v>
      </c>
      <c r="C631" s="89">
        <v>20343814330</v>
      </c>
      <c r="D631" s="90">
        <v>-3164391.1087327367</v>
      </c>
      <c r="E631" s="89" t="s">
        <v>478</v>
      </c>
      <c r="F631" s="89">
        <v>1</v>
      </c>
      <c r="G631" s="90">
        <v>3164391.1087327367</v>
      </c>
      <c r="H631" s="89" t="s">
        <v>996</v>
      </c>
      <c r="I631" s="89" t="s">
        <v>1009</v>
      </c>
      <c r="J631" s="89" t="s">
        <v>88</v>
      </c>
      <c r="K631" s="89" vm="2">
        <v>0</v>
      </c>
      <c r="L631" s="89" vm="2">
        <v>0</v>
      </c>
      <c r="M631" s="89" t="s">
        <v>1229</v>
      </c>
      <c r="N631" s="89" t="s">
        <v>94</v>
      </c>
      <c r="O631" s="142" vm="2">
        <v>0</v>
      </c>
      <c r="P631" s="142" vm="2">
        <v>0</v>
      </c>
      <c r="Q631" s="89" t="s">
        <v>998</v>
      </c>
      <c r="R631" s="89" t="s">
        <v>1230</v>
      </c>
      <c r="S631" s="91" t="s">
        <v>1045</v>
      </c>
      <c r="T631" s="89" t="s">
        <v>932</v>
      </c>
      <c r="U631" s="89" t="s">
        <v>933</v>
      </c>
      <c r="V631" s="146">
        <v>3925</v>
      </c>
      <c r="W631" s="89" t="s">
        <v>912</v>
      </c>
      <c r="X631" s="89">
        <v>0.49166660000000001</v>
      </c>
      <c r="Y631" s="90">
        <v>0.25</v>
      </c>
      <c r="Z631" s="118">
        <v>-388956.35437521373</v>
      </c>
      <c r="AA631" s="89">
        <v>0.12291665</v>
      </c>
      <c r="AB631" s="116">
        <f>_xlfn.XLOOKUP(I631,'rubros_id_opex '!A:A,'rubros_id_opex '!B:B)</f>
        <v>2</v>
      </c>
      <c r="AC631" s="89" t="str">
        <f>_xlfn.XLOOKUP(AB631,'rubros_unicos'!B:B,'rubros_unicos'!A:A)</f>
        <v>PERSONAL</v>
      </c>
    </row>
    <row r="632" spans="1:29" x14ac:dyDescent="0.25">
      <c r="A632" s="92" vm="29">
        <v>46109</v>
      </c>
      <c r="B632" s="89" t="s">
        <v>965</v>
      </c>
      <c r="C632" s="89">
        <v>20302089036</v>
      </c>
      <c r="D632" s="90">
        <v>-1804468.1871327367</v>
      </c>
      <c r="E632" s="89" t="s">
        <v>478</v>
      </c>
      <c r="F632" s="89">
        <v>1</v>
      </c>
      <c r="G632" s="90">
        <v>1804468.1871327367</v>
      </c>
      <c r="H632" s="89" t="s">
        <v>996</v>
      </c>
      <c r="I632" s="89" t="s">
        <v>1010</v>
      </c>
      <c r="J632" s="89" t="s">
        <v>88</v>
      </c>
      <c r="K632" s="89" vm="2">
        <v>0</v>
      </c>
      <c r="L632" s="89" vm="2">
        <v>0</v>
      </c>
      <c r="M632" s="89" t="s">
        <v>1229</v>
      </c>
      <c r="N632" s="89" t="s">
        <v>103</v>
      </c>
      <c r="O632" s="142" vm="2">
        <v>0</v>
      </c>
      <c r="P632" s="142" vm="2">
        <v>0</v>
      </c>
      <c r="Q632" s="89" t="s">
        <v>998</v>
      </c>
      <c r="R632" s="89" t="s">
        <v>1230</v>
      </c>
      <c r="S632" s="91" t="s">
        <v>1045</v>
      </c>
      <c r="T632" s="89" t="s">
        <v>978</v>
      </c>
      <c r="U632" s="89" t="s">
        <v>979</v>
      </c>
      <c r="V632" s="146">
        <v>3725</v>
      </c>
      <c r="W632" s="89" t="s">
        <v>934</v>
      </c>
      <c r="X632" s="89">
        <v>0.49166665999999998</v>
      </c>
      <c r="Y632" s="90">
        <v>0.5</v>
      </c>
      <c r="Z632" s="118">
        <v>-443598.4233219038</v>
      </c>
      <c r="AA632" s="89">
        <v>0.24583332999999999</v>
      </c>
      <c r="AB632" s="116">
        <f>_xlfn.XLOOKUP(I632,'rubros_id_opex '!A:A,'rubros_id_opex '!B:B)</f>
        <v>2</v>
      </c>
      <c r="AC632" s="89" t="str">
        <f>_xlfn.XLOOKUP(AB632,'rubros_unicos'!B:B,'rubros_unicos'!A:A)</f>
        <v>PERSONAL</v>
      </c>
    </row>
    <row r="633" spans="1:29" x14ac:dyDescent="0.25">
      <c r="A633" s="92" vm="29">
        <v>46109</v>
      </c>
      <c r="B633" s="89" t="s">
        <v>965</v>
      </c>
      <c r="C633" s="89">
        <v>20302089036</v>
      </c>
      <c r="D633" s="90">
        <v>-1804468.1871327367</v>
      </c>
      <c r="E633" s="89" t="s">
        <v>478</v>
      </c>
      <c r="F633" s="89">
        <v>1</v>
      </c>
      <c r="G633" s="90">
        <v>1804468.1871327367</v>
      </c>
      <c r="H633" s="89" t="s">
        <v>996</v>
      </c>
      <c r="I633" s="89" t="s">
        <v>1010</v>
      </c>
      <c r="J633" s="89" t="s">
        <v>88</v>
      </c>
      <c r="K633" s="89" vm="2">
        <v>0</v>
      </c>
      <c r="L633" s="89" vm="2">
        <v>0</v>
      </c>
      <c r="M633" s="89" t="s">
        <v>1229</v>
      </c>
      <c r="N633" s="89" t="s">
        <v>103</v>
      </c>
      <c r="O633" s="142" vm="2">
        <v>0</v>
      </c>
      <c r="P633" s="142" vm="2">
        <v>0</v>
      </c>
      <c r="Q633" s="89" t="s">
        <v>998</v>
      </c>
      <c r="R633" s="89" t="s">
        <v>1230</v>
      </c>
      <c r="S633" s="91" t="s">
        <v>1045</v>
      </c>
      <c r="T633" s="89" t="s">
        <v>978</v>
      </c>
      <c r="U633" s="89" t="s">
        <v>979</v>
      </c>
      <c r="V633" s="146">
        <v>3725</v>
      </c>
      <c r="W633" s="89" t="s">
        <v>908</v>
      </c>
      <c r="X633" s="89">
        <v>0.49166665999999998</v>
      </c>
      <c r="Y633" s="90">
        <v>0.5</v>
      </c>
      <c r="Z633" s="118">
        <v>-443598.4233219038</v>
      </c>
      <c r="AA633" s="89">
        <v>0.24583332999999999</v>
      </c>
      <c r="AB633" s="116">
        <f>_xlfn.XLOOKUP(I633,'rubros_id_opex '!A:A,'rubros_id_opex '!B:B)</f>
        <v>2</v>
      </c>
      <c r="AC633" s="89" t="str">
        <f>_xlfn.XLOOKUP(AB633,'rubros_unicos'!B:B,'rubros_unicos'!A:A)</f>
        <v>PERSONAL</v>
      </c>
    </row>
    <row r="634" spans="1:29" x14ac:dyDescent="0.25">
      <c r="A634" s="92" vm="29">
        <v>46109</v>
      </c>
      <c r="B634" s="89" t="s">
        <v>965</v>
      </c>
      <c r="C634" s="89">
        <v>20302089036</v>
      </c>
      <c r="D634" s="90">
        <v>-1804468.1871327367</v>
      </c>
      <c r="E634" s="89" t="s">
        <v>478</v>
      </c>
      <c r="F634" s="89">
        <v>1</v>
      </c>
      <c r="G634" s="90">
        <v>1804468.1871327367</v>
      </c>
      <c r="H634" s="89" t="s">
        <v>996</v>
      </c>
      <c r="I634" s="89" t="s">
        <v>1010</v>
      </c>
      <c r="J634" s="89" t="s">
        <v>88</v>
      </c>
      <c r="K634" s="89" vm="2">
        <v>0</v>
      </c>
      <c r="L634" s="89" vm="2">
        <v>0</v>
      </c>
      <c r="M634" s="89" t="s">
        <v>1229</v>
      </c>
      <c r="N634" s="89" t="s">
        <v>103</v>
      </c>
      <c r="O634" s="142" vm="2">
        <v>0</v>
      </c>
      <c r="P634" s="142" vm="2">
        <v>0</v>
      </c>
      <c r="Q634" s="89" t="s">
        <v>998</v>
      </c>
      <c r="R634" s="89" t="s">
        <v>1230</v>
      </c>
      <c r="S634" s="91" t="s">
        <v>1045</v>
      </c>
      <c r="T634" s="89" t="s">
        <v>978</v>
      </c>
      <c r="U634" s="89" t="s">
        <v>979</v>
      </c>
      <c r="V634" s="146">
        <v>3925</v>
      </c>
      <c r="W634" s="89" t="s">
        <v>934</v>
      </c>
      <c r="X634" s="89">
        <v>0.49166660000000001</v>
      </c>
      <c r="Y634" s="90">
        <v>0.5</v>
      </c>
      <c r="Z634" s="118">
        <v>-443598.36918785819</v>
      </c>
      <c r="AA634" s="89">
        <v>0.2458333</v>
      </c>
      <c r="AB634" s="116">
        <f>_xlfn.XLOOKUP(I634,'rubros_id_opex '!A:A,'rubros_id_opex '!B:B)</f>
        <v>2</v>
      </c>
      <c r="AC634" s="89" t="str">
        <f>_xlfn.XLOOKUP(AB634,'rubros_unicos'!B:B,'rubros_unicos'!A:A)</f>
        <v>PERSONAL</v>
      </c>
    </row>
    <row r="635" spans="1:29" x14ac:dyDescent="0.25">
      <c r="A635" s="92" vm="29">
        <v>46109</v>
      </c>
      <c r="B635" s="89" t="s">
        <v>965</v>
      </c>
      <c r="C635" s="89">
        <v>20302089036</v>
      </c>
      <c r="D635" s="90">
        <v>-1804468.1871327367</v>
      </c>
      <c r="E635" s="89" t="s">
        <v>478</v>
      </c>
      <c r="F635" s="89">
        <v>1</v>
      </c>
      <c r="G635" s="90">
        <v>1804468.1871327367</v>
      </c>
      <c r="H635" s="89" t="s">
        <v>996</v>
      </c>
      <c r="I635" s="89" t="s">
        <v>1010</v>
      </c>
      <c r="J635" s="89" t="s">
        <v>88</v>
      </c>
      <c r="K635" s="89" vm="2">
        <v>0</v>
      </c>
      <c r="L635" s="89" vm="2">
        <v>0</v>
      </c>
      <c r="M635" s="89" t="s">
        <v>1229</v>
      </c>
      <c r="N635" s="89" t="s">
        <v>103</v>
      </c>
      <c r="O635" s="142" vm="2">
        <v>0</v>
      </c>
      <c r="P635" s="142" vm="2">
        <v>0</v>
      </c>
      <c r="Q635" s="89" t="s">
        <v>998</v>
      </c>
      <c r="R635" s="89" t="s">
        <v>1230</v>
      </c>
      <c r="S635" s="91" t="s">
        <v>1045</v>
      </c>
      <c r="T635" s="89" t="s">
        <v>978</v>
      </c>
      <c r="U635" s="89" t="s">
        <v>979</v>
      </c>
      <c r="V635" s="146">
        <v>3925</v>
      </c>
      <c r="W635" s="89" t="s">
        <v>908</v>
      </c>
      <c r="X635" s="89">
        <v>0.49166660000000001</v>
      </c>
      <c r="Y635" s="90">
        <v>0.5</v>
      </c>
      <c r="Z635" s="118">
        <v>-443598.36918785819</v>
      </c>
      <c r="AA635" s="89">
        <v>0.2458333</v>
      </c>
      <c r="AB635" s="116">
        <f>_xlfn.XLOOKUP(I635,'rubros_id_opex '!A:A,'rubros_id_opex '!B:B)</f>
        <v>2</v>
      </c>
      <c r="AC635" s="89" t="str">
        <f>_xlfn.XLOOKUP(AB635,'rubros_unicos'!B:B,'rubros_unicos'!A:A)</f>
        <v>PERSONAL</v>
      </c>
    </row>
    <row r="636" spans="1:29" x14ac:dyDescent="0.25">
      <c r="A636" s="92" vm="29">
        <v>46109</v>
      </c>
      <c r="B636" s="89" t="s">
        <v>1437</v>
      </c>
      <c r="C636" s="89">
        <v>20397537960</v>
      </c>
      <c r="D636" s="90">
        <v>-1827855.6083327367</v>
      </c>
      <c r="E636" s="89" t="s">
        <v>478</v>
      </c>
      <c r="F636" s="89">
        <v>1</v>
      </c>
      <c r="G636" s="90">
        <v>1827855.6083327367</v>
      </c>
      <c r="H636" s="89" t="s">
        <v>996</v>
      </c>
      <c r="I636" s="89" t="s">
        <v>1011</v>
      </c>
      <c r="J636" s="89" t="s">
        <v>88</v>
      </c>
      <c r="K636" s="89" vm="2">
        <v>0</v>
      </c>
      <c r="L636" s="89" vm="2">
        <v>0</v>
      </c>
      <c r="M636" s="89" t="s">
        <v>1229</v>
      </c>
      <c r="N636" s="89" t="s">
        <v>103</v>
      </c>
      <c r="O636" s="142" vm="2">
        <v>0</v>
      </c>
      <c r="P636" s="142" vm="2">
        <v>0</v>
      </c>
      <c r="Q636" s="89" t="s">
        <v>998</v>
      </c>
      <c r="R636" s="89" t="s">
        <v>1230</v>
      </c>
      <c r="S636" s="91" t="s">
        <v>1045</v>
      </c>
      <c r="T636" s="89" t="s">
        <v>978</v>
      </c>
      <c r="U636" s="89" t="s">
        <v>979</v>
      </c>
      <c r="V636" s="146">
        <v>3725</v>
      </c>
      <c r="W636" s="89" t="s">
        <v>934</v>
      </c>
      <c r="X636" s="89">
        <v>0.49166665999999998</v>
      </c>
      <c r="Y636" s="90">
        <v>0.5</v>
      </c>
      <c r="Z636" s="118">
        <v>-449347.83095561236</v>
      </c>
      <c r="AA636" s="89">
        <v>0.24583332999999999</v>
      </c>
      <c r="AB636" s="116">
        <f>_xlfn.XLOOKUP(I636,'rubros_id_opex '!A:A,'rubros_id_opex '!B:B)</f>
        <v>2</v>
      </c>
      <c r="AC636" s="89" t="str">
        <f>_xlfn.XLOOKUP(AB636,'rubros_unicos'!B:B,'rubros_unicos'!A:A)</f>
        <v>PERSONAL</v>
      </c>
    </row>
    <row r="637" spans="1:29" x14ac:dyDescent="0.25">
      <c r="A637" s="92" vm="29">
        <v>46109</v>
      </c>
      <c r="B637" s="89" t="s">
        <v>1437</v>
      </c>
      <c r="C637" s="89">
        <v>20397537960</v>
      </c>
      <c r="D637" s="90">
        <v>-1827855.6083327367</v>
      </c>
      <c r="E637" s="89" t="s">
        <v>478</v>
      </c>
      <c r="F637" s="89">
        <v>1</v>
      </c>
      <c r="G637" s="90">
        <v>1827855.6083327367</v>
      </c>
      <c r="H637" s="89" t="s">
        <v>996</v>
      </c>
      <c r="I637" s="89" t="s">
        <v>1011</v>
      </c>
      <c r="J637" s="89" t="s">
        <v>88</v>
      </c>
      <c r="K637" s="89" vm="2">
        <v>0</v>
      </c>
      <c r="L637" s="89" vm="2">
        <v>0</v>
      </c>
      <c r="M637" s="89" t="s">
        <v>1229</v>
      </c>
      <c r="N637" s="89" t="s">
        <v>103</v>
      </c>
      <c r="O637" s="142" vm="2">
        <v>0</v>
      </c>
      <c r="P637" s="142" vm="2">
        <v>0</v>
      </c>
      <c r="Q637" s="89" t="s">
        <v>998</v>
      </c>
      <c r="R637" s="89" t="s">
        <v>1230</v>
      </c>
      <c r="S637" s="91" t="s">
        <v>1045</v>
      </c>
      <c r="T637" s="89" t="s">
        <v>978</v>
      </c>
      <c r="U637" s="89" t="s">
        <v>979</v>
      </c>
      <c r="V637" s="146">
        <v>3725</v>
      </c>
      <c r="W637" s="89" t="s">
        <v>908</v>
      </c>
      <c r="X637" s="89">
        <v>0.49166665999999998</v>
      </c>
      <c r="Y637" s="90">
        <v>0.5</v>
      </c>
      <c r="Z637" s="118">
        <v>-449347.83095561236</v>
      </c>
      <c r="AA637" s="89">
        <v>0.24583332999999999</v>
      </c>
      <c r="AB637" s="116">
        <f>_xlfn.XLOOKUP(I637,'rubros_id_opex '!A:A,'rubros_id_opex '!B:B)</f>
        <v>2</v>
      </c>
      <c r="AC637" s="89" t="str">
        <f>_xlfn.XLOOKUP(AB637,'rubros_unicos'!B:B,'rubros_unicos'!A:A)</f>
        <v>PERSONAL</v>
      </c>
    </row>
    <row r="638" spans="1:29" x14ac:dyDescent="0.25">
      <c r="A638" s="92" vm="29">
        <v>46109</v>
      </c>
      <c r="B638" s="89" t="s">
        <v>1437</v>
      </c>
      <c r="C638" s="89">
        <v>20397537960</v>
      </c>
      <c r="D638" s="90">
        <v>-1827855.6083327367</v>
      </c>
      <c r="E638" s="89" t="s">
        <v>478</v>
      </c>
      <c r="F638" s="89">
        <v>1</v>
      </c>
      <c r="G638" s="90">
        <v>1827855.6083327367</v>
      </c>
      <c r="H638" s="89" t="s">
        <v>996</v>
      </c>
      <c r="I638" s="89" t="s">
        <v>1011</v>
      </c>
      <c r="J638" s="89" t="s">
        <v>88</v>
      </c>
      <c r="K638" s="89" vm="2">
        <v>0</v>
      </c>
      <c r="L638" s="89" vm="2">
        <v>0</v>
      </c>
      <c r="M638" s="89" t="s">
        <v>1229</v>
      </c>
      <c r="N638" s="89" t="s">
        <v>103</v>
      </c>
      <c r="O638" s="142" vm="2">
        <v>0</v>
      </c>
      <c r="P638" s="142" vm="2">
        <v>0</v>
      </c>
      <c r="Q638" s="89" t="s">
        <v>998</v>
      </c>
      <c r="R638" s="89" t="s">
        <v>1230</v>
      </c>
      <c r="S638" s="91" t="s">
        <v>1045</v>
      </c>
      <c r="T638" s="89" t="s">
        <v>978</v>
      </c>
      <c r="U638" s="89" t="s">
        <v>979</v>
      </c>
      <c r="V638" s="146">
        <v>3925</v>
      </c>
      <c r="W638" s="89" t="s">
        <v>934</v>
      </c>
      <c r="X638" s="89">
        <v>0.49166660000000001</v>
      </c>
      <c r="Y638" s="90">
        <v>0.5</v>
      </c>
      <c r="Z638" s="118">
        <v>-449347.77611994417</v>
      </c>
      <c r="AA638" s="89">
        <v>0.2458333</v>
      </c>
      <c r="AB638" s="116">
        <f>_xlfn.XLOOKUP(I638,'rubros_id_opex '!A:A,'rubros_id_opex '!B:B)</f>
        <v>2</v>
      </c>
      <c r="AC638" s="89" t="str">
        <f>_xlfn.XLOOKUP(AB638,'rubros_unicos'!B:B,'rubros_unicos'!A:A)</f>
        <v>PERSONAL</v>
      </c>
    </row>
    <row r="639" spans="1:29" x14ac:dyDescent="0.25">
      <c r="A639" s="92" vm="29">
        <v>46109</v>
      </c>
      <c r="B639" s="89" t="s">
        <v>1437</v>
      </c>
      <c r="C639" s="89">
        <v>20397537960</v>
      </c>
      <c r="D639" s="90">
        <v>-1827855.6083327367</v>
      </c>
      <c r="E639" s="89" t="s">
        <v>478</v>
      </c>
      <c r="F639" s="89">
        <v>1</v>
      </c>
      <c r="G639" s="90">
        <v>1827855.6083327367</v>
      </c>
      <c r="H639" s="89" t="s">
        <v>996</v>
      </c>
      <c r="I639" s="89" t="s">
        <v>1011</v>
      </c>
      <c r="J639" s="89" t="s">
        <v>88</v>
      </c>
      <c r="K639" s="89" vm="2">
        <v>0</v>
      </c>
      <c r="L639" s="89" vm="2">
        <v>0</v>
      </c>
      <c r="M639" s="89" t="s">
        <v>1229</v>
      </c>
      <c r="N639" s="89" t="s">
        <v>103</v>
      </c>
      <c r="O639" s="142" vm="2">
        <v>0</v>
      </c>
      <c r="P639" s="142" vm="2">
        <v>0</v>
      </c>
      <c r="Q639" s="89" t="s">
        <v>998</v>
      </c>
      <c r="R639" s="89" t="s">
        <v>1230</v>
      </c>
      <c r="S639" s="91" t="s">
        <v>1045</v>
      </c>
      <c r="T639" s="89" t="s">
        <v>978</v>
      </c>
      <c r="U639" s="89" t="s">
        <v>979</v>
      </c>
      <c r="V639" s="146">
        <v>3925</v>
      </c>
      <c r="W639" s="89" t="s">
        <v>908</v>
      </c>
      <c r="X639" s="89">
        <v>0.49166660000000001</v>
      </c>
      <c r="Y639" s="90">
        <v>0.5</v>
      </c>
      <c r="Z639" s="118">
        <v>-449347.77611994417</v>
      </c>
      <c r="AA639" s="89">
        <v>0.2458333</v>
      </c>
      <c r="AB639" s="116">
        <f>_xlfn.XLOOKUP(I639,'rubros_id_opex '!A:A,'rubros_id_opex '!B:B)</f>
        <v>2</v>
      </c>
      <c r="AC639" s="89" t="str">
        <f>_xlfn.XLOOKUP(AB639,'rubros_unicos'!B:B,'rubros_unicos'!A:A)</f>
        <v>PERSONAL</v>
      </c>
    </row>
    <row r="640" spans="1:29" x14ac:dyDescent="0.25">
      <c r="A640" s="92" vm="29">
        <v>46109</v>
      </c>
      <c r="B640" s="89" t="s">
        <v>1438</v>
      </c>
      <c r="C640" s="89">
        <v>20323317829</v>
      </c>
      <c r="D640" s="90">
        <v>-1983256.5712327366</v>
      </c>
      <c r="E640" s="89" t="s">
        <v>478</v>
      </c>
      <c r="F640" s="89">
        <v>1</v>
      </c>
      <c r="G640" s="90">
        <v>1983256.5712327366</v>
      </c>
      <c r="H640" s="89" t="s">
        <v>996</v>
      </c>
      <c r="I640" s="89" t="s">
        <v>1012</v>
      </c>
      <c r="J640" s="89" t="s">
        <v>88</v>
      </c>
      <c r="K640" s="89" vm="2">
        <v>0</v>
      </c>
      <c r="L640" s="89" vm="2">
        <v>0</v>
      </c>
      <c r="M640" s="89" t="s">
        <v>1229</v>
      </c>
      <c r="N640" s="89" t="s">
        <v>103</v>
      </c>
      <c r="O640" s="142" vm="2">
        <v>0</v>
      </c>
      <c r="P640" s="142" vm="2">
        <v>0</v>
      </c>
      <c r="Q640" s="89" t="s">
        <v>998</v>
      </c>
      <c r="R640" s="89" t="s">
        <v>1230</v>
      </c>
      <c r="S640" s="91" t="s">
        <v>1045</v>
      </c>
      <c r="T640" s="89" t="s">
        <v>978</v>
      </c>
      <c r="U640" s="89" t="s">
        <v>979</v>
      </c>
      <c r="V640" s="146">
        <v>3725</v>
      </c>
      <c r="W640" s="89" t="s">
        <v>934</v>
      </c>
      <c r="X640" s="89">
        <v>0.49166665999999998</v>
      </c>
      <c r="Y640" s="90">
        <v>0.5</v>
      </c>
      <c r="Z640" s="118">
        <v>-487550.56715052581</v>
      </c>
      <c r="AA640" s="89">
        <v>0.24583332999999999</v>
      </c>
      <c r="AB640" s="116">
        <f>_xlfn.XLOOKUP(I640,'rubros_id_opex '!A:A,'rubros_id_opex '!B:B)</f>
        <v>2</v>
      </c>
      <c r="AC640" s="89" t="str">
        <f>_xlfn.XLOOKUP(AB640,'rubros_unicos'!B:B,'rubros_unicos'!A:A)</f>
        <v>PERSONAL</v>
      </c>
    </row>
    <row r="641" spans="1:29" x14ac:dyDescent="0.25">
      <c r="A641" s="92" vm="29">
        <v>46109</v>
      </c>
      <c r="B641" s="89" t="s">
        <v>1438</v>
      </c>
      <c r="C641" s="89">
        <v>20323317829</v>
      </c>
      <c r="D641" s="90">
        <v>-1983256.5712327366</v>
      </c>
      <c r="E641" s="89" t="s">
        <v>478</v>
      </c>
      <c r="F641" s="89">
        <v>1</v>
      </c>
      <c r="G641" s="90">
        <v>1983256.5712327366</v>
      </c>
      <c r="H641" s="89" t="s">
        <v>996</v>
      </c>
      <c r="I641" s="89" t="s">
        <v>1012</v>
      </c>
      <c r="J641" s="89" t="s">
        <v>88</v>
      </c>
      <c r="K641" s="89" vm="2">
        <v>0</v>
      </c>
      <c r="L641" s="89" vm="2">
        <v>0</v>
      </c>
      <c r="M641" s="89" t="s">
        <v>1229</v>
      </c>
      <c r="N641" s="89" t="s">
        <v>103</v>
      </c>
      <c r="O641" s="142" vm="2">
        <v>0</v>
      </c>
      <c r="P641" s="142" vm="2">
        <v>0</v>
      </c>
      <c r="Q641" s="89" t="s">
        <v>998</v>
      </c>
      <c r="R641" s="89" t="s">
        <v>1230</v>
      </c>
      <c r="S641" s="91" t="s">
        <v>1045</v>
      </c>
      <c r="T641" s="89" t="s">
        <v>978</v>
      </c>
      <c r="U641" s="89" t="s">
        <v>979</v>
      </c>
      <c r="V641" s="146">
        <v>3725</v>
      </c>
      <c r="W641" s="89" t="s">
        <v>908</v>
      </c>
      <c r="X641" s="89">
        <v>0.49166665999999998</v>
      </c>
      <c r="Y641" s="90">
        <v>0.5</v>
      </c>
      <c r="Z641" s="118">
        <v>-487550.56715052581</v>
      </c>
      <c r="AA641" s="89">
        <v>0.24583332999999999</v>
      </c>
      <c r="AB641" s="116">
        <f>_xlfn.XLOOKUP(I641,'rubros_id_opex '!A:A,'rubros_id_opex '!B:B)</f>
        <v>2</v>
      </c>
      <c r="AC641" s="89" t="str">
        <f>_xlfn.XLOOKUP(AB641,'rubros_unicos'!B:B,'rubros_unicos'!A:A)</f>
        <v>PERSONAL</v>
      </c>
    </row>
    <row r="642" spans="1:29" x14ac:dyDescent="0.25">
      <c r="A642" s="92" vm="29">
        <v>46109</v>
      </c>
      <c r="B642" s="89" t="s">
        <v>1438</v>
      </c>
      <c r="C642" s="89">
        <v>20323317829</v>
      </c>
      <c r="D642" s="90">
        <v>-1983256.5712327366</v>
      </c>
      <c r="E642" s="89" t="s">
        <v>478</v>
      </c>
      <c r="F642" s="89">
        <v>1</v>
      </c>
      <c r="G642" s="90">
        <v>1983256.5712327366</v>
      </c>
      <c r="H642" s="89" t="s">
        <v>996</v>
      </c>
      <c r="I642" s="89" t="s">
        <v>1012</v>
      </c>
      <c r="J642" s="89" t="s">
        <v>88</v>
      </c>
      <c r="K642" s="89" vm="2">
        <v>0</v>
      </c>
      <c r="L642" s="89" vm="2">
        <v>0</v>
      </c>
      <c r="M642" s="89" t="s">
        <v>1229</v>
      </c>
      <c r="N642" s="89" t="s">
        <v>103</v>
      </c>
      <c r="O642" s="142" vm="2">
        <v>0</v>
      </c>
      <c r="P642" s="142" vm="2">
        <v>0</v>
      </c>
      <c r="Q642" s="89" t="s">
        <v>998</v>
      </c>
      <c r="R642" s="89" t="s">
        <v>1230</v>
      </c>
      <c r="S642" s="91" t="s">
        <v>1045</v>
      </c>
      <c r="T642" s="89" t="s">
        <v>978</v>
      </c>
      <c r="U642" s="89" t="s">
        <v>979</v>
      </c>
      <c r="V642" s="146">
        <v>3925</v>
      </c>
      <c r="W642" s="89" t="s">
        <v>934</v>
      </c>
      <c r="X642" s="89">
        <v>0.49166660000000001</v>
      </c>
      <c r="Y642" s="90">
        <v>0.5</v>
      </c>
      <c r="Z642" s="118">
        <v>-487550.5076528287</v>
      </c>
      <c r="AA642" s="89">
        <v>0.2458333</v>
      </c>
      <c r="AB642" s="116">
        <f>_xlfn.XLOOKUP(I642,'rubros_id_opex '!A:A,'rubros_id_opex '!B:B)</f>
        <v>2</v>
      </c>
      <c r="AC642" s="89" t="str">
        <f>_xlfn.XLOOKUP(AB642,'rubros_unicos'!B:B,'rubros_unicos'!A:A)</f>
        <v>PERSONAL</v>
      </c>
    </row>
    <row r="643" spans="1:29" x14ac:dyDescent="0.25">
      <c r="A643" s="92" vm="29">
        <v>46109</v>
      </c>
      <c r="B643" s="89" t="s">
        <v>1438</v>
      </c>
      <c r="C643" s="89">
        <v>20323317829</v>
      </c>
      <c r="D643" s="90">
        <v>-1983256.5712327366</v>
      </c>
      <c r="E643" s="89" t="s">
        <v>478</v>
      </c>
      <c r="F643" s="89">
        <v>1</v>
      </c>
      <c r="G643" s="90">
        <v>1983256.5712327366</v>
      </c>
      <c r="H643" s="89" t="s">
        <v>996</v>
      </c>
      <c r="I643" s="89" t="s">
        <v>1012</v>
      </c>
      <c r="J643" s="89" t="s">
        <v>88</v>
      </c>
      <c r="K643" s="89" vm="2">
        <v>0</v>
      </c>
      <c r="L643" s="89" vm="2">
        <v>0</v>
      </c>
      <c r="M643" s="89" t="s">
        <v>1229</v>
      </c>
      <c r="N643" s="89" t="s">
        <v>103</v>
      </c>
      <c r="O643" s="142" vm="2">
        <v>0</v>
      </c>
      <c r="P643" s="142" vm="2">
        <v>0</v>
      </c>
      <c r="Q643" s="89" t="s">
        <v>998</v>
      </c>
      <c r="R643" s="89" t="s">
        <v>1230</v>
      </c>
      <c r="S643" s="91" t="s">
        <v>1045</v>
      </c>
      <c r="T643" s="89" t="s">
        <v>978</v>
      </c>
      <c r="U643" s="89" t="s">
        <v>979</v>
      </c>
      <c r="V643" s="146">
        <v>3925</v>
      </c>
      <c r="W643" s="89" t="s">
        <v>908</v>
      </c>
      <c r="X643" s="89">
        <v>0.49166660000000001</v>
      </c>
      <c r="Y643" s="90">
        <v>0.5</v>
      </c>
      <c r="Z643" s="118">
        <v>-487550.5076528287</v>
      </c>
      <c r="AA643" s="89">
        <v>0.2458333</v>
      </c>
      <c r="AB643" s="116">
        <f>_xlfn.XLOOKUP(I643,'rubros_id_opex '!A:A,'rubros_id_opex '!B:B)</f>
        <v>2</v>
      </c>
      <c r="AC643" s="89" t="str">
        <f>_xlfn.XLOOKUP(AB643,'rubros_unicos'!B:B,'rubros_unicos'!A:A)</f>
        <v>PERSONAL</v>
      </c>
    </row>
    <row r="644" spans="1:29" x14ac:dyDescent="0.25">
      <c r="A644" s="92" vm="29">
        <v>46109</v>
      </c>
      <c r="B644" s="89" t="s">
        <v>1439</v>
      </c>
      <c r="C644" s="89">
        <v>20363337245</v>
      </c>
      <c r="D644" s="90">
        <v>-2149362.0977327363</v>
      </c>
      <c r="E644" s="89" t="s">
        <v>478</v>
      </c>
      <c r="F644" s="89">
        <v>1</v>
      </c>
      <c r="G644" s="90">
        <v>2149362.0977327363</v>
      </c>
      <c r="H644" s="89" t="s">
        <v>996</v>
      </c>
      <c r="I644" s="89" t="s">
        <v>1013</v>
      </c>
      <c r="J644" s="89" t="s">
        <v>88</v>
      </c>
      <c r="K644" s="89" vm="2">
        <v>0</v>
      </c>
      <c r="L644" s="89" vm="2">
        <v>0</v>
      </c>
      <c r="M644" s="89" t="s">
        <v>1229</v>
      </c>
      <c r="N644" s="89" t="s">
        <v>103</v>
      </c>
      <c r="O644" s="142" vm="2">
        <v>0</v>
      </c>
      <c r="P644" s="142" vm="2">
        <v>0</v>
      </c>
      <c r="Q644" s="89" t="s">
        <v>998</v>
      </c>
      <c r="R644" s="89" t="s">
        <v>1230</v>
      </c>
      <c r="S644" s="91" t="s">
        <v>1045</v>
      </c>
      <c r="T644" s="89" t="s">
        <v>978</v>
      </c>
      <c r="U644" s="89" t="s">
        <v>979</v>
      </c>
      <c r="V644" s="146">
        <v>3725</v>
      </c>
      <c r="W644" s="89" t="s">
        <v>934</v>
      </c>
      <c r="X644" s="89">
        <v>0.49166665999999998</v>
      </c>
      <c r="Y644" s="90">
        <v>0.5</v>
      </c>
      <c r="Z644" s="118">
        <v>-528384.84186142404</v>
      </c>
      <c r="AA644" s="89">
        <v>0.24583332999999999</v>
      </c>
      <c r="AB644" s="116">
        <f>_xlfn.XLOOKUP(I644,'rubros_id_opex '!A:A,'rubros_id_opex '!B:B)</f>
        <v>2</v>
      </c>
      <c r="AC644" s="89" t="str">
        <f>_xlfn.XLOOKUP(AB644,'rubros_unicos'!B:B,'rubros_unicos'!A:A)</f>
        <v>PERSONAL</v>
      </c>
    </row>
    <row r="645" spans="1:29" x14ac:dyDescent="0.25">
      <c r="A645" s="92" vm="29">
        <v>46109</v>
      </c>
      <c r="B645" s="89" t="s">
        <v>1439</v>
      </c>
      <c r="C645" s="89">
        <v>20363337245</v>
      </c>
      <c r="D645" s="90">
        <v>-2149362.0977327363</v>
      </c>
      <c r="E645" s="89" t="s">
        <v>478</v>
      </c>
      <c r="F645" s="89">
        <v>1</v>
      </c>
      <c r="G645" s="90">
        <v>2149362.0977327363</v>
      </c>
      <c r="H645" s="89" t="s">
        <v>996</v>
      </c>
      <c r="I645" s="89" t="s">
        <v>1013</v>
      </c>
      <c r="J645" s="89" t="s">
        <v>88</v>
      </c>
      <c r="K645" s="89" vm="2">
        <v>0</v>
      </c>
      <c r="L645" s="89" vm="2">
        <v>0</v>
      </c>
      <c r="M645" s="89" t="s">
        <v>1229</v>
      </c>
      <c r="N645" s="89" t="s">
        <v>103</v>
      </c>
      <c r="O645" s="142" vm="2">
        <v>0</v>
      </c>
      <c r="P645" s="142" vm="2">
        <v>0</v>
      </c>
      <c r="Q645" s="89" t="s">
        <v>998</v>
      </c>
      <c r="R645" s="89" t="s">
        <v>1230</v>
      </c>
      <c r="S645" s="91" t="s">
        <v>1045</v>
      </c>
      <c r="T645" s="89" t="s">
        <v>978</v>
      </c>
      <c r="U645" s="89" t="s">
        <v>979</v>
      </c>
      <c r="V645" s="146">
        <v>3725</v>
      </c>
      <c r="W645" s="89" t="s">
        <v>908</v>
      </c>
      <c r="X645" s="89">
        <v>0.49166665999999998</v>
      </c>
      <c r="Y645" s="90">
        <v>0.5</v>
      </c>
      <c r="Z645" s="118">
        <v>-528384.84186142404</v>
      </c>
      <c r="AA645" s="89">
        <v>0.24583332999999999</v>
      </c>
      <c r="AB645" s="116">
        <f>_xlfn.XLOOKUP(I645,'rubros_id_opex '!A:A,'rubros_id_opex '!B:B)</f>
        <v>2</v>
      </c>
      <c r="AC645" s="89" t="str">
        <f>_xlfn.XLOOKUP(AB645,'rubros_unicos'!B:B,'rubros_unicos'!A:A)</f>
        <v>PERSONAL</v>
      </c>
    </row>
    <row r="646" spans="1:29" x14ac:dyDescent="0.25">
      <c r="A646" s="92" vm="29">
        <v>46109</v>
      </c>
      <c r="B646" s="89" t="s">
        <v>1439</v>
      </c>
      <c r="C646" s="89">
        <v>20363337245</v>
      </c>
      <c r="D646" s="90">
        <v>-2149362.0977327363</v>
      </c>
      <c r="E646" s="89" t="s">
        <v>478</v>
      </c>
      <c r="F646" s="89">
        <v>1</v>
      </c>
      <c r="G646" s="90">
        <v>2149362.0977327363</v>
      </c>
      <c r="H646" s="89" t="s">
        <v>996</v>
      </c>
      <c r="I646" s="89" t="s">
        <v>1013</v>
      </c>
      <c r="J646" s="89" t="s">
        <v>88</v>
      </c>
      <c r="K646" s="89" vm="2">
        <v>0</v>
      </c>
      <c r="L646" s="89" vm="2">
        <v>0</v>
      </c>
      <c r="M646" s="89" t="s">
        <v>1229</v>
      </c>
      <c r="N646" s="89" t="s">
        <v>103</v>
      </c>
      <c r="O646" s="142" vm="2">
        <v>0</v>
      </c>
      <c r="P646" s="142" vm="2">
        <v>0</v>
      </c>
      <c r="Q646" s="89" t="s">
        <v>998</v>
      </c>
      <c r="R646" s="89" t="s">
        <v>1230</v>
      </c>
      <c r="S646" s="91" t="s">
        <v>1045</v>
      </c>
      <c r="T646" s="89" t="s">
        <v>978</v>
      </c>
      <c r="U646" s="89" t="s">
        <v>979</v>
      </c>
      <c r="V646" s="146">
        <v>3925</v>
      </c>
      <c r="W646" s="89" t="s">
        <v>934</v>
      </c>
      <c r="X646" s="89">
        <v>0.49166660000000001</v>
      </c>
      <c r="Y646" s="90">
        <v>0.5</v>
      </c>
      <c r="Z646" s="118">
        <v>-528384.77738056111</v>
      </c>
      <c r="AA646" s="89">
        <v>0.2458333</v>
      </c>
      <c r="AB646" s="116">
        <f>_xlfn.XLOOKUP(I646,'rubros_id_opex '!A:A,'rubros_id_opex '!B:B)</f>
        <v>2</v>
      </c>
      <c r="AC646" s="89" t="str">
        <f>_xlfn.XLOOKUP(AB646,'rubros_unicos'!B:B,'rubros_unicos'!A:A)</f>
        <v>PERSONAL</v>
      </c>
    </row>
    <row r="647" spans="1:29" x14ac:dyDescent="0.25">
      <c r="A647" s="92" vm="29">
        <v>46109</v>
      </c>
      <c r="B647" s="89" t="s">
        <v>1439</v>
      </c>
      <c r="C647" s="89">
        <v>20363337245</v>
      </c>
      <c r="D647" s="90">
        <v>-2149362.0977327363</v>
      </c>
      <c r="E647" s="89" t="s">
        <v>478</v>
      </c>
      <c r="F647" s="89">
        <v>1</v>
      </c>
      <c r="G647" s="90">
        <v>2149362.0977327363</v>
      </c>
      <c r="H647" s="89" t="s">
        <v>996</v>
      </c>
      <c r="I647" s="89" t="s">
        <v>1013</v>
      </c>
      <c r="J647" s="89" t="s">
        <v>88</v>
      </c>
      <c r="K647" s="89" vm="2">
        <v>0</v>
      </c>
      <c r="L647" s="89" vm="2">
        <v>0</v>
      </c>
      <c r="M647" s="89" t="s">
        <v>1229</v>
      </c>
      <c r="N647" s="89" t="s">
        <v>103</v>
      </c>
      <c r="O647" s="142" vm="2">
        <v>0</v>
      </c>
      <c r="P647" s="142" vm="2">
        <v>0</v>
      </c>
      <c r="Q647" s="89" t="s">
        <v>998</v>
      </c>
      <c r="R647" s="89" t="s">
        <v>1230</v>
      </c>
      <c r="S647" s="91" t="s">
        <v>1045</v>
      </c>
      <c r="T647" s="89" t="s">
        <v>978</v>
      </c>
      <c r="U647" s="89" t="s">
        <v>979</v>
      </c>
      <c r="V647" s="146">
        <v>3925</v>
      </c>
      <c r="W647" s="89" t="s">
        <v>908</v>
      </c>
      <c r="X647" s="89">
        <v>0.49166660000000001</v>
      </c>
      <c r="Y647" s="90">
        <v>0.5</v>
      </c>
      <c r="Z647" s="118">
        <v>-528384.77738056111</v>
      </c>
      <c r="AA647" s="89">
        <v>0.2458333</v>
      </c>
      <c r="AB647" s="116">
        <f>_xlfn.XLOOKUP(I647,'rubros_id_opex '!A:A,'rubros_id_opex '!B:B)</f>
        <v>2</v>
      </c>
      <c r="AC647" s="89" t="str">
        <f>_xlfn.XLOOKUP(AB647,'rubros_unicos'!B:B,'rubros_unicos'!A:A)</f>
        <v>PERSONAL</v>
      </c>
    </row>
    <row r="648" spans="1:29" x14ac:dyDescent="0.25">
      <c r="A648" s="92" vm="29">
        <v>46109</v>
      </c>
      <c r="B648" s="89" t="s">
        <v>373</v>
      </c>
      <c r="C648" s="89">
        <v>27414924625</v>
      </c>
      <c r="D648" s="90">
        <v>-1527267.4220327365</v>
      </c>
      <c r="E648" s="89" t="s">
        <v>478</v>
      </c>
      <c r="F648" s="89">
        <v>1</v>
      </c>
      <c r="G648" s="90">
        <v>1527267.4220327365</v>
      </c>
      <c r="H648" s="89" t="s">
        <v>996</v>
      </c>
      <c r="I648" s="89" t="s">
        <v>1014</v>
      </c>
      <c r="J648" s="89" t="s">
        <v>88</v>
      </c>
      <c r="K648" s="89" vm="2">
        <v>0</v>
      </c>
      <c r="L648" s="89" vm="2">
        <v>0</v>
      </c>
      <c r="M648" s="89" t="s">
        <v>1229</v>
      </c>
      <c r="N648" s="89" t="s">
        <v>100</v>
      </c>
      <c r="O648" s="142" vm="2">
        <v>0</v>
      </c>
      <c r="P648" s="142" vm="2">
        <v>0</v>
      </c>
      <c r="Q648" s="89" t="s">
        <v>998</v>
      </c>
      <c r="R648" s="89" t="s">
        <v>1230</v>
      </c>
      <c r="S648" s="91" t="s">
        <v>1045</v>
      </c>
      <c r="T648" s="89" t="s">
        <v>987</v>
      </c>
      <c r="U648" s="89" t="s">
        <v>988</v>
      </c>
      <c r="V648" s="146">
        <v>3725</v>
      </c>
      <c r="W648" s="89" t="s">
        <v>987</v>
      </c>
      <c r="X648" s="89">
        <v>0.49166665999999998</v>
      </c>
      <c r="Y648" s="90">
        <v>0</v>
      </c>
      <c r="Z648" s="118">
        <v>0</v>
      </c>
      <c r="AA648" s="89">
        <v>0</v>
      </c>
      <c r="AB648" s="116">
        <f>_xlfn.XLOOKUP(I648,'rubros_id_opex '!A:A,'rubros_id_opex '!B:B)</f>
        <v>2</v>
      </c>
      <c r="AC648" s="89" t="str">
        <f>_xlfn.XLOOKUP(AB648,'rubros_unicos'!B:B,'rubros_unicos'!A:A)</f>
        <v>PERSONAL</v>
      </c>
    </row>
    <row r="649" spans="1:29" x14ac:dyDescent="0.25">
      <c r="A649" s="92" vm="29">
        <v>46109</v>
      </c>
      <c r="B649" s="89" t="s">
        <v>373</v>
      </c>
      <c r="C649" s="89">
        <v>27414924625</v>
      </c>
      <c r="D649" s="90">
        <v>-1527267.4220327365</v>
      </c>
      <c r="E649" s="89" t="s">
        <v>478</v>
      </c>
      <c r="F649" s="89">
        <v>1</v>
      </c>
      <c r="G649" s="90">
        <v>1527267.4220327365</v>
      </c>
      <c r="H649" s="89" t="s">
        <v>996</v>
      </c>
      <c r="I649" s="89" t="s">
        <v>1014</v>
      </c>
      <c r="J649" s="89" t="s">
        <v>88</v>
      </c>
      <c r="K649" s="89" vm="2">
        <v>0</v>
      </c>
      <c r="L649" s="89" vm="2">
        <v>0</v>
      </c>
      <c r="M649" s="89" t="s">
        <v>1229</v>
      </c>
      <c r="N649" s="89" t="s">
        <v>100</v>
      </c>
      <c r="O649" s="142" vm="2">
        <v>0</v>
      </c>
      <c r="P649" s="142" vm="2">
        <v>0</v>
      </c>
      <c r="Q649" s="89" t="s">
        <v>998</v>
      </c>
      <c r="R649" s="89" t="s">
        <v>1230</v>
      </c>
      <c r="S649" s="91" t="s">
        <v>1045</v>
      </c>
      <c r="T649" s="89" t="s">
        <v>987</v>
      </c>
      <c r="U649" s="89" t="s">
        <v>988</v>
      </c>
      <c r="V649" s="146">
        <v>3925</v>
      </c>
      <c r="W649" s="89" t="s">
        <v>987</v>
      </c>
      <c r="X649" s="89">
        <v>0.49166660000000001</v>
      </c>
      <c r="Y649" s="90">
        <v>0</v>
      </c>
      <c r="Z649" s="118">
        <v>0</v>
      </c>
      <c r="AA649" s="89">
        <v>0</v>
      </c>
      <c r="AB649" s="116">
        <f>_xlfn.XLOOKUP(I649,'rubros_id_opex '!A:A,'rubros_id_opex '!B:B)</f>
        <v>2</v>
      </c>
      <c r="AC649" s="89" t="str">
        <f>_xlfn.XLOOKUP(AB649,'rubros_unicos'!B:B,'rubros_unicos'!A:A)</f>
        <v>PERSONAL</v>
      </c>
    </row>
    <row r="650" spans="1:29" x14ac:dyDescent="0.25">
      <c r="A650" s="92" vm="29">
        <v>46109</v>
      </c>
      <c r="B650" s="89" t="s">
        <v>1440</v>
      </c>
      <c r="C650" s="89">
        <v>20337494014</v>
      </c>
      <c r="D650" s="90">
        <v>-3909738.7754000002</v>
      </c>
      <c r="E650" s="89" t="s">
        <v>478</v>
      </c>
      <c r="F650" s="89">
        <v>1</v>
      </c>
      <c r="G650" s="90">
        <v>3909738.7754000002</v>
      </c>
      <c r="H650" s="89" t="s">
        <v>996</v>
      </c>
      <c r="I650" s="89" t="s">
        <v>1015</v>
      </c>
      <c r="J650" s="89" t="s">
        <v>88</v>
      </c>
      <c r="K650" s="89" vm="2">
        <v>0</v>
      </c>
      <c r="L650" s="89" vm="2">
        <v>0</v>
      </c>
      <c r="M650" s="89" t="s">
        <v>1229</v>
      </c>
      <c r="N650" s="89" t="s">
        <v>94</v>
      </c>
      <c r="O650" s="142" vm="2">
        <v>0</v>
      </c>
      <c r="P650" s="142" vm="2">
        <v>0</v>
      </c>
      <c r="Q650" s="89" t="s">
        <v>998</v>
      </c>
      <c r="R650" s="89" t="s">
        <v>1230</v>
      </c>
      <c r="S650" s="91" t="s">
        <v>1045</v>
      </c>
      <c r="T650" s="89" t="s">
        <v>932</v>
      </c>
      <c r="U650" s="89" t="s">
        <v>933</v>
      </c>
      <c r="V650" s="146">
        <v>3725</v>
      </c>
      <c r="W650" s="89" t="s">
        <v>934</v>
      </c>
      <c r="X650" s="89">
        <v>0.49166665999999998</v>
      </c>
      <c r="Y650" s="90">
        <v>0.25</v>
      </c>
      <c r="Z650" s="118">
        <v>-480572.05129335204</v>
      </c>
      <c r="AA650" s="89">
        <v>0.12291666499999999</v>
      </c>
      <c r="AB650" s="116">
        <f>_xlfn.XLOOKUP(I650,'rubros_id_opex '!A:A,'rubros_id_opex '!B:B)</f>
        <v>2</v>
      </c>
      <c r="AC650" s="89" t="str">
        <f>_xlfn.XLOOKUP(AB650,'rubros_unicos'!B:B,'rubros_unicos'!A:A)</f>
        <v>PERSONAL</v>
      </c>
    </row>
    <row r="651" spans="1:29" x14ac:dyDescent="0.25">
      <c r="A651" s="92" vm="29">
        <v>46109</v>
      </c>
      <c r="B651" s="89" t="s">
        <v>1440</v>
      </c>
      <c r="C651" s="89">
        <v>20337494014</v>
      </c>
      <c r="D651" s="90">
        <v>-3909738.7754000002</v>
      </c>
      <c r="E651" s="89" t="s">
        <v>478</v>
      </c>
      <c r="F651" s="89">
        <v>1</v>
      </c>
      <c r="G651" s="90">
        <v>3909738.7754000002</v>
      </c>
      <c r="H651" s="89" t="s">
        <v>996</v>
      </c>
      <c r="I651" s="89" t="s">
        <v>1015</v>
      </c>
      <c r="J651" s="89" t="s">
        <v>88</v>
      </c>
      <c r="K651" s="89" vm="2">
        <v>0</v>
      </c>
      <c r="L651" s="89" vm="2">
        <v>0</v>
      </c>
      <c r="M651" s="89" t="s">
        <v>1229</v>
      </c>
      <c r="N651" s="89" t="s">
        <v>94</v>
      </c>
      <c r="O651" s="142" vm="2">
        <v>0</v>
      </c>
      <c r="P651" s="142" vm="2">
        <v>0</v>
      </c>
      <c r="Q651" s="89" t="s">
        <v>998</v>
      </c>
      <c r="R651" s="89" t="s">
        <v>1230</v>
      </c>
      <c r="S651" s="91" t="s">
        <v>1045</v>
      </c>
      <c r="T651" s="89" t="s">
        <v>932</v>
      </c>
      <c r="U651" s="89" t="s">
        <v>933</v>
      </c>
      <c r="V651" s="146">
        <v>3725</v>
      </c>
      <c r="W651" s="89" t="s">
        <v>908</v>
      </c>
      <c r="X651" s="89">
        <v>0.49166665999999998</v>
      </c>
      <c r="Y651" s="90">
        <v>0.25</v>
      </c>
      <c r="Z651" s="118">
        <v>-480572.05129335204</v>
      </c>
      <c r="AA651" s="89">
        <v>0.12291666499999999</v>
      </c>
      <c r="AB651" s="116">
        <f>_xlfn.XLOOKUP(I651,'rubros_id_opex '!A:A,'rubros_id_opex '!B:B)</f>
        <v>2</v>
      </c>
      <c r="AC651" s="89" t="str">
        <f>_xlfn.XLOOKUP(AB651,'rubros_unicos'!B:B,'rubros_unicos'!A:A)</f>
        <v>PERSONAL</v>
      </c>
    </row>
    <row r="652" spans="1:29" x14ac:dyDescent="0.25">
      <c r="A652" s="92" vm="29">
        <v>46109</v>
      </c>
      <c r="B652" s="89" t="s">
        <v>1440</v>
      </c>
      <c r="C652" s="89">
        <v>20337494014</v>
      </c>
      <c r="D652" s="90">
        <v>-3909738.7754000002</v>
      </c>
      <c r="E652" s="89" t="s">
        <v>478</v>
      </c>
      <c r="F652" s="89">
        <v>1</v>
      </c>
      <c r="G652" s="90">
        <v>3909738.7754000002</v>
      </c>
      <c r="H652" s="89" t="s">
        <v>996</v>
      </c>
      <c r="I652" s="89" t="s">
        <v>1015</v>
      </c>
      <c r="J652" s="89" t="s">
        <v>88</v>
      </c>
      <c r="K652" s="89" vm="2">
        <v>0</v>
      </c>
      <c r="L652" s="89" vm="2">
        <v>0</v>
      </c>
      <c r="M652" s="89" t="s">
        <v>1229</v>
      </c>
      <c r="N652" s="89" t="s">
        <v>94</v>
      </c>
      <c r="O652" s="142" vm="2">
        <v>0</v>
      </c>
      <c r="P652" s="142" vm="2">
        <v>0</v>
      </c>
      <c r="Q652" s="89" t="s">
        <v>998</v>
      </c>
      <c r="R652" s="89" t="s">
        <v>1230</v>
      </c>
      <c r="S652" s="91" t="s">
        <v>1045</v>
      </c>
      <c r="T652" s="89" t="s">
        <v>932</v>
      </c>
      <c r="U652" s="89" t="s">
        <v>933</v>
      </c>
      <c r="V652" s="146">
        <v>3725</v>
      </c>
      <c r="W652" s="89" t="s">
        <v>910</v>
      </c>
      <c r="X652" s="89">
        <v>0.49166665999999998</v>
      </c>
      <c r="Y652" s="90">
        <v>0.25</v>
      </c>
      <c r="Z652" s="118">
        <v>-480572.05129335204</v>
      </c>
      <c r="AA652" s="89">
        <v>0.12291666499999999</v>
      </c>
      <c r="AB652" s="116">
        <f>_xlfn.XLOOKUP(I652,'rubros_id_opex '!A:A,'rubros_id_opex '!B:B)</f>
        <v>2</v>
      </c>
      <c r="AC652" s="89" t="str">
        <f>_xlfn.XLOOKUP(AB652,'rubros_unicos'!B:B,'rubros_unicos'!A:A)</f>
        <v>PERSONAL</v>
      </c>
    </row>
    <row r="653" spans="1:29" x14ac:dyDescent="0.25">
      <c r="A653" s="92" vm="29">
        <v>46109</v>
      </c>
      <c r="B653" s="89" t="s">
        <v>1440</v>
      </c>
      <c r="C653" s="89">
        <v>20337494014</v>
      </c>
      <c r="D653" s="90">
        <v>-3909738.7754000002</v>
      </c>
      <c r="E653" s="89" t="s">
        <v>478</v>
      </c>
      <c r="F653" s="89">
        <v>1</v>
      </c>
      <c r="G653" s="90">
        <v>3909738.7754000002</v>
      </c>
      <c r="H653" s="89" t="s">
        <v>996</v>
      </c>
      <c r="I653" s="89" t="s">
        <v>1015</v>
      </c>
      <c r="J653" s="89" t="s">
        <v>88</v>
      </c>
      <c r="K653" s="89" vm="2">
        <v>0</v>
      </c>
      <c r="L653" s="89" vm="2">
        <v>0</v>
      </c>
      <c r="M653" s="89" t="s">
        <v>1229</v>
      </c>
      <c r="N653" s="89" t="s">
        <v>94</v>
      </c>
      <c r="O653" s="142" vm="2">
        <v>0</v>
      </c>
      <c r="P653" s="142" vm="2">
        <v>0</v>
      </c>
      <c r="Q653" s="89" t="s">
        <v>998</v>
      </c>
      <c r="R653" s="89" t="s">
        <v>1230</v>
      </c>
      <c r="S653" s="91" t="s">
        <v>1045</v>
      </c>
      <c r="T653" s="89" t="s">
        <v>932</v>
      </c>
      <c r="U653" s="89" t="s">
        <v>933</v>
      </c>
      <c r="V653" s="146">
        <v>3725</v>
      </c>
      <c r="W653" s="89" t="s">
        <v>912</v>
      </c>
      <c r="X653" s="89">
        <v>0.49166665999999998</v>
      </c>
      <c r="Y653" s="90">
        <v>0.25</v>
      </c>
      <c r="Z653" s="118">
        <v>-480572.05129335204</v>
      </c>
      <c r="AA653" s="89">
        <v>0.12291666499999999</v>
      </c>
      <c r="AB653" s="116">
        <f>_xlfn.XLOOKUP(I653,'rubros_id_opex '!A:A,'rubros_id_opex '!B:B)</f>
        <v>2</v>
      </c>
      <c r="AC653" s="89" t="str">
        <f>_xlfn.XLOOKUP(AB653,'rubros_unicos'!B:B,'rubros_unicos'!A:A)</f>
        <v>PERSONAL</v>
      </c>
    </row>
    <row r="654" spans="1:29" x14ac:dyDescent="0.25">
      <c r="A654" s="92" vm="29">
        <v>46109</v>
      </c>
      <c r="B654" s="89" t="s">
        <v>1440</v>
      </c>
      <c r="C654" s="89">
        <v>20337494014</v>
      </c>
      <c r="D654" s="90">
        <v>-3909738.7754000002</v>
      </c>
      <c r="E654" s="89" t="s">
        <v>478</v>
      </c>
      <c r="F654" s="89">
        <v>1</v>
      </c>
      <c r="G654" s="90">
        <v>3909738.7754000002</v>
      </c>
      <c r="H654" s="89" t="s">
        <v>996</v>
      </c>
      <c r="I654" s="89" t="s">
        <v>1015</v>
      </c>
      <c r="J654" s="89" t="s">
        <v>88</v>
      </c>
      <c r="K654" s="89" vm="2">
        <v>0</v>
      </c>
      <c r="L654" s="89" vm="2">
        <v>0</v>
      </c>
      <c r="M654" s="89" t="s">
        <v>1229</v>
      </c>
      <c r="N654" s="89" t="s">
        <v>94</v>
      </c>
      <c r="O654" s="142" vm="2">
        <v>0</v>
      </c>
      <c r="P654" s="142" vm="2">
        <v>0</v>
      </c>
      <c r="Q654" s="89" t="s">
        <v>998</v>
      </c>
      <c r="R654" s="89" t="s">
        <v>1230</v>
      </c>
      <c r="S654" s="91" t="s">
        <v>1045</v>
      </c>
      <c r="T654" s="89" t="s">
        <v>932</v>
      </c>
      <c r="U654" s="89" t="s">
        <v>933</v>
      </c>
      <c r="V654" s="146">
        <v>3925</v>
      </c>
      <c r="W654" s="89" t="s">
        <v>934</v>
      </c>
      <c r="X654" s="89">
        <v>0.49166660000000001</v>
      </c>
      <c r="Y654" s="90">
        <v>0.25</v>
      </c>
      <c r="Z654" s="118">
        <v>-480571.99264727044</v>
      </c>
      <c r="AA654" s="89">
        <v>0.12291665</v>
      </c>
      <c r="AB654" s="116">
        <f>_xlfn.XLOOKUP(I654,'rubros_id_opex '!A:A,'rubros_id_opex '!B:B)</f>
        <v>2</v>
      </c>
      <c r="AC654" s="89" t="str">
        <f>_xlfn.XLOOKUP(AB654,'rubros_unicos'!B:B,'rubros_unicos'!A:A)</f>
        <v>PERSONAL</v>
      </c>
    </row>
    <row r="655" spans="1:29" x14ac:dyDescent="0.25">
      <c r="A655" s="92" vm="29">
        <v>46109</v>
      </c>
      <c r="B655" s="89" t="s">
        <v>1440</v>
      </c>
      <c r="C655" s="89">
        <v>20337494014</v>
      </c>
      <c r="D655" s="90">
        <v>-3909738.7754000002</v>
      </c>
      <c r="E655" s="89" t="s">
        <v>478</v>
      </c>
      <c r="F655" s="89">
        <v>1</v>
      </c>
      <c r="G655" s="90">
        <v>3909738.7754000002</v>
      </c>
      <c r="H655" s="89" t="s">
        <v>996</v>
      </c>
      <c r="I655" s="89" t="s">
        <v>1015</v>
      </c>
      <c r="J655" s="89" t="s">
        <v>88</v>
      </c>
      <c r="K655" s="89" vm="2">
        <v>0</v>
      </c>
      <c r="L655" s="89" vm="2">
        <v>0</v>
      </c>
      <c r="M655" s="89" t="s">
        <v>1229</v>
      </c>
      <c r="N655" s="89" t="s">
        <v>94</v>
      </c>
      <c r="O655" s="142" vm="2">
        <v>0</v>
      </c>
      <c r="P655" s="142" vm="2">
        <v>0</v>
      </c>
      <c r="Q655" s="89" t="s">
        <v>998</v>
      </c>
      <c r="R655" s="89" t="s">
        <v>1230</v>
      </c>
      <c r="S655" s="91" t="s">
        <v>1045</v>
      </c>
      <c r="T655" s="89" t="s">
        <v>932</v>
      </c>
      <c r="U655" s="89" t="s">
        <v>933</v>
      </c>
      <c r="V655" s="146">
        <v>3925</v>
      </c>
      <c r="W655" s="89" t="s">
        <v>908</v>
      </c>
      <c r="X655" s="89">
        <v>0.49166660000000001</v>
      </c>
      <c r="Y655" s="90">
        <v>0.25</v>
      </c>
      <c r="Z655" s="118">
        <v>-480571.99264727044</v>
      </c>
      <c r="AA655" s="89">
        <v>0.12291665</v>
      </c>
      <c r="AB655" s="116">
        <f>_xlfn.XLOOKUP(I655,'rubros_id_opex '!A:A,'rubros_id_opex '!B:B)</f>
        <v>2</v>
      </c>
      <c r="AC655" s="89" t="str">
        <f>_xlfn.XLOOKUP(AB655,'rubros_unicos'!B:B,'rubros_unicos'!A:A)</f>
        <v>PERSONAL</v>
      </c>
    </row>
    <row r="656" spans="1:29" x14ac:dyDescent="0.25">
      <c r="A656" s="92" vm="29">
        <v>46109</v>
      </c>
      <c r="B656" s="89" t="s">
        <v>1440</v>
      </c>
      <c r="C656" s="89">
        <v>20337494014</v>
      </c>
      <c r="D656" s="90">
        <v>-3909738.7754000002</v>
      </c>
      <c r="E656" s="89" t="s">
        <v>478</v>
      </c>
      <c r="F656" s="89">
        <v>1</v>
      </c>
      <c r="G656" s="90">
        <v>3909738.7754000002</v>
      </c>
      <c r="H656" s="89" t="s">
        <v>996</v>
      </c>
      <c r="I656" s="89" t="s">
        <v>1015</v>
      </c>
      <c r="J656" s="89" t="s">
        <v>88</v>
      </c>
      <c r="K656" s="89" vm="2">
        <v>0</v>
      </c>
      <c r="L656" s="89" vm="2">
        <v>0</v>
      </c>
      <c r="M656" s="89" t="s">
        <v>1229</v>
      </c>
      <c r="N656" s="89" t="s">
        <v>94</v>
      </c>
      <c r="O656" s="142" vm="2">
        <v>0</v>
      </c>
      <c r="P656" s="142" vm="2">
        <v>0</v>
      </c>
      <c r="Q656" s="89" t="s">
        <v>998</v>
      </c>
      <c r="R656" s="89" t="s">
        <v>1230</v>
      </c>
      <c r="S656" s="91" t="s">
        <v>1045</v>
      </c>
      <c r="T656" s="89" t="s">
        <v>932</v>
      </c>
      <c r="U656" s="89" t="s">
        <v>933</v>
      </c>
      <c r="V656" s="146">
        <v>3925</v>
      </c>
      <c r="W656" s="89" t="s">
        <v>910</v>
      </c>
      <c r="X656" s="89">
        <v>0.49166660000000001</v>
      </c>
      <c r="Y656" s="90">
        <v>0.25</v>
      </c>
      <c r="Z656" s="118">
        <v>-480571.99264727044</v>
      </c>
      <c r="AA656" s="89">
        <v>0.12291665</v>
      </c>
      <c r="AB656" s="116">
        <f>_xlfn.XLOOKUP(I656,'rubros_id_opex '!A:A,'rubros_id_opex '!B:B)</f>
        <v>2</v>
      </c>
      <c r="AC656" s="89" t="str">
        <f>_xlfn.XLOOKUP(AB656,'rubros_unicos'!B:B,'rubros_unicos'!A:A)</f>
        <v>PERSONAL</v>
      </c>
    </row>
    <row r="657" spans="1:29" x14ac:dyDescent="0.25">
      <c r="A657" s="92" vm="29">
        <v>46109</v>
      </c>
      <c r="B657" s="89" t="s">
        <v>1440</v>
      </c>
      <c r="C657" s="89">
        <v>20337494014</v>
      </c>
      <c r="D657" s="90">
        <v>-3909738.7754000002</v>
      </c>
      <c r="E657" s="89" t="s">
        <v>478</v>
      </c>
      <c r="F657" s="89">
        <v>1</v>
      </c>
      <c r="G657" s="90">
        <v>3909738.7754000002</v>
      </c>
      <c r="H657" s="89" t="s">
        <v>996</v>
      </c>
      <c r="I657" s="89" t="s">
        <v>1015</v>
      </c>
      <c r="J657" s="89" t="s">
        <v>88</v>
      </c>
      <c r="K657" s="89" vm="2">
        <v>0</v>
      </c>
      <c r="L657" s="89" vm="2">
        <v>0</v>
      </c>
      <c r="M657" s="89" t="s">
        <v>1229</v>
      </c>
      <c r="N657" s="89" t="s">
        <v>94</v>
      </c>
      <c r="O657" s="142" vm="2">
        <v>0</v>
      </c>
      <c r="P657" s="142" vm="2">
        <v>0</v>
      </c>
      <c r="Q657" s="89" t="s">
        <v>998</v>
      </c>
      <c r="R657" s="89" t="s">
        <v>1230</v>
      </c>
      <c r="S657" s="91" t="s">
        <v>1045</v>
      </c>
      <c r="T657" s="89" t="s">
        <v>932</v>
      </c>
      <c r="U657" s="89" t="s">
        <v>933</v>
      </c>
      <c r="V657" s="146">
        <v>3925</v>
      </c>
      <c r="W657" s="89" t="s">
        <v>912</v>
      </c>
      <c r="X657" s="89">
        <v>0.49166660000000001</v>
      </c>
      <c r="Y657" s="90">
        <v>0.25</v>
      </c>
      <c r="Z657" s="118">
        <v>-480571.99264727044</v>
      </c>
      <c r="AA657" s="89">
        <v>0.12291665</v>
      </c>
      <c r="AB657" s="116">
        <f>_xlfn.XLOOKUP(I657,'rubros_id_opex '!A:A,'rubros_id_opex '!B:B)</f>
        <v>2</v>
      </c>
      <c r="AC657" s="89" t="str">
        <f>_xlfn.XLOOKUP(AB657,'rubros_unicos'!B:B,'rubros_unicos'!A:A)</f>
        <v>PERSONAL</v>
      </c>
    </row>
    <row r="658" spans="1:29" x14ac:dyDescent="0.25">
      <c r="A658" s="92" vm="29">
        <v>46109</v>
      </c>
      <c r="B658" s="89" t="s">
        <v>964</v>
      </c>
      <c r="C658" s="89">
        <v>27402767060</v>
      </c>
      <c r="D658" s="90">
        <v>-4049030.9187739138</v>
      </c>
      <c r="E658" s="89" t="s">
        <v>478</v>
      </c>
      <c r="F658" s="89">
        <v>1</v>
      </c>
      <c r="G658" s="90">
        <v>4049030.9187739138</v>
      </c>
      <c r="H658" s="89" t="s">
        <v>996</v>
      </c>
      <c r="I658" s="89" t="s">
        <v>1016</v>
      </c>
      <c r="J658" s="89" t="s">
        <v>88</v>
      </c>
      <c r="K658" s="89" vm="2">
        <v>0</v>
      </c>
      <c r="L658" s="89" vm="2">
        <v>0</v>
      </c>
      <c r="M658" s="89" t="s">
        <v>1229</v>
      </c>
      <c r="N658" s="89" t="s">
        <v>105</v>
      </c>
      <c r="O658" s="142" vm="2">
        <v>0</v>
      </c>
      <c r="P658" s="142" vm="2">
        <v>0</v>
      </c>
      <c r="Q658" s="89" t="s">
        <v>998</v>
      </c>
      <c r="R658" s="89" t="s">
        <v>1230</v>
      </c>
      <c r="S658" s="91" t="s">
        <v>1045</v>
      </c>
      <c r="T658" s="89" t="s">
        <v>934</v>
      </c>
      <c r="U658" s="89" t="s">
        <v>935</v>
      </c>
      <c r="V658" s="146">
        <v>3725</v>
      </c>
      <c r="W658" s="89" t="s">
        <v>934</v>
      </c>
      <c r="X658" s="89">
        <v>0.49166665999999998</v>
      </c>
      <c r="Y658" s="90">
        <v>1</v>
      </c>
      <c r="Z658" s="118">
        <v>-1990773.5080703013</v>
      </c>
      <c r="AA658" s="89">
        <v>0.49166665999999998</v>
      </c>
      <c r="AB658" s="116">
        <f>_xlfn.XLOOKUP(I658,'rubros_id_opex '!A:A,'rubros_id_opex '!B:B)</f>
        <v>2</v>
      </c>
      <c r="AC658" s="89" t="str">
        <f>_xlfn.XLOOKUP(AB658,'rubros_unicos'!B:B,'rubros_unicos'!A:A)</f>
        <v>PERSONAL</v>
      </c>
    </row>
    <row r="659" spans="1:29" x14ac:dyDescent="0.25">
      <c r="A659" s="92" vm="29">
        <v>46109</v>
      </c>
      <c r="B659" s="89" t="s">
        <v>964</v>
      </c>
      <c r="C659" s="89">
        <v>27402767060</v>
      </c>
      <c r="D659" s="90">
        <v>-4049030.9187739138</v>
      </c>
      <c r="E659" s="89" t="s">
        <v>478</v>
      </c>
      <c r="F659" s="89">
        <v>1</v>
      </c>
      <c r="G659" s="90">
        <v>4049030.9187739138</v>
      </c>
      <c r="H659" s="89" t="s">
        <v>996</v>
      </c>
      <c r="I659" s="89" t="s">
        <v>1016</v>
      </c>
      <c r="J659" s="89" t="s">
        <v>88</v>
      </c>
      <c r="K659" s="89" vm="2">
        <v>0</v>
      </c>
      <c r="L659" s="89" vm="2">
        <v>0</v>
      </c>
      <c r="M659" s="89" t="s">
        <v>1229</v>
      </c>
      <c r="N659" s="89" t="s">
        <v>105</v>
      </c>
      <c r="O659" s="142" vm="2">
        <v>0</v>
      </c>
      <c r="P659" s="142" vm="2">
        <v>0</v>
      </c>
      <c r="Q659" s="89" t="s">
        <v>998</v>
      </c>
      <c r="R659" s="89" t="s">
        <v>1230</v>
      </c>
      <c r="S659" s="91" t="s">
        <v>1045</v>
      </c>
      <c r="T659" s="89" t="s">
        <v>934</v>
      </c>
      <c r="U659" s="89" t="s">
        <v>935</v>
      </c>
      <c r="V659" s="146">
        <v>3925</v>
      </c>
      <c r="W659" s="89" t="s">
        <v>934</v>
      </c>
      <c r="X659" s="89">
        <v>0.49166660000000001</v>
      </c>
      <c r="Y659" s="90">
        <v>1</v>
      </c>
      <c r="Z659" s="118">
        <v>-1990773.2651284463</v>
      </c>
      <c r="AA659" s="89">
        <v>0.49166660000000001</v>
      </c>
      <c r="AB659" s="116">
        <f>_xlfn.XLOOKUP(I659,'rubros_id_opex '!A:A,'rubros_id_opex '!B:B)</f>
        <v>2</v>
      </c>
      <c r="AC659" s="89" t="str">
        <f>_xlfn.XLOOKUP(AB659,'rubros_unicos'!B:B,'rubros_unicos'!A:A)</f>
        <v>PERSONAL</v>
      </c>
    </row>
    <row r="660" spans="1:29" x14ac:dyDescent="0.25">
      <c r="A660" s="92" vm="29">
        <v>46109</v>
      </c>
      <c r="B660" s="89" t="s">
        <v>1441</v>
      </c>
      <c r="C660" s="89">
        <v>20276685148</v>
      </c>
      <c r="D660" s="90">
        <v>-2082570.1628327367</v>
      </c>
      <c r="E660" s="89" t="s">
        <v>478</v>
      </c>
      <c r="F660" s="89">
        <v>1</v>
      </c>
      <c r="G660" s="90">
        <v>2082570.1628327367</v>
      </c>
      <c r="H660" s="89" t="s">
        <v>996</v>
      </c>
      <c r="I660" s="89" t="s">
        <v>1017</v>
      </c>
      <c r="J660" s="89" t="s">
        <v>88</v>
      </c>
      <c r="K660" s="89" vm="2">
        <v>0</v>
      </c>
      <c r="L660" s="89" vm="2">
        <v>0</v>
      </c>
      <c r="M660" s="89" t="s">
        <v>1229</v>
      </c>
      <c r="N660" s="89" t="s">
        <v>94</v>
      </c>
      <c r="O660" s="142" vm="2">
        <v>0</v>
      </c>
      <c r="P660" s="142" vm="2">
        <v>0</v>
      </c>
      <c r="Q660" s="89" t="s">
        <v>998</v>
      </c>
      <c r="R660" s="89" t="s">
        <v>1230</v>
      </c>
      <c r="S660" s="91" t="s">
        <v>1045</v>
      </c>
      <c r="T660" s="89" t="s">
        <v>932</v>
      </c>
      <c r="U660" s="89" t="s">
        <v>933</v>
      </c>
      <c r="V660" s="146">
        <v>3725</v>
      </c>
      <c r="W660" s="89" t="s">
        <v>934</v>
      </c>
      <c r="X660" s="89">
        <v>0.49166665999999998</v>
      </c>
      <c r="Y660" s="90">
        <v>0.25</v>
      </c>
      <c r="Z660" s="118">
        <v>-255982.57904390694</v>
      </c>
      <c r="AA660" s="89">
        <v>0.12291666499999999</v>
      </c>
      <c r="AB660" s="116">
        <f>_xlfn.XLOOKUP(I660,'rubros_id_opex '!A:A,'rubros_id_opex '!B:B)</f>
        <v>2</v>
      </c>
      <c r="AC660" s="89" t="str">
        <f>_xlfn.XLOOKUP(AB660,'rubros_unicos'!B:B,'rubros_unicos'!A:A)</f>
        <v>PERSONAL</v>
      </c>
    </row>
    <row r="661" spans="1:29" x14ac:dyDescent="0.25">
      <c r="A661" s="92" vm="29">
        <v>46109</v>
      </c>
      <c r="B661" s="89" t="s">
        <v>1441</v>
      </c>
      <c r="C661" s="89">
        <v>20276685148</v>
      </c>
      <c r="D661" s="90">
        <v>-2082570.1628327367</v>
      </c>
      <c r="E661" s="89" t="s">
        <v>478</v>
      </c>
      <c r="F661" s="89">
        <v>1</v>
      </c>
      <c r="G661" s="90">
        <v>2082570.1628327367</v>
      </c>
      <c r="H661" s="89" t="s">
        <v>996</v>
      </c>
      <c r="I661" s="89" t="s">
        <v>1017</v>
      </c>
      <c r="J661" s="89" t="s">
        <v>88</v>
      </c>
      <c r="K661" s="89" vm="2">
        <v>0</v>
      </c>
      <c r="L661" s="89" vm="2">
        <v>0</v>
      </c>
      <c r="M661" s="89" t="s">
        <v>1229</v>
      </c>
      <c r="N661" s="89" t="s">
        <v>94</v>
      </c>
      <c r="O661" s="142" vm="2">
        <v>0</v>
      </c>
      <c r="P661" s="142" vm="2">
        <v>0</v>
      </c>
      <c r="Q661" s="89" t="s">
        <v>998</v>
      </c>
      <c r="R661" s="89" t="s">
        <v>1230</v>
      </c>
      <c r="S661" s="91" t="s">
        <v>1045</v>
      </c>
      <c r="T661" s="89" t="s">
        <v>932</v>
      </c>
      <c r="U661" s="89" t="s">
        <v>933</v>
      </c>
      <c r="V661" s="146">
        <v>3725</v>
      </c>
      <c r="W661" s="89" t="s">
        <v>908</v>
      </c>
      <c r="X661" s="89">
        <v>0.49166665999999998</v>
      </c>
      <c r="Y661" s="90">
        <v>0.25</v>
      </c>
      <c r="Z661" s="118">
        <v>-255982.57904390694</v>
      </c>
      <c r="AA661" s="89">
        <v>0.12291666499999999</v>
      </c>
      <c r="AB661" s="116">
        <f>_xlfn.XLOOKUP(I661,'rubros_id_opex '!A:A,'rubros_id_opex '!B:B)</f>
        <v>2</v>
      </c>
      <c r="AC661" s="89" t="str">
        <f>_xlfn.XLOOKUP(AB661,'rubros_unicos'!B:B,'rubros_unicos'!A:A)</f>
        <v>PERSONAL</v>
      </c>
    </row>
    <row r="662" spans="1:29" x14ac:dyDescent="0.25">
      <c r="A662" s="92" vm="29">
        <v>46109</v>
      </c>
      <c r="B662" s="89" t="s">
        <v>1441</v>
      </c>
      <c r="C662" s="89">
        <v>20276685148</v>
      </c>
      <c r="D662" s="90">
        <v>-2082570.1628327367</v>
      </c>
      <c r="E662" s="89" t="s">
        <v>478</v>
      </c>
      <c r="F662" s="89">
        <v>1</v>
      </c>
      <c r="G662" s="90">
        <v>2082570.1628327367</v>
      </c>
      <c r="H662" s="89" t="s">
        <v>996</v>
      </c>
      <c r="I662" s="89" t="s">
        <v>1017</v>
      </c>
      <c r="J662" s="89" t="s">
        <v>88</v>
      </c>
      <c r="K662" s="89" vm="2">
        <v>0</v>
      </c>
      <c r="L662" s="89" vm="2">
        <v>0</v>
      </c>
      <c r="M662" s="89" t="s">
        <v>1229</v>
      </c>
      <c r="N662" s="89" t="s">
        <v>94</v>
      </c>
      <c r="O662" s="142" vm="2">
        <v>0</v>
      </c>
      <c r="P662" s="142" vm="2">
        <v>0</v>
      </c>
      <c r="Q662" s="89" t="s">
        <v>998</v>
      </c>
      <c r="R662" s="89" t="s">
        <v>1230</v>
      </c>
      <c r="S662" s="91" t="s">
        <v>1045</v>
      </c>
      <c r="T662" s="89" t="s">
        <v>932</v>
      </c>
      <c r="U662" s="89" t="s">
        <v>933</v>
      </c>
      <c r="V662" s="146">
        <v>3725</v>
      </c>
      <c r="W662" s="89" t="s">
        <v>910</v>
      </c>
      <c r="X662" s="89">
        <v>0.49166665999999998</v>
      </c>
      <c r="Y662" s="90">
        <v>0.25</v>
      </c>
      <c r="Z662" s="118">
        <v>-255982.57904390694</v>
      </c>
      <c r="AA662" s="89">
        <v>0.12291666499999999</v>
      </c>
      <c r="AB662" s="116">
        <f>_xlfn.XLOOKUP(I662,'rubros_id_opex '!A:A,'rubros_id_opex '!B:B)</f>
        <v>2</v>
      </c>
      <c r="AC662" s="89" t="str">
        <f>_xlfn.XLOOKUP(AB662,'rubros_unicos'!B:B,'rubros_unicos'!A:A)</f>
        <v>PERSONAL</v>
      </c>
    </row>
    <row r="663" spans="1:29" x14ac:dyDescent="0.25">
      <c r="A663" s="92" vm="29">
        <v>46109</v>
      </c>
      <c r="B663" s="89" t="s">
        <v>1441</v>
      </c>
      <c r="C663" s="89">
        <v>20276685148</v>
      </c>
      <c r="D663" s="90">
        <v>-2082570.1628327367</v>
      </c>
      <c r="E663" s="89" t="s">
        <v>478</v>
      </c>
      <c r="F663" s="89">
        <v>1</v>
      </c>
      <c r="G663" s="90">
        <v>2082570.1628327367</v>
      </c>
      <c r="H663" s="89" t="s">
        <v>996</v>
      </c>
      <c r="I663" s="89" t="s">
        <v>1017</v>
      </c>
      <c r="J663" s="89" t="s">
        <v>88</v>
      </c>
      <c r="K663" s="89" vm="2">
        <v>0</v>
      </c>
      <c r="L663" s="89" vm="2">
        <v>0</v>
      </c>
      <c r="M663" s="89" t="s">
        <v>1229</v>
      </c>
      <c r="N663" s="89" t="s">
        <v>94</v>
      </c>
      <c r="O663" s="142" vm="2">
        <v>0</v>
      </c>
      <c r="P663" s="142" vm="2">
        <v>0</v>
      </c>
      <c r="Q663" s="89" t="s">
        <v>998</v>
      </c>
      <c r="R663" s="89" t="s">
        <v>1230</v>
      </c>
      <c r="S663" s="91" t="s">
        <v>1045</v>
      </c>
      <c r="T663" s="89" t="s">
        <v>932</v>
      </c>
      <c r="U663" s="89" t="s">
        <v>933</v>
      </c>
      <c r="V663" s="146">
        <v>3725</v>
      </c>
      <c r="W663" s="89" t="s">
        <v>912</v>
      </c>
      <c r="X663" s="89">
        <v>0.49166665999999998</v>
      </c>
      <c r="Y663" s="90">
        <v>0.25</v>
      </c>
      <c r="Z663" s="118">
        <v>-255982.57904390694</v>
      </c>
      <c r="AA663" s="89">
        <v>0.12291666499999999</v>
      </c>
      <c r="AB663" s="116">
        <f>_xlfn.XLOOKUP(I663,'rubros_id_opex '!A:A,'rubros_id_opex '!B:B)</f>
        <v>2</v>
      </c>
      <c r="AC663" s="89" t="str">
        <f>_xlfn.XLOOKUP(AB663,'rubros_unicos'!B:B,'rubros_unicos'!A:A)</f>
        <v>PERSONAL</v>
      </c>
    </row>
    <row r="664" spans="1:29" x14ac:dyDescent="0.25">
      <c r="A664" s="92" vm="29">
        <v>46109</v>
      </c>
      <c r="B664" s="89" t="s">
        <v>1441</v>
      </c>
      <c r="C664" s="89">
        <v>20276685148</v>
      </c>
      <c r="D664" s="90">
        <v>-2082570.1628327367</v>
      </c>
      <c r="E664" s="89" t="s">
        <v>478</v>
      </c>
      <c r="F664" s="89">
        <v>1</v>
      </c>
      <c r="G664" s="90">
        <v>2082570.1628327367</v>
      </c>
      <c r="H664" s="89" t="s">
        <v>996</v>
      </c>
      <c r="I664" s="89" t="s">
        <v>1017</v>
      </c>
      <c r="J664" s="89" t="s">
        <v>88</v>
      </c>
      <c r="K664" s="89" vm="2">
        <v>0</v>
      </c>
      <c r="L664" s="89" vm="2">
        <v>0</v>
      </c>
      <c r="M664" s="89" t="s">
        <v>1229</v>
      </c>
      <c r="N664" s="89" t="s">
        <v>94</v>
      </c>
      <c r="O664" s="142" vm="2">
        <v>0</v>
      </c>
      <c r="P664" s="142" vm="2">
        <v>0</v>
      </c>
      <c r="Q664" s="89" t="s">
        <v>998</v>
      </c>
      <c r="R664" s="89" t="s">
        <v>1230</v>
      </c>
      <c r="S664" s="91" t="s">
        <v>1045</v>
      </c>
      <c r="T664" s="89" t="s">
        <v>932</v>
      </c>
      <c r="U664" s="89" t="s">
        <v>933</v>
      </c>
      <c r="V664" s="146">
        <v>3925</v>
      </c>
      <c r="W664" s="89" t="s">
        <v>934</v>
      </c>
      <c r="X664" s="89">
        <v>0.49166660000000001</v>
      </c>
      <c r="Y664" s="90">
        <v>0.25</v>
      </c>
      <c r="Z664" s="118">
        <v>-255982.54780535452</v>
      </c>
      <c r="AA664" s="89">
        <v>0.12291665</v>
      </c>
      <c r="AB664" s="116">
        <f>_xlfn.XLOOKUP(I664,'rubros_id_opex '!A:A,'rubros_id_opex '!B:B)</f>
        <v>2</v>
      </c>
      <c r="AC664" s="89" t="str">
        <f>_xlfn.XLOOKUP(AB664,'rubros_unicos'!B:B,'rubros_unicos'!A:A)</f>
        <v>PERSONAL</v>
      </c>
    </row>
    <row r="665" spans="1:29" x14ac:dyDescent="0.25">
      <c r="A665" s="92" vm="29">
        <v>46109</v>
      </c>
      <c r="B665" s="89" t="s">
        <v>1441</v>
      </c>
      <c r="C665" s="89">
        <v>20276685148</v>
      </c>
      <c r="D665" s="90">
        <v>-2082570.1628327367</v>
      </c>
      <c r="E665" s="89" t="s">
        <v>478</v>
      </c>
      <c r="F665" s="89">
        <v>1</v>
      </c>
      <c r="G665" s="90">
        <v>2082570.1628327367</v>
      </c>
      <c r="H665" s="89" t="s">
        <v>996</v>
      </c>
      <c r="I665" s="89" t="s">
        <v>1017</v>
      </c>
      <c r="J665" s="89" t="s">
        <v>88</v>
      </c>
      <c r="K665" s="89" vm="2">
        <v>0</v>
      </c>
      <c r="L665" s="89" vm="2">
        <v>0</v>
      </c>
      <c r="M665" s="89" t="s">
        <v>1229</v>
      </c>
      <c r="N665" s="89" t="s">
        <v>94</v>
      </c>
      <c r="O665" s="142" vm="2">
        <v>0</v>
      </c>
      <c r="P665" s="142" vm="2">
        <v>0</v>
      </c>
      <c r="Q665" s="89" t="s">
        <v>998</v>
      </c>
      <c r="R665" s="89" t="s">
        <v>1230</v>
      </c>
      <c r="S665" s="91" t="s">
        <v>1045</v>
      </c>
      <c r="T665" s="89" t="s">
        <v>932</v>
      </c>
      <c r="U665" s="89" t="s">
        <v>933</v>
      </c>
      <c r="V665" s="146">
        <v>3925</v>
      </c>
      <c r="W665" s="89" t="s">
        <v>908</v>
      </c>
      <c r="X665" s="89">
        <v>0.49166660000000001</v>
      </c>
      <c r="Y665" s="90">
        <v>0.25</v>
      </c>
      <c r="Z665" s="118">
        <v>-255982.54780535452</v>
      </c>
      <c r="AA665" s="89">
        <v>0.12291665</v>
      </c>
      <c r="AB665" s="116">
        <f>_xlfn.XLOOKUP(I665,'rubros_id_opex '!A:A,'rubros_id_opex '!B:B)</f>
        <v>2</v>
      </c>
      <c r="AC665" s="89" t="str">
        <f>_xlfn.XLOOKUP(AB665,'rubros_unicos'!B:B,'rubros_unicos'!A:A)</f>
        <v>PERSONAL</v>
      </c>
    </row>
    <row r="666" spans="1:29" x14ac:dyDescent="0.25">
      <c r="A666" s="92" vm="29">
        <v>46109</v>
      </c>
      <c r="B666" s="89" t="s">
        <v>1441</v>
      </c>
      <c r="C666" s="89">
        <v>20276685148</v>
      </c>
      <c r="D666" s="90">
        <v>-2082570.1628327367</v>
      </c>
      <c r="E666" s="89" t="s">
        <v>478</v>
      </c>
      <c r="F666" s="89">
        <v>1</v>
      </c>
      <c r="G666" s="90">
        <v>2082570.1628327367</v>
      </c>
      <c r="H666" s="89" t="s">
        <v>996</v>
      </c>
      <c r="I666" s="89" t="s">
        <v>1017</v>
      </c>
      <c r="J666" s="89" t="s">
        <v>88</v>
      </c>
      <c r="K666" s="89" vm="2">
        <v>0</v>
      </c>
      <c r="L666" s="89" vm="2">
        <v>0</v>
      </c>
      <c r="M666" s="89" t="s">
        <v>1229</v>
      </c>
      <c r="N666" s="89" t="s">
        <v>94</v>
      </c>
      <c r="O666" s="142" vm="2">
        <v>0</v>
      </c>
      <c r="P666" s="142" vm="2">
        <v>0</v>
      </c>
      <c r="Q666" s="89" t="s">
        <v>998</v>
      </c>
      <c r="R666" s="89" t="s">
        <v>1230</v>
      </c>
      <c r="S666" s="91" t="s">
        <v>1045</v>
      </c>
      <c r="T666" s="89" t="s">
        <v>932</v>
      </c>
      <c r="U666" s="89" t="s">
        <v>933</v>
      </c>
      <c r="V666" s="146">
        <v>3925</v>
      </c>
      <c r="W666" s="89" t="s">
        <v>910</v>
      </c>
      <c r="X666" s="89">
        <v>0.49166660000000001</v>
      </c>
      <c r="Y666" s="90">
        <v>0.25</v>
      </c>
      <c r="Z666" s="118">
        <v>-255982.54780535452</v>
      </c>
      <c r="AA666" s="89">
        <v>0.12291665</v>
      </c>
      <c r="AB666" s="116">
        <f>_xlfn.XLOOKUP(I666,'rubros_id_opex '!A:A,'rubros_id_opex '!B:B)</f>
        <v>2</v>
      </c>
      <c r="AC666" s="89" t="str">
        <f>_xlfn.XLOOKUP(AB666,'rubros_unicos'!B:B,'rubros_unicos'!A:A)</f>
        <v>PERSONAL</v>
      </c>
    </row>
    <row r="667" spans="1:29" x14ac:dyDescent="0.25">
      <c r="A667" s="92" vm="29">
        <v>46109</v>
      </c>
      <c r="B667" s="89" t="s">
        <v>1441</v>
      </c>
      <c r="C667" s="89">
        <v>20276685148</v>
      </c>
      <c r="D667" s="90">
        <v>-2082570.1628327367</v>
      </c>
      <c r="E667" s="89" t="s">
        <v>478</v>
      </c>
      <c r="F667" s="89">
        <v>1</v>
      </c>
      <c r="G667" s="90">
        <v>2082570.1628327367</v>
      </c>
      <c r="H667" s="89" t="s">
        <v>996</v>
      </c>
      <c r="I667" s="89" t="s">
        <v>1017</v>
      </c>
      <c r="J667" s="89" t="s">
        <v>88</v>
      </c>
      <c r="K667" s="89" vm="2">
        <v>0</v>
      </c>
      <c r="L667" s="89" vm="2">
        <v>0</v>
      </c>
      <c r="M667" s="89" t="s">
        <v>1229</v>
      </c>
      <c r="N667" s="89" t="s">
        <v>94</v>
      </c>
      <c r="O667" s="142" vm="2">
        <v>0</v>
      </c>
      <c r="P667" s="142" vm="2">
        <v>0</v>
      </c>
      <c r="Q667" s="89" t="s">
        <v>998</v>
      </c>
      <c r="R667" s="89" t="s">
        <v>1230</v>
      </c>
      <c r="S667" s="91" t="s">
        <v>1045</v>
      </c>
      <c r="T667" s="89" t="s">
        <v>932</v>
      </c>
      <c r="U667" s="89" t="s">
        <v>933</v>
      </c>
      <c r="V667" s="146">
        <v>3925</v>
      </c>
      <c r="W667" s="89" t="s">
        <v>912</v>
      </c>
      <c r="X667" s="89">
        <v>0.49166660000000001</v>
      </c>
      <c r="Y667" s="90">
        <v>0.25</v>
      </c>
      <c r="Z667" s="118">
        <v>-255982.54780535452</v>
      </c>
      <c r="AA667" s="89">
        <v>0.12291665</v>
      </c>
      <c r="AB667" s="116">
        <f>_xlfn.XLOOKUP(I667,'rubros_id_opex '!A:A,'rubros_id_opex '!B:B)</f>
        <v>2</v>
      </c>
      <c r="AC667" s="89" t="str">
        <f>_xlfn.XLOOKUP(AB667,'rubros_unicos'!B:B,'rubros_unicos'!A:A)</f>
        <v>PERSONAL</v>
      </c>
    </row>
    <row r="668" spans="1:29" x14ac:dyDescent="0.25">
      <c r="A668" s="92" vm="29">
        <v>46109</v>
      </c>
      <c r="B668" s="89" t="s">
        <v>1442</v>
      </c>
      <c r="C668" s="89">
        <v>20356452497</v>
      </c>
      <c r="D668" s="90">
        <v>-1385309.7353739131</v>
      </c>
      <c r="E668" s="89" t="s">
        <v>478</v>
      </c>
      <c r="F668" s="89">
        <v>1</v>
      </c>
      <c r="G668" s="90">
        <v>1385309.7353739131</v>
      </c>
      <c r="H668" s="89" t="s">
        <v>996</v>
      </c>
      <c r="I668" s="89" t="s">
        <v>1018</v>
      </c>
      <c r="J668" s="89" t="s">
        <v>88</v>
      </c>
      <c r="K668" s="89" vm="2">
        <v>0</v>
      </c>
      <c r="L668" s="89" vm="2">
        <v>0</v>
      </c>
      <c r="M668" s="89" t="s">
        <v>1229</v>
      </c>
      <c r="N668" s="89" t="s">
        <v>103</v>
      </c>
      <c r="O668" s="142" vm="2">
        <v>0</v>
      </c>
      <c r="P668" s="142" vm="2">
        <v>0</v>
      </c>
      <c r="Q668" s="89" t="s">
        <v>998</v>
      </c>
      <c r="R668" s="89" t="s">
        <v>1230</v>
      </c>
      <c r="S668" s="91" t="s">
        <v>1045</v>
      </c>
      <c r="T668" s="89" t="s">
        <v>978</v>
      </c>
      <c r="U668" s="89" t="s">
        <v>979</v>
      </c>
      <c r="V668" s="146">
        <v>3725</v>
      </c>
      <c r="W668" s="89" t="s">
        <v>934</v>
      </c>
      <c r="X668" s="89">
        <v>0.49166665999999998</v>
      </c>
      <c r="Y668" s="90">
        <v>0.5</v>
      </c>
      <c r="Z668" s="118">
        <v>-340555.30532838783</v>
      </c>
      <c r="AA668" s="89">
        <v>0.24583332999999999</v>
      </c>
      <c r="AB668" s="116">
        <f>_xlfn.XLOOKUP(I668,'rubros_id_opex '!A:A,'rubros_id_opex '!B:B)</f>
        <v>2</v>
      </c>
      <c r="AC668" s="89" t="str">
        <f>_xlfn.XLOOKUP(AB668,'rubros_unicos'!B:B,'rubros_unicos'!A:A)</f>
        <v>PERSONAL</v>
      </c>
    </row>
    <row r="669" spans="1:29" x14ac:dyDescent="0.25">
      <c r="A669" s="92" vm="29">
        <v>46109</v>
      </c>
      <c r="B669" s="89" t="s">
        <v>1442</v>
      </c>
      <c r="C669" s="89">
        <v>20356452497</v>
      </c>
      <c r="D669" s="90">
        <v>-1385309.7353739131</v>
      </c>
      <c r="E669" s="89" t="s">
        <v>478</v>
      </c>
      <c r="F669" s="89">
        <v>1</v>
      </c>
      <c r="G669" s="90">
        <v>1385309.7353739131</v>
      </c>
      <c r="H669" s="89" t="s">
        <v>996</v>
      </c>
      <c r="I669" s="89" t="s">
        <v>1018</v>
      </c>
      <c r="J669" s="89" t="s">
        <v>88</v>
      </c>
      <c r="K669" s="89" vm="2">
        <v>0</v>
      </c>
      <c r="L669" s="89" vm="2">
        <v>0</v>
      </c>
      <c r="M669" s="89" t="s">
        <v>1229</v>
      </c>
      <c r="N669" s="89" t="s">
        <v>103</v>
      </c>
      <c r="O669" s="142" vm="2">
        <v>0</v>
      </c>
      <c r="P669" s="142" vm="2">
        <v>0</v>
      </c>
      <c r="Q669" s="89" t="s">
        <v>998</v>
      </c>
      <c r="R669" s="89" t="s">
        <v>1230</v>
      </c>
      <c r="S669" s="91" t="s">
        <v>1045</v>
      </c>
      <c r="T669" s="89" t="s">
        <v>978</v>
      </c>
      <c r="U669" s="89" t="s">
        <v>979</v>
      </c>
      <c r="V669" s="146">
        <v>3725</v>
      </c>
      <c r="W669" s="89" t="s">
        <v>908</v>
      </c>
      <c r="X669" s="89">
        <v>0.49166665999999998</v>
      </c>
      <c r="Y669" s="90">
        <v>0.5</v>
      </c>
      <c r="Z669" s="118">
        <v>-340555.30532838783</v>
      </c>
      <c r="AA669" s="89">
        <v>0.24583332999999999</v>
      </c>
      <c r="AB669" s="116">
        <f>_xlfn.XLOOKUP(I669,'rubros_id_opex '!A:A,'rubros_id_opex '!B:B)</f>
        <v>2</v>
      </c>
      <c r="AC669" s="89" t="str">
        <f>_xlfn.XLOOKUP(AB669,'rubros_unicos'!B:B,'rubros_unicos'!A:A)</f>
        <v>PERSONAL</v>
      </c>
    </row>
    <row r="670" spans="1:29" x14ac:dyDescent="0.25">
      <c r="A670" s="92" vm="29">
        <v>46109</v>
      </c>
      <c r="B670" s="89" t="s">
        <v>1442</v>
      </c>
      <c r="C670" s="89">
        <v>20356452497</v>
      </c>
      <c r="D670" s="90">
        <v>-1385309.7353739131</v>
      </c>
      <c r="E670" s="89" t="s">
        <v>478</v>
      </c>
      <c r="F670" s="89">
        <v>1</v>
      </c>
      <c r="G670" s="90">
        <v>1385309.7353739131</v>
      </c>
      <c r="H670" s="89" t="s">
        <v>996</v>
      </c>
      <c r="I670" s="89" t="s">
        <v>1018</v>
      </c>
      <c r="J670" s="89" t="s">
        <v>88</v>
      </c>
      <c r="K670" s="89" vm="2">
        <v>0</v>
      </c>
      <c r="L670" s="89" vm="2">
        <v>0</v>
      </c>
      <c r="M670" s="89" t="s">
        <v>1229</v>
      </c>
      <c r="N670" s="89" t="s">
        <v>103</v>
      </c>
      <c r="O670" s="142" vm="2">
        <v>0</v>
      </c>
      <c r="P670" s="142" vm="2">
        <v>0</v>
      </c>
      <c r="Q670" s="89" t="s">
        <v>998</v>
      </c>
      <c r="R670" s="89" t="s">
        <v>1230</v>
      </c>
      <c r="S670" s="91" t="s">
        <v>1045</v>
      </c>
      <c r="T670" s="89" t="s">
        <v>978</v>
      </c>
      <c r="U670" s="89" t="s">
        <v>979</v>
      </c>
      <c r="V670" s="146">
        <v>3925</v>
      </c>
      <c r="W670" s="89" t="s">
        <v>934</v>
      </c>
      <c r="X670" s="89">
        <v>0.49166660000000001</v>
      </c>
      <c r="Y670" s="90">
        <v>0.5</v>
      </c>
      <c r="Z670" s="118">
        <v>-340555.26376909576</v>
      </c>
      <c r="AA670" s="89">
        <v>0.2458333</v>
      </c>
      <c r="AB670" s="116">
        <f>_xlfn.XLOOKUP(I670,'rubros_id_opex '!A:A,'rubros_id_opex '!B:B)</f>
        <v>2</v>
      </c>
      <c r="AC670" s="89" t="str">
        <f>_xlfn.XLOOKUP(AB670,'rubros_unicos'!B:B,'rubros_unicos'!A:A)</f>
        <v>PERSONAL</v>
      </c>
    </row>
    <row r="671" spans="1:29" x14ac:dyDescent="0.25">
      <c r="A671" s="92" vm="29">
        <v>46109</v>
      </c>
      <c r="B671" s="89" t="s">
        <v>1442</v>
      </c>
      <c r="C671" s="89">
        <v>20356452497</v>
      </c>
      <c r="D671" s="90">
        <v>-1385309.7353739131</v>
      </c>
      <c r="E671" s="89" t="s">
        <v>478</v>
      </c>
      <c r="F671" s="89">
        <v>1</v>
      </c>
      <c r="G671" s="90">
        <v>1385309.7353739131</v>
      </c>
      <c r="H671" s="89" t="s">
        <v>996</v>
      </c>
      <c r="I671" s="89" t="s">
        <v>1018</v>
      </c>
      <c r="J671" s="89" t="s">
        <v>88</v>
      </c>
      <c r="K671" s="89" vm="2">
        <v>0</v>
      </c>
      <c r="L671" s="89" vm="2">
        <v>0</v>
      </c>
      <c r="M671" s="89" t="s">
        <v>1229</v>
      </c>
      <c r="N671" s="89" t="s">
        <v>103</v>
      </c>
      <c r="O671" s="142" vm="2">
        <v>0</v>
      </c>
      <c r="P671" s="142" vm="2">
        <v>0</v>
      </c>
      <c r="Q671" s="89" t="s">
        <v>998</v>
      </c>
      <c r="R671" s="89" t="s">
        <v>1230</v>
      </c>
      <c r="S671" s="91" t="s">
        <v>1045</v>
      </c>
      <c r="T671" s="89" t="s">
        <v>978</v>
      </c>
      <c r="U671" s="89" t="s">
        <v>979</v>
      </c>
      <c r="V671" s="146">
        <v>3925</v>
      </c>
      <c r="W671" s="89" t="s">
        <v>908</v>
      </c>
      <c r="X671" s="89">
        <v>0.49166660000000001</v>
      </c>
      <c r="Y671" s="90">
        <v>0.5</v>
      </c>
      <c r="Z671" s="118">
        <v>-340555.26376909576</v>
      </c>
      <c r="AA671" s="89">
        <v>0.2458333</v>
      </c>
      <c r="AB671" s="116">
        <f>_xlfn.XLOOKUP(I671,'rubros_id_opex '!A:A,'rubros_id_opex '!B:B)</f>
        <v>2</v>
      </c>
      <c r="AC671" s="89" t="str">
        <f>_xlfn.XLOOKUP(AB671,'rubros_unicos'!B:B,'rubros_unicos'!A:A)</f>
        <v>PERSONAL</v>
      </c>
    </row>
    <row r="672" spans="1:29" x14ac:dyDescent="0.25">
      <c r="A672" s="92" vm="29">
        <v>46109</v>
      </c>
      <c r="B672" s="89" t="s">
        <v>1443</v>
      </c>
      <c r="C672" s="89">
        <v>20455063419</v>
      </c>
      <c r="D672" s="90">
        <v>-1762685.4633327364</v>
      </c>
      <c r="E672" s="89" t="s">
        <v>478</v>
      </c>
      <c r="F672" s="89">
        <v>1</v>
      </c>
      <c r="G672" s="90">
        <v>1762685.4633327364</v>
      </c>
      <c r="H672" s="89" t="s">
        <v>996</v>
      </c>
      <c r="I672" s="89" t="s">
        <v>1019</v>
      </c>
      <c r="J672" s="89" t="s">
        <v>88</v>
      </c>
      <c r="K672" s="89" vm="2">
        <v>0</v>
      </c>
      <c r="L672" s="89" vm="2">
        <v>0</v>
      </c>
      <c r="M672" s="89" t="s">
        <v>1229</v>
      </c>
      <c r="N672" s="89" t="s">
        <v>94</v>
      </c>
      <c r="O672" s="142" vm="2">
        <v>0</v>
      </c>
      <c r="P672" s="142" vm="2">
        <v>0</v>
      </c>
      <c r="Q672" s="89" t="s">
        <v>998</v>
      </c>
      <c r="R672" s="89" t="s">
        <v>1230</v>
      </c>
      <c r="S672" s="91" t="s">
        <v>1045</v>
      </c>
      <c r="T672" s="89" t="s">
        <v>932</v>
      </c>
      <c r="U672" s="89" t="s">
        <v>933</v>
      </c>
      <c r="V672" s="146">
        <v>3725</v>
      </c>
      <c r="W672" s="89" t="s">
        <v>934</v>
      </c>
      <c r="X672" s="89">
        <v>0.49166665999999998</v>
      </c>
      <c r="Y672" s="90">
        <v>0.25</v>
      </c>
      <c r="Z672" s="118">
        <v>-216663.41859683974</v>
      </c>
      <c r="AA672" s="89">
        <v>0.12291666499999999</v>
      </c>
      <c r="AB672" s="116">
        <f>_xlfn.XLOOKUP(I672,'rubros_id_opex '!A:A,'rubros_id_opex '!B:B)</f>
        <v>2</v>
      </c>
      <c r="AC672" s="89" t="str">
        <f>_xlfn.XLOOKUP(AB672,'rubros_unicos'!B:B,'rubros_unicos'!A:A)</f>
        <v>PERSONAL</v>
      </c>
    </row>
    <row r="673" spans="1:29" x14ac:dyDescent="0.25">
      <c r="A673" s="92" vm="29">
        <v>46109</v>
      </c>
      <c r="B673" s="89" t="s">
        <v>1443</v>
      </c>
      <c r="C673" s="89">
        <v>20455063419</v>
      </c>
      <c r="D673" s="90">
        <v>-1762685.4633327364</v>
      </c>
      <c r="E673" s="89" t="s">
        <v>478</v>
      </c>
      <c r="F673" s="89">
        <v>1</v>
      </c>
      <c r="G673" s="90">
        <v>1762685.4633327364</v>
      </c>
      <c r="H673" s="89" t="s">
        <v>996</v>
      </c>
      <c r="I673" s="89" t="s">
        <v>1019</v>
      </c>
      <c r="J673" s="89" t="s">
        <v>88</v>
      </c>
      <c r="K673" s="89" vm="2">
        <v>0</v>
      </c>
      <c r="L673" s="89" vm="2">
        <v>0</v>
      </c>
      <c r="M673" s="89" t="s">
        <v>1229</v>
      </c>
      <c r="N673" s="89" t="s">
        <v>94</v>
      </c>
      <c r="O673" s="142" vm="2">
        <v>0</v>
      </c>
      <c r="P673" s="142" vm="2">
        <v>0</v>
      </c>
      <c r="Q673" s="89" t="s">
        <v>998</v>
      </c>
      <c r="R673" s="89" t="s">
        <v>1230</v>
      </c>
      <c r="S673" s="91" t="s">
        <v>1045</v>
      </c>
      <c r="T673" s="89" t="s">
        <v>932</v>
      </c>
      <c r="U673" s="89" t="s">
        <v>933</v>
      </c>
      <c r="V673" s="146">
        <v>3725</v>
      </c>
      <c r="W673" s="89" t="s">
        <v>908</v>
      </c>
      <c r="X673" s="89">
        <v>0.49166665999999998</v>
      </c>
      <c r="Y673" s="90">
        <v>0.25</v>
      </c>
      <c r="Z673" s="118">
        <v>-216663.41859683974</v>
      </c>
      <c r="AA673" s="89">
        <v>0.12291666499999999</v>
      </c>
      <c r="AB673" s="116">
        <f>_xlfn.XLOOKUP(I673,'rubros_id_opex '!A:A,'rubros_id_opex '!B:B)</f>
        <v>2</v>
      </c>
      <c r="AC673" s="89" t="str">
        <f>_xlfn.XLOOKUP(AB673,'rubros_unicos'!B:B,'rubros_unicos'!A:A)</f>
        <v>PERSONAL</v>
      </c>
    </row>
    <row r="674" spans="1:29" x14ac:dyDescent="0.25">
      <c r="A674" s="92" vm="29">
        <v>46109</v>
      </c>
      <c r="B674" s="89" t="s">
        <v>1443</v>
      </c>
      <c r="C674" s="89">
        <v>20455063419</v>
      </c>
      <c r="D674" s="90">
        <v>-1762685.4633327364</v>
      </c>
      <c r="E674" s="89" t="s">
        <v>478</v>
      </c>
      <c r="F674" s="89">
        <v>1</v>
      </c>
      <c r="G674" s="90">
        <v>1762685.4633327364</v>
      </c>
      <c r="H674" s="89" t="s">
        <v>996</v>
      </c>
      <c r="I674" s="89" t="s">
        <v>1019</v>
      </c>
      <c r="J674" s="89" t="s">
        <v>88</v>
      </c>
      <c r="K674" s="89" vm="2">
        <v>0</v>
      </c>
      <c r="L674" s="89" vm="2">
        <v>0</v>
      </c>
      <c r="M674" s="89" t="s">
        <v>1229</v>
      </c>
      <c r="N674" s="89" t="s">
        <v>94</v>
      </c>
      <c r="O674" s="142" vm="2">
        <v>0</v>
      </c>
      <c r="P674" s="142" vm="2">
        <v>0</v>
      </c>
      <c r="Q674" s="89" t="s">
        <v>998</v>
      </c>
      <c r="R674" s="89" t="s">
        <v>1230</v>
      </c>
      <c r="S674" s="91" t="s">
        <v>1045</v>
      </c>
      <c r="T674" s="89" t="s">
        <v>932</v>
      </c>
      <c r="U674" s="89" t="s">
        <v>933</v>
      </c>
      <c r="V674" s="146">
        <v>3725</v>
      </c>
      <c r="W674" s="89" t="s">
        <v>910</v>
      </c>
      <c r="X674" s="89">
        <v>0.49166665999999998</v>
      </c>
      <c r="Y674" s="90">
        <v>0.25</v>
      </c>
      <c r="Z674" s="118">
        <v>-216663.41859683974</v>
      </c>
      <c r="AA674" s="89">
        <v>0.12291666499999999</v>
      </c>
      <c r="AB674" s="116">
        <f>_xlfn.XLOOKUP(I674,'rubros_id_opex '!A:A,'rubros_id_opex '!B:B)</f>
        <v>2</v>
      </c>
      <c r="AC674" s="89" t="str">
        <f>_xlfn.XLOOKUP(AB674,'rubros_unicos'!B:B,'rubros_unicos'!A:A)</f>
        <v>PERSONAL</v>
      </c>
    </row>
    <row r="675" spans="1:29" x14ac:dyDescent="0.25">
      <c r="A675" s="92" vm="29">
        <v>46109</v>
      </c>
      <c r="B675" s="89" t="s">
        <v>1443</v>
      </c>
      <c r="C675" s="89">
        <v>20455063419</v>
      </c>
      <c r="D675" s="90">
        <v>-1762685.4633327364</v>
      </c>
      <c r="E675" s="89" t="s">
        <v>478</v>
      </c>
      <c r="F675" s="89">
        <v>1</v>
      </c>
      <c r="G675" s="90">
        <v>1762685.4633327364</v>
      </c>
      <c r="H675" s="89" t="s">
        <v>996</v>
      </c>
      <c r="I675" s="89" t="s">
        <v>1019</v>
      </c>
      <c r="J675" s="89" t="s">
        <v>88</v>
      </c>
      <c r="K675" s="89" vm="2">
        <v>0</v>
      </c>
      <c r="L675" s="89" vm="2">
        <v>0</v>
      </c>
      <c r="M675" s="89" t="s">
        <v>1229</v>
      </c>
      <c r="N675" s="89" t="s">
        <v>94</v>
      </c>
      <c r="O675" s="142" vm="2">
        <v>0</v>
      </c>
      <c r="P675" s="142" vm="2">
        <v>0</v>
      </c>
      <c r="Q675" s="89" t="s">
        <v>998</v>
      </c>
      <c r="R675" s="89" t="s">
        <v>1230</v>
      </c>
      <c r="S675" s="91" t="s">
        <v>1045</v>
      </c>
      <c r="T675" s="89" t="s">
        <v>932</v>
      </c>
      <c r="U675" s="89" t="s">
        <v>933</v>
      </c>
      <c r="V675" s="146">
        <v>3725</v>
      </c>
      <c r="W675" s="89" t="s">
        <v>912</v>
      </c>
      <c r="X675" s="89">
        <v>0.49166665999999998</v>
      </c>
      <c r="Y675" s="90">
        <v>0.25</v>
      </c>
      <c r="Z675" s="118">
        <v>-216663.41859683974</v>
      </c>
      <c r="AA675" s="89">
        <v>0.12291666499999999</v>
      </c>
      <c r="AB675" s="116">
        <f>_xlfn.XLOOKUP(I675,'rubros_id_opex '!A:A,'rubros_id_opex '!B:B)</f>
        <v>2</v>
      </c>
      <c r="AC675" s="89" t="str">
        <f>_xlfn.XLOOKUP(AB675,'rubros_unicos'!B:B,'rubros_unicos'!A:A)</f>
        <v>PERSONAL</v>
      </c>
    </row>
    <row r="676" spans="1:29" x14ac:dyDescent="0.25">
      <c r="A676" s="92" vm="29">
        <v>46109</v>
      </c>
      <c r="B676" s="89" t="s">
        <v>1443</v>
      </c>
      <c r="C676" s="89">
        <v>20455063419</v>
      </c>
      <c r="D676" s="90">
        <v>-1762685.4633327364</v>
      </c>
      <c r="E676" s="89" t="s">
        <v>478</v>
      </c>
      <c r="F676" s="89">
        <v>1</v>
      </c>
      <c r="G676" s="90">
        <v>1762685.4633327364</v>
      </c>
      <c r="H676" s="89" t="s">
        <v>996</v>
      </c>
      <c r="I676" s="89" t="s">
        <v>1019</v>
      </c>
      <c r="J676" s="89" t="s">
        <v>88</v>
      </c>
      <c r="K676" s="89" vm="2">
        <v>0</v>
      </c>
      <c r="L676" s="89" vm="2">
        <v>0</v>
      </c>
      <c r="M676" s="89" t="s">
        <v>1229</v>
      </c>
      <c r="N676" s="89" t="s">
        <v>94</v>
      </c>
      <c r="O676" s="142" vm="2">
        <v>0</v>
      </c>
      <c r="P676" s="142" vm="2">
        <v>0</v>
      </c>
      <c r="Q676" s="89" t="s">
        <v>998</v>
      </c>
      <c r="R676" s="89" t="s">
        <v>1230</v>
      </c>
      <c r="S676" s="91" t="s">
        <v>1045</v>
      </c>
      <c r="T676" s="89" t="s">
        <v>932</v>
      </c>
      <c r="U676" s="89" t="s">
        <v>933</v>
      </c>
      <c r="V676" s="146">
        <v>3925</v>
      </c>
      <c r="W676" s="89" t="s">
        <v>934</v>
      </c>
      <c r="X676" s="89">
        <v>0.49166660000000001</v>
      </c>
      <c r="Y676" s="90">
        <v>0.25</v>
      </c>
      <c r="Z676" s="118">
        <v>-216663.39215655779</v>
      </c>
      <c r="AA676" s="89">
        <v>0.12291665</v>
      </c>
      <c r="AB676" s="116">
        <f>_xlfn.XLOOKUP(I676,'rubros_id_opex '!A:A,'rubros_id_opex '!B:B)</f>
        <v>2</v>
      </c>
      <c r="AC676" s="89" t="str">
        <f>_xlfn.XLOOKUP(AB676,'rubros_unicos'!B:B,'rubros_unicos'!A:A)</f>
        <v>PERSONAL</v>
      </c>
    </row>
    <row r="677" spans="1:29" x14ac:dyDescent="0.25">
      <c r="A677" s="92" vm="29">
        <v>46109</v>
      </c>
      <c r="B677" s="89" t="s">
        <v>1443</v>
      </c>
      <c r="C677" s="89">
        <v>20455063419</v>
      </c>
      <c r="D677" s="90">
        <v>-1762685.4633327364</v>
      </c>
      <c r="E677" s="89" t="s">
        <v>478</v>
      </c>
      <c r="F677" s="89">
        <v>1</v>
      </c>
      <c r="G677" s="90">
        <v>1762685.4633327364</v>
      </c>
      <c r="H677" s="89" t="s">
        <v>996</v>
      </c>
      <c r="I677" s="89" t="s">
        <v>1019</v>
      </c>
      <c r="J677" s="89" t="s">
        <v>88</v>
      </c>
      <c r="K677" s="89" vm="2">
        <v>0</v>
      </c>
      <c r="L677" s="89" vm="2">
        <v>0</v>
      </c>
      <c r="M677" s="89" t="s">
        <v>1229</v>
      </c>
      <c r="N677" s="89" t="s">
        <v>94</v>
      </c>
      <c r="O677" s="142" vm="2">
        <v>0</v>
      </c>
      <c r="P677" s="142" vm="2">
        <v>0</v>
      </c>
      <c r="Q677" s="89" t="s">
        <v>998</v>
      </c>
      <c r="R677" s="89" t="s">
        <v>1230</v>
      </c>
      <c r="S677" s="91" t="s">
        <v>1045</v>
      </c>
      <c r="T677" s="89" t="s">
        <v>932</v>
      </c>
      <c r="U677" s="89" t="s">
        <v>933</v>
      </c>
      <c r="V677" s="146">
        <v>3925</v>
      </c>
      <c r="W677" s="89" t="s">
        <v>908</v>
      </c>
      <c r="X677" s="89">
        <v>0.49166660000000001</v>
      </c>
      <c r="Y677" s="90">
        <v>0.25</v>
      </c>
      <c r="Z677" s="118">
        <v>-216663.39215655779</v>
      </c>
      <c r="AA677" s="89">
        <v>0.12291665</v>
      </c>
      <c r="AB677" s="116">
        <f>_xlfn.XLOOKUP(I677,'rubros_id_opex '!A:A,'rubros_id_opex '!B:B)</f>
        <v>2</v>
      </c>
      <c r="AC677" s="89" t="str">
        <f>_xlfn.XLOOKUP(AB677,'rubros_unicos'!B:B,'rubros_unicos'!A:A)</f>
        <v>PERSONAL</v>
      </c>
    </row>
    <row r="678" spans="1:29" x14ac:dyDescent="0.25">
      <c r="A678" s="92" vm="29">
        <v>46109</v>
      </c>
      <c r="B678" s="89" t="s">
        <v>1443</v>
      </c>
      <c r="C678" s="89">
        <v>20455063419</v>
      </c>
      <c r="D678" s="90">
        <v>-1762685.4633327364</v>
      </c>
      <c r="E678" s="89" t="s">
        <v>478</v>
      </c>
      <c r="F678" s="89">
        <v>1</v>
      </c>
      <c r="G678" s="90">
        <v>1762685.4633327364</v>
      </c>
      <c r="H678" s="89" t="s">
        <v>996</v>
      </c>
      <c r="I678" s="89" t="s">
        <v>1019</v>
      </c>
      <c r="J678" s="89" t="s">
        <v>88</v>
      </c>
      <c r="K678" s="89" vm="2">
        <v>0</v>
      </c>
      <c r="L678" s="89" vm="2">
        <v>0</v>
      </c>
      <c r="M678" s="89" t="s">
        <v>1229</v>
      </c>
      <c r="N678" s="89" t="s">
        <v>94</v>
      </c>
      <c r="O678" s="142" vm="2">
        <v>0</v>
      </c>
      <c r="P678" s="142" vm="2">
        <v>0</v>
      </c>
      <c r="Q678" s="89" t="s">
        <v>998</v>
      </c>
      <c r="R678" s="89" t="s">
        <v>1230</v>
      </c>
      <c r="S678" s="91" t="s">
        <v>1045</v>
      </c>
      <c r="T678" s="89" t="s">
        <v>932</v>
      </c>
      <c r="U678" s="89" t="s">
        <v>933</v>
      </c>
      <c r="V678" s="146">
        <v>3925</v>
      </c>
      <c r="W678" s="89" t="s">
        <v>910</v>
      </c>
      <c r="X678" s="89">
        <v>0.49166660000000001</v>
      </c>
      <c r="Y678" s="90">
        <v>0.25</v>
      </c>
      <c r="Z678" s="118">
        <v>-216663.39215655779</v>
      </c>
      <c r="AA678" s="89">
        <v>0.12291665</v>
      </c>
      <c r="AB678" s="116">
        <f>_xlfn.XLOOKUP(I678,'rubros_id_opex '!A:A,'rubros_id_opex '!B:B)</f>
        <v>2</v>
      </c>
      <c r="AC678" s="89" t="str">
        <f>_xlfn.XLOOKUP(AB678,'rubros_unicos'!B:B,'rubros_unicos'!A:A)</f>
        <v>PERSONAL</v>
      </c>
    </row>
    <row r="679" spans="1:29" x14ac:dyDescent="0.25">
      <c r="A679" s="92" vm="29">
        <v>46109</v>
      </c>
      <c r="B679" s="89" t="s">
        <v>1443</v>
      </c>
      <c r="C679" s="89">
        <v>20455063419</v>
      </c>
      <c r="D679" s="90">
        <v>-1762685.4633327364</v>
      </c>
      <c r="E679" s="89" t="s">
        <v>478</v>
      </c>
      <c r="F679" s="89">
        <v>1</v>
      </c>
      <c r="G679" s="90">
        <v>1762685.4633327364</v>
      </c>
      <c r="H679" s="89" t="s">
        <v>996</v>
      </c>
      <c r="I679" s="89" t="s">
        <v>1019</v>
      </c>
      <c r="J679" s="89" t="s">
        <v>88</v>
      </c>
      <c r="K679" s="89" vm="2">
        <v>0</v>
      </c>
      <c r="L679" s="89" vm="2">
        <v>0</v>
      </c>
      <c r="M679" s="89" t="s">
        <v>1229</v>
      </c>
      <c r="N679" s="89" t="s">
        <v>94</v>
      </c>
      <c r="O679" s="142" vm="2">
        <v>0</v>
      </c>
      <c r="P679" s="142" vm="2">
        <v>0</v>
      </c>
      <c r="Q679" s="89" t="s">
        <v>998</v>
      </c>
      <c r="R679" s="89" t="s">
        <v>1230</v>
      </c>
      <c r="S679" s="91" t="s">
        <v>1045</v>
      </c>
      <c r="T679" s="89" t="s">
        <v>932</v>
      </c>
      <c r="U679" s="89" t="s">
        <v>933</v>
      </c>
      <c r="V679" s="146">
        <v>3925</v>
      </c>
      <c r="W679" s="89" t="s">
        <v>912</v>
      </c>
      <c r="X679" s="89">
        <v>0.49166660000000001</v>
      </c>
      <c r="Y679" s="90">
        <v>0.25</v>
      </c>
      <c r="Z679" s="118">
        <v>-216663.39215655779</v>
      </c>
      <c r="AA679" s="89">
        <v>0.12291665</v>
      </c>
      <c r="AB679" s="116">
        <f>_xlfn.XLOOKUP(I679,'rubros_id_opex '!A:A,'rubros_id_opex '!B:B)</f>
        <v>2</v>
      </c>
      <c r="AC679" s="89" t="str">
        <f>_xlfn.XLOOKUP(AB679,'rubros_unicos'!B:B,'rubros_unicos'!A:A)</f>
        <v>PERSONAL</v>
      </c>
    </row>
    <row r="680" spans="1:29" x14ac:dyDescent="0.25">
      <c r="A680" s="92" vm="29">
        <v>46109</v>
      </c>
      <c r="B680" s="89" t="s">
        <v>1444</v>
      </c>
      <c r="C680" s="89" vm="2">
        <v>0</v>
      </c>
      <c r="D680" s="90">
        <v>-1582632.6521739131</v>
      </c>
      <c r="E680" s="89" t="s">
        <v>478</v>
      </c>
      <c r="F680" s="89">
        <v>1</v>
      </c>
      <c r="G680" s="90">
        <v>1582632.6521739131</v>
      </c>
      <c r="H680" s="89" t="s">
        <v>996</v>
      </c>
      <c r="I680" s="89" t="s">
        <v>1020</v>
      </c>
      <c r="J680" s="89" t="s">
        <v>88</v>
      </c>
      <c r="K680" s="89" vm="2">
        <v>0</v>
      </c>
      <c r="L680" s="89" vm="2">
        <v>0</v>
      </c>
      <c r="M680" s="89" t="s">
        <v>1229</v>
      </c>
      <c r="N680" s="89" t="s">
        <v>94</v>
      </c>
      <c r="O680" s="142" vm="2">
        <v>0</v>
      </c>
      <c r="P680" s="142" vm="2">
        <v>0</v>
      </c>
      <c r="Q680" s="89" t="s">
        <v>998</v>
      </c>
      <c r="R680" s="89" t="s">
        <v>1230</v>
      </c>
      <c r="S680" s="91" t="s">
        <v>1045</v>
      </c>
      <c r="T680" s="89" t="s">
        <v>932</v>
      </c>
      <c r="U680" s="89" t="s">
        <v>933</v>
      </c>
      <c r="V680" s="146">
        <v>3725</v>
      </c>
      <c r="W680" s="89" t="s">
        <v>934</v>
      </c>
      <c r="X680" s="89">
        <v>0.49166665999999998</v>
      </c>
      <c r="Y680" s="90">
        <v>0.25</v>
      </c>
      <c r="Z680" s="118">
        <v>-194531.92752532239</v>
      </c>
      <c r="AA680" s="89">
        <v>0.12291666499999999</v>
      </c>
      <c r="AB680" s="116">
        <f>_xlfn.XLOOKUP(I680,'rubros_id_opex '!A:A,'rubros_id_opex '!B:B)</f>
        <v>2</v>
      </c>
      <c r="AC680" s="89" t="str">
        <f>_xlfn.XLOOKUP(AB680,'rubros_unicos'!B:B,'rubros_unicos'!A:A)</f>
        <v>PERSONAL</v>
      </c>
    </row>
    <row r="681" spans="1:29" x14ac:dyDescent="0.25">
      <c r="A681" s="92" vm="29">
        <v>46109</v>
      </c>
      <c r="B681" s="89" t="s">
        <v>1444</v>
      </c>
      <c r="C681" s="89" vm="2">
        <v>0</v>
      </c>
      <c r="D681" s="90">
        <v>-1582632.6521739131</v>
      </c>
      <c r="E681" s="89" t="s">
        <v>478</v>
      </c>
      <c r="F681" s="89">
        <v>1</v>
      </c>
      <c r="G681" s="90">
        <v>1582632.6521739131</v>
      </c>
      <c r="H681" s="89" t="s">
        <v>996</v>
      </c>
      <c r="I681" s="89" t="s">
        <v>1020</v>
      </c>
      <c r="J681" s="89" t="s">
        <v>88</v>
      </c>
      <c r="K681" s="89" vm="2">
        <v>0</v>
      </c>
      <c r="L681" s="89" vm="2">
        <v>0</v>
      </c>
      <c r="M681" s="89" t="s">
        <v>1229</v>
      </c>
      <c r="N681" s="89" t="s">
        <v>94</v>
      </c>
      <c r="O681" s="142" vm="2">
        <v>0</v>
      </c>
      <c r="P681" s="142" vm="2">
        <v>0</v>
      </c>
      <c r="Q681" s="89" t="s">
        <v>998</v>
      </c>
      <c r="R681" s="89" t="s">
        <v>1230</v>
      </c>
      <c r="S681" s="91" t="s">
        <v>1045</v>
      </c>
      <c r="T681" s="89" t="s">
        <v>932</v>
      </c>
      <c r="U681" s="89" t="s">
        <v>933</v>
      </c>
      <c r="V681" s="146">
        <v>3725</v>
      </c>
      <c r="W681" s="89" t="s">
        <v>908</v>
      </c>
      <c r="X681" s="89">
        <v>0.49166665999999998</v>
      </c>
      <c r="Y681" s="90">
        <v>0.25</v>
      </c>
      <c r="Z681" s="118">
        <v>-194531.92752532239</v>
      </c>
      <c r="AA681" s="89">
        <v>0.12291666499999999</v>
      </c>
      <c r="AB681" s="116">
        <f>_xlfn.XLOOKUP(I681,'rubros_id_opex '!A:A,'rubros_id_opex '!B:B)</f>
        <v>2</v>
      </c>
      <c r="AC681" s="89" t="str">
        <f>_xlfn.XLOOKUP(AB681,'rubros_unicos'!B:B,'rubros_unicos'!A:A)</f>
        <v>PERSONAL</v>
      </c>
    </row>
    <row r="682" spans="1:29" x14ac:dyDescent="0.25">
      <c r="A682" s="92" vm="29">
        <v>46109</v>
      </c>
      <c r="B682" s="89" t="s">
        <v>1444</v>
      </c>
      <c r="C682" s="89" vm="2">
        <v>0</v>
      </c>
      <c r="D682" s="90">
        <v>-1582632.6521739131</v>
      </c>
      <c r="E682" s="89" t="s">
        <v>478</v>
      </c>
      <c r="F682" s="89">
        <v>1</v>
      </c>
      <c r="G682" s="90">
        <v>1582632.6521739131</v>
      </c>
      <c r="H682" s="89" t="s">
        <v>996</v>
      </c>
      <c r="I682" s="89" t="s">
        <v>1020</v>
      </c>
      <c r="J682" s="89" t="s">
        <v>88</v>
      </c>
      <c r="K682" s="89" vm="2">
        <v>0</v>
      </c>
      <c r="L682" s="89" vm="2">
        <v>0</v>
      </c>
      <c r="M682" s="89" t="s">
        <v>1229</v>
      </c>
      <c r="N682" s="89" t="s">
        <v>94</v>
      </c>
      <c r="O682" s="142" vm="2">
        <v>0</v>
      </c>
      <c r="P682" s="142" vm="2">
        <v>0</v>
      </c>
      <c r="Q682" s="89" t="s">
        <v>998</v>
      </c>
      <c r="R682" s="89" t="s">
        <v>1230</v>
      </c>
      <c r="S682" s="91" t="s">
        <v>1045</v>
      </c>
      <c r="T682" s="89" t="s">
        <v>932</v>
      </c>
      <c r="U682" s="89" t="s">
        <v>933</v>
      </c>
      <c r="V682" s="146">
        <v>3725</v>
      </c>
      <c r="W682" s="89" t="s">
        <v>910</v>
      </c>
      <c r="X682" s="89">
        <v>0.49166665999999998</v>
      </c>
      <c r="Y682" s="90">
        <v>0.25</v>
      </c>
      <c r="Z682" s="118">
        <v>-194531.92752532239</v>
      </c>
      <c r="AA682" s="89">
        <v>0.12291666499999999</v>
      </c>
      <c r="AB682" s="116">
        <f>_xlfn.XLOOKUP(I682,'rubros_id_opex '!A:A,'rubros_id_opex '!B:B)</f>
        <v>2</v>
      </c>
      <c r="AC682" s="89" t="str">
        <f>_xlfn.XLOOKUP(AB682,'rubros_unicos'!B:B,'rubros_unicos'!A:A)</f>
        <v>PERSONAL</v>
      </c>
    </row>
    <row r="683" spans="1:29" x14ac:dyDescent="0.25">
      <c r="A683" s="92" vm="29">
        <v>46109</v>
      </c>
      <c r="B683" s="89" t="s">
        <v>1444</v>
      </c>
      <c r="C683" s="89" vm="2">
        <v>0</v>
      </c>
      <c r="D683" s="90">
        <v>-1582632.6521739131</v>
      </c>
      <c r="E683" s="89" t="s">
        <v>478</v>
      </c>
      <c r="F683" s="89">
        <v>1</v>
      </c>
      <c r="G683" s="90">
        <v>1582632.6521739131</v>
      </c>
      <c r="H683" s="89" t="s">
        <v>996</v>
      </c>
      <c r="I683" s="89" t="s">
        <v>1020</v>
      </c>
      <c r="J683" s="89" t="s">
        <v>88</v>
      </c>
      <c r="K683" s="89" vm="2">
        <v>0</v>
      </c>
      <c r="L683" s="89" vm="2">
        <v>0</v>
      </c>
      <c r="M683" s="89" t="s">
        <v>1229</v>
      </c>
      <c r="N683" s="89" t="s">
        <v>94</v>
      </c>
      <c r="O683" s="142" vm="2">
        <v>0</v>
      </c>
      <c r="P683" s="142" vm="2">
        <v>0</v>
      </c>
      <c r="Q683" s="89" t="s">
        <v>998</v>
      </c>
      <c r="R683" s="89" t="s">
        <v>1230</v>
      </c>
      <c r="S683" s="91" t="s">
        <v>1045</v>
      </c>
      <c r="T683" s="89" t="s">
        <v>932</v>
      </c>
      <c r="U683" s="89" t="s">
        <v>933</v>
      </c>
      <c r="V683" s="146">
        <v>3725</v>
      </c>
      <c r="W683" s="89" t="s">
        <v>912</v>
      </c>
      <c r="X683" s="89">
        <v>0.49166665999999998</v>
      </c>
      <c r="Y683" s="90">
        <v>0.25</v>
      </c>
      <c r="Z683" s="118">
        <v>-194531.92752532239</v>
      </c>
      <c r="AA683" s="89">
        <v>0.12291666499999999</v>
      </c>
      <c r="AB683" s="116">
        <f>_xlfn.XLOOKUP(I683,'rubros_id_opex '!A:A,'rubros_id_opex '!B:B)</f>
        <v>2</v>
      </c>
      <c r="AC683" s="89" t="str">
        <f>_xlfn.XLOOKUP(AB683,'rubros_unicos'!B:B,'rubros_unicos'!A:A)</f>
        <v>PERSONAL</v>
      </c>
    </row>
    <row r="684" spans="1:29" x14ac:dyDescent="0.25">
      <c r="A684" s="92" vm="29">
        <v>46109</v>
      </c>
      <c r="B684" s="89" t="s">
        <v>1444</v>
      </c>
      <c r="C684" s="89" vm="2">
        <v>0</v>
      </c>
      <c r="D684" s="90">
        <v>-1582632.6521739131</v>
      </c>
      <c r="E684" s="89" t="s">
        <v>478</v>
      </c>
      <c r="F684" s="89">
        <v>1</v>
      </c>
      <c r="G684" s="90">
        <v>1582632.6521739131</v>
      </c>
      <c r="H684" s="89" t="s">
        <v>996</v>
      </c>
      <c r="I684" s="89" t="s">
        <v>1020</v>
      </c>
      <c r="J684" s="89" t="s">
        <v>88</v>
      </c>
      <c r="K684" s="89" vm="2">
        <v>0</v>
      </c>
      <c r="L684" s="89" vm="2">
        <v>0</v>
      </c>
      <c r="M684" s="89" t="s">
        <v>1229</v>
      </c>
      <c r="N684" s="89" t="s">
        <v>94</v>
      </c>
      <c r="O684" s="142" vm="2">
        <v>0</v>
      </c>
      <c r="P684" s="142" vm="2">
        <v>0</v>
      </c>
      <c r="Q684" s="89" t="s">
        <v>998</v>
      </c>
      <c r="R684" s="89" t="s">
        <v>1230</v>
      </c>
      <c r="S684" s="91" t="s">
        <v>1045</v>
      </c>
      <c r="T684" s="89" t="s">
        <v>932</v>
      </c>
      <c r="U684" s="89" t="s">
        <v>933</v>
      </c>
      <c r="V684" s="146">
        <v>3925</v>
      </c>
      <c r="W684" s="89" t="s">
        <v>934</v>
      </c>
      <c r="X684" s="89">
        <v>0.49166660000000001</v>
      </c>
      <c r="Y684" s="90">
        <v>0.25</v>
      </c>
      <c r="Z684" s="118">
        <v>-194531.9037858326</v>
      </c>
      <c r="AA684" s="89">
        <v>0.12291665</v>
      </c>
      <c r="AB684" s="116">
        <f>_xlfn.XLOOKUP(I684,'rubros_id_opex '!A:A,'rubros_id_opex '!B:B)</f>
        <v>2</v>
      </c>
      <c r="AC684" s="89" t="str">
        <f>_xlfn.XLOOKUP(AB684,'rubros_unicos'!B:B,'rubros_unicos'!A:A)</f>
        <v>PERSONAL</v>
      </c>
    </row>
    <row r="685" spans="1:29" x14ac:dyDescent="0.25">
      <c r="A685" s="92" vm="29">
        <v>46109</v>
      </c>
      <c r="B685" s="89" t="s">
        <v>1444</v>
      </c>
      <c r="C685" s="89" vm="2">
        <v>0</v>
      </c>
      <c r="D685" s="90">
        <v>-1582632.6521739131</v>
      </c>
      <c r="E685" s="89" t="s">
        <v>478</v>
      </c>
      <c r="F685" s="89">
        <v>1</v>
      </c>
      <c r="G685" s="90">
        <v>1582632.6521739131</v>
      </c>
      <c r="H685" s="89" t="s">
        <v>996</v>
      </c>
      <c r="I685" s="89" t="s">
        <v>1020</v>
      </c>
      <c r="J685" s="89" t="s">
        <v>88</v>
      </c>
      <c r="K685" s="89" vm="2">
        <v>0</v>
      </c>
      <c r="L685" s="89" vm="2">
        <v>0</v>
      </c>
      <c r="M685" s="89" t="s">
        <v>1229</v>
      </c>
      <c r="N685" s="89" t="s">
        <v>94</v>
      </c>
      <c r="O685" s="142" vm="2">
        <v>0</v>
      </c>
      <c r="P685" s="142" vm="2">
        <v>0</v>
      </c>
      <c r="Q685" s="89" t="s">
        <v>998</v>
      </c>
      <c r="R685" s="89" t="s">
        <v>1230</v>
      </c>
      <c r="S685" s="91" t="s">
        <v>1045</v>
      </c>
      <c r="T685" s="89" t="s">
        <v>932</v>
      </c>
      <c r="U685" s="89" t="s">
        <v>933</v>
      </c>
      <c r="V685" s="146">
        <v>3925</v>
      </c>
      <c r="W685" s="89" t="s">
        <v>908</v>
      </c>
      <c r="X685" s="89">
        <v>0.49166660000000001</v>
      </c>
      <c r="Y685" s="90">
        <v>0.25</v>
      </c>
      <c r="Z685" s="118">
        <v>-194531.9037858326</v>
      </c>
      <c r="AA685" s="89">
        <v>0.12291665</v>
      </c>
      <c r="AB685" s="116">
        <f>_xlfn.XLOOKUP(I685,'rubros_id_opex '!A:A,'rubros_id_opex '!B:B)</f>
        <v>2</v>
      </c>
      <c r="AC685" s="89" t="str">
        <f>_xlfn.XLOOKUP(AB685,'rubros_unicos'!B:B,'rubros_unicos'!A:A)</f>
        <v>PERSONAL</v>
      </c>
    </row>
    <row r="686" spans="1:29" x14ac:dyDescent="0.25">
      <c r="A686" s="92" vm="29">
        <v>46109</v>
      </c>
      <c r="B686" s="89" t="s">
        <v>1444</v>
      </c>
      <c r="C686" s="89" vm="2">
        <v>0</v>
      </c>
      <c r="D686" s="90">
        <v>-1582632.6521739131</v>
      </c>
      <c r="E686" s="89" t="s">
        <v>478</v>
      </c>
      <c r="F686" s="89">
        <v>1</v>
      </c>
      <c r="G686" s="90">
        <v>1582632.6521739131</v>
      </c>
      <c r="H686" s="89" t="s">
        <v>996</v>
      </c>
      <c r="I686" s="89" t="s">
        <v>1020</v>
      </c>
      <c r="J686" s="89" t="s">
        <v>88</v>
      </c>
      <c r="K686" s="89" vm="2">
        <v>0</v>
      </c>
      <c r="L686" s="89" vm="2">
        <v>0</v>
      </c>
      <c r="M686" s="89" t="s">
        <v>1229</v>
      </c>
      <c r="N686" s="89" t="s">
        <v>94</v>
      </c>
      <c r="O686" s="142" vm="2">
        <v>0</v>
      </c>
      <c r="P686" s="142" vm="2">
        <v>0</v>
      </c>
      <c r="Q686" s="89" t="s">
        <v>998</v>
      </c>
      <c r="R686" s="89" t="s">
        <v>1230</v>
      </c>
      <c r="S686" s="91" t="s">
        <v>1045</v>
      </c>
      <c r="T686" s="89" t="s">
        <v>932</v>
      </c>
      <c r="U686" s="89" t="s">
        <v>933</v>
      </c>
      <c r="V686" s="146">
        <v>3925</v>
      </c>
      <c r="W686" s="89" t="s">
        <v>910</v>
      </c>
      <c r="X686" s="89">
        <v>0.49166660000000001</v>
      </c>
      <c r="Y686" s="90">
        <v>0.25</v>
      </c>
      <c r="Z686" s="118">
        <v>-194531.9037858326</v>
      </c>
      <c r="AA686" s="89">
        <v>0.12291665</v>
      </c>
      <c r="AB686" s="116">
        <f>_xlfn.XLOOKUP(I686,'rubros_id_opex '!A:A,'rubros_id_opex '!B:B)</f>
        <v>2</v>
      </c>
      <c r="AC686" s="89" t="str">
        <f>_xlfn.XLOOKUP(AB686,'rubros_unicos'!B:B,'rubros_unicos'!A:A)</f>
        <v>PERSONAL</v>
      </c>
    </row>
    <row r="687" spans="1:29" x14ac:dyDescent="0.25">
      <c r="A687" s="92" vm="29">
        <v>46109</v>
      </c>
      <c r="B687" s="89" t="s">
        <v>1444</v>
      </c>
      <c r="C687" s="89" vm="2">
        <v>0</v>
      </c>
      <c r="D687" s="90">
        <v>-1582632.6521739131</v>
      </c>
      <c r="E687" s="89" t="s">
        <v>478</v>
      </c>
      <c r="F687" s="89">
        <v>1</v>
      </c>
      <c r="G687" s="90">
        <v>1582632.6521739131</v>
      </c>
      <c r="H687" s="89" t="s">
        <v>996</v>
      </c>
      <c r="I687" s="89" t="s">
        <v>1020</v>
      </c>
      <c r="J687" s="89" t="s">
        <v>88</v>
      </c>
      <c r="K687" s="89" vm="2">
        <v>0</v>
      </c>
      <c r="L687" s="89" vm="2">
        <v>0</v>
      </c>
      <c r="M687" s="89" t="s">
        <v>1229</v>
      </c>
      <c r="N687" s="89" t="s">
        <v>94</v>
      </c>
      <c r="O687" s="142" vm="2">
        <v>0</v>
      </c>
      <c r="P687" s="142" vm="2">
        <v>0</v>
      </c>
      <c r="Q687" s="89" t="s">
        <v>998</v>
      </c>
      <c r="R687" s="89" t="s">
        <v>1230</v>
      </c>
      <c r="S687" s="91" t="s">
        <v>1045</v>
      </c>
      <c r="T687" s="89" t="s">
        <v>932</v>
      </c>
      <c r="U687" s="89" t="s">
        <v>933</v>
      </c>
      <c r="V687" s="146">
        <v>3925</v>
      </c>
      <c r="W687" s="89" t="s">
        <v>912</v>
      </c>
      <c r="X687" s="89">
        <v>0.49166660000000001</v>
      </c>
      <c r="Y687" s="90">
        <v>0.25</v>
      </c>
      <c r="Z687" s="118">
        <v>-194531.9037858326</v>
      </c>
      <c r="AA687" s="89">
        <v>0.12291665</v>
      </c>
      <c r="AB687" s="116">
        <f>_xlfn.XLOOKUP(I687,'rubros_id_opex '!A:A,'rubros_id_opex '!B:B)</f>
        <v>2</v>
      </c>
      <c r="AC687" s="89" t="str">
        <f>_xlfn.XLOOKUP(AB687,'rubros_unicos'!B:B,'rubros_unicos'!A:A)</f>
        <v>PERSONAL</v>
      </c>
    </row>
    <row r="688" spans="1:29" x14ac:dyDescent="0.25">
      <c r="A688" s="92" vm="29">
        <v>46109</v>
      </c>
      <c r="B688" s="89" t="s">
        <v>1445</v>
      </c>
      <c r="C688" s="89" vm="2">
        <v>0</v>
      </c>
      <c r="D688" s="90">
        <v>-2716762.6521739131</v>
      </c>
      <c r="E688" s="89" t="s">
        <v>478</v>
      </c>
      <c r="F688" s="89">
        <v>1</v>
      </c>
      <c r="G688" s="90">
        <v>2716762.6521739131</v>
      </c>
      <c r="H688" s="89" t="s">
        <v>996</v>
      </c>
      <c r="I688" s="89" t="s">
        <v>1021</v>
      </c>
      <c r="J688" s="89" t="s">
        <v>88</v>
      </c>
      <c r="K688" s="89" vm="2">
        <v>0</v>
      </c>
      <c r="L688" s="89" vm="2">
        <v>0</v>
      </c>
      <c r="M688" s="89" t="s">
        <v>1229</v>
      </c>
      <c r="N688" s="89" t="s">
        <v>94</v>
      </c>
      <c r="O688" s="142" vm="2">
        <v>0</v>
      </c>
      <c r="P688" s="142" vm="2">
        <v>0</v>
      </c>
      <c r="Q688" s="89" t="s">
        <v>998</v>
      </c>
      <c r="R688" s="89" t="s">
        <v>1230</v>
      </c>
      <c r="S688" s="91" t="s">
        <v>1045</v>
      </c>
      <c r="T688" s="89" t="s">
        <v>932</v>
      </c>
      <c r="U688" s="89" t="s">
        <v>933</v>
      </c>
      <c r="V688" s="146">
        <v>3725</v>
      </c>
      <c r="W688" s="89" t="s">
        <v>934</v>
      </c>
      <c r="X688" s="89">
        <v>0.49166665999999998</v>
      </c>
      <c r="Y688" s="90">
        <v>0.25</v>
      </c>
      <c r="Z688" s="118">
        <v>-333935.40480177238</v>
      </c>
      <c r="AA688" s="89">
        <v>0.12291666499999999</v>
      </c>
      <c r="AB688" s="116">
        <f>_xlfn.XLOOKUP(I688,'rubros_id_opex '!A:A,'rubros_id_opex '!B:B)</f>
        <v>2</v>
      </c>
      <c r="AC688" s="89" t="str">
        <f>_xlfn.XLOOKUP(AB688,'rubros_unicos'!B:B,'rubros_unicos'!A:A)</f>
        <v>PERSONAL</v>
      </c>
    </row>
    <row r="689" spans="1:29" x14ac:dyDescent="0.25">
      <c r="A689" s="92" vm="29">
        <v>46109</v>
      </c>
      <c r="B689" s="89" t="s">
        <v>1445</v>
      </c>
      <c r="C689" s="89" vm="2">
        <v>0</v>
      </c>
      <c r="D689" s="90">
        <v>-2716762.6521739131</v>
      </c>
      <c r="E689" s="89" t="s">
        <v>478</v>
      </c>
      <c r="F689" s="89">
        <v>1</v>
      </c>
      <c r="G689" s="90">
        <v>2716762.6521739131</v>
      </c>
      <c r="H689" s="89" t="s">
        <v>996</v>
      </c>
      <c r="I689" s="89" t="s">
        <v>1021</v>
      </c>
      <c r="J689" s="89" t="s">
        <v>88</v>
      </c>
      <c r="K689" s="89" vm="2">
        <v>0</v>
      </c>
      <c r="L689" s="89" vm="2">
        <v>0</v>
      </c>
      <c r="M689" s="89" t="s">
        <v>1229</v>
      </c>
      <c r="N689" s="89" t="s">
        <v>94</v>
      </c>
      <c r="O689" s="142" vm="2">
        <v>0</v>
      </c>
      <c r="P689" s="142" vm="2">
        <v>0</v>
      </c>
      <c r="Q689" s="89" t="s">
        <v>998</v>
      </c>
      <c r="R689" s="89" t="s">
        <v>1230</v>
      </c>
      <c r="S689" s="91" t="s">
        <v>1045</v>
      </c>
      <c r="T689" s="89" t="s">
        <v>932</v>
      </c>
      <c r="U689" s="89" t="s">
        <v>933</v>
      </c>
      <c r="V689" s="146">
        <v>3725</v>
      </c>
      <c r="W689" s="89" t="s">
        <v>908</v>
      </c>
      <c r="X689" s="89">
        <v>0.49166665999999998</v>
      </c>
      <c r="Y689" s="90">
        <v>0.25</v>
      </c>
      <c r="Z689" s="118">
        <v>-333935.40480177238</v>
      </c>
      <c r="AA689" s="89">
        <v>0.12291666499999999</v>
      </c>
      <c r="AB689" s="116">
        <f>_xlfn.XLOOKUP(I689,'rubros_id_opex '!A:A,'rubros_id_opex '!B:B)</f>
        <v>2</v>
      </c>
      <c r="AC689" s="89" t="str">
        <f>_xlfn.XLOOKUP(AB689,'rubros_unicos'!B:B,'rubros_unicos'!A:A)</f>
        <v>PERSONAL</v>
      </c>
    </row>
    <row r="690" spans="1:29" x14ac:dyDescent="0.25">
      <c r="A690" s="92" vm="29">
        <v>46109</v>
      </c>
      <c r="B690" s="89" t="s">
        <v>1445</v>
      </c>
      <c r="C690" s="89" vm="2">
        <v>0</v>
      </c>
      <c r="D690" s="90">
        <v>-2716762.6521739131</v>
      </c>
      <c r="E690" s="89" t="s">
        <v>478</v>
      </c>
      <c r="F690" s="89">
        <v>1</v>
      </c>
      <c r="G690" s="90">
        <v>2716762.6521739131</v>
      </c>
      <c r="H690" s="89" t="s">
        <v>996</v>
      </c>
      <c r="I690" s="89" t="s">
        <v>1021</v>
      </c>
      <c r="J690" s="89" t="s">
        <v>88</v>
      </c>
      <c r="K690" s="89" vm="2">
        <v>0</v>
      </c>
      <c r="L690" s="89" vm="2">
        <v>0</v>
      </c>
      <c r="M690" s="89" t="s">
        <v>1229</v>
      </c>
      <c r="N690" s="89" t="s">
        <v>94</v>
      </c>
      <c r="O690" s="142" vm="2">
        <v>0</v>
      </c>
      <c r="P690" s="142" vm="2">
        <v>0</v>
      </c>
      <c r="Q690" s="89" t="s">
        <v>998</v>
      </c>
      <c r="R690" s="89" t="s">
        <v>1230</v>
      </c>
      <c r="S690" s="91" t="s">
        <v>1045</v>
      </c>
      <c r="T690" s="89" t="s">
        <v>932</v>
      </c>
      <c r="U690" s="89" t="s">
        <v>933</v>
      </c>
      <c r="V690" s="146">
        <v>3725</v>
      </c>
      <c r="W690" s="89" t="s">
        <v>910</v>
      </c>
      <c r="X690" s="89">
        <v>0.49166665999999998</v>
      </c>
      <c r="Y690" s="90">
        <v>0.25</v>
      </c>
      <c r="Z690" s="118">
        <v>-333935.40480177238</v>
      </c>
      <c r="AA690" s="89">
        <v>0.12291666499999999</v>
      </c>
      <c r="AB690" s="116">
        <f>_xlfn.XLOOKUP(I690,'rubros_id_opex '!A:A,'rubros_id_opex '!B:B)</f>
        <v>2</v>
      </c>
      <c r="AC690" s="89" t="str">
        <f>_xlfn.XLOOKUP(AB690,'rubros_unicos'!B:B,'rubros_unicos'!A:A)</f>
        <v>PERSONAL</v>
      </c>
    </row>
    <row r="691" spans="1:29" x14ac:dyDescent="0.25">
      <c r="A691" s="92" vm="29">
        <v>46109</v>
      </c>
      <c r="B691" s="89" t="s">
        <v>1445</v>
      </c>
      <c r="C691" s="89" vm="2">
        <v>0</v>
      </c>
      <c r="D691" s="90">
        <v>-2716762.6521739131</v>
      </c>
      <c r="E691" s="89" t="s">
        <v>478</v>
      </c>
      <c r="F691" s="89">
        <v>1</v>
      </c>
      <c r="G691" s="90">
        <v>2716762.6521739131</v>
      </c>
      <c r="H691" s="89" t="s">
        <v>996</v>
      </c>
      <c r="I691" s="89" t="s">
        <v>1021</v>
      </c>
      <c r="J691" s="89" t="s">
        <v>88</v>
      </c>
      <c r="K691" s="89" vm="2">
        <v>0</v>
      </c>
      <c r="L691" s="89" vm="2">
        <v>0</v>
      </c>
      <c r="M691" s="89" t="s">
        <v>1229</v>
      </c>
      <c r="N691" s="89" t="s">
        <v>94</v>
      </c>
      <c r="O691" s="142" vm="2">
        <v>0</v>
      </c>
      <c r="P691" s="142" vm="2">
        <v>0</v>
      </c>
      <c r="Q691" s="89" t="s">
        <v>998</v>
      </c>
      <c r="R691" s="89" t="s">
        <v>1230</v>
      </c>
      <c r="S691" s="91" t="s">
        <v>1045</v>
      </c>
      <c r="T691" s="89" t="s">
        <v>932</v>
      </c>
      <c r="U691" s="89" t="s">
        <v>933</v>
      </c>
      <c r="V691" s="146">
        <v>3725</v>
      </c>
      <c r="W691" s="89" t="s">
        <v>912</v>
      </c>
      <c r="X691" s="89">
        <v>0.49166665999999998</v>
      </c>
      <c r="Y691" s="90">
        <v>0.25</v>
      </c>
      <c r="Z691" s="118">
        <v>-333935.40480177238</v>
      </c>
      <c r="AA691" s="89">
        <v>0.12291666499999999</v>
      </c>
      <c r="AB691" s="116">
        <f>_xlfn.XLOOKUP(I691,'rubros_id_opex '!A:A,'rubros_id_opex '!B:B)</f>
        <v>2</v>
      </c>
      <c r="AC691" s="89" t="str">
        <f>_xlfn.XLOOKUP(AB691,'rubros_unicos'!B:B,'rubros_unicos'!A:A)</f>
        <v>PERSONAL</v>
      </c>
    </row>
    <row r="692" spans="1:29" x14ac:dyDescent="0.25">
      <c r="A692" s="92" vm="29">
        <v>46109</v>
      </c>
      <c r="B692" s="89" t="s">
        <v>1445</v>
      </c>
      <c r="C692" s="89" vm="2">
        <v>0</v>
      </c>
      <c r="D692" s="90">
        <v>-2716762.6521739131</v>
      </c>
      <c r="E692" s="89" t="s">
        <v>478</v>
      </c>
      <c r="F692" s="89">
        <v>1</v>
      </c>
      <c r="G692" s="90">
        <v>2716762.6521739131</v>
      </c>
      <c r="H692" s="89" t="s">
        <v>996</v>
      </c>
      <c r="I692" s="89" t="s">
        <v>1021</v>
      </c>
      <c r="J692" s="89" t="s">
        <v>88</v>
      </c>
      <c r="K692" s="89" vm="2">
        <v>0</v>
      </c>
      <c r="L692" s="89" vm="2">
        <v>0</v>
      </c>
      <c r="M692" s="89" t="s">
        <v>1229</v>
      </c>
      <c r="N692" s="89" t="s">
        <v>94</v>
      </c>
      <c r="O692" s="142" vm="2">
        <v>0</v>
      </c>
      <c r="P692" s="142" vm="2">
        <v>0</v>
      </c>
      <c r="Q692" s="89" t="s">
        <v>998</v>
      </c>
      <c r="R692" s="89" t="s">
        <v>1230</v>
      </c>
      <c r="S692" s="91" t="s">
        <v>1045</v>
      </c>
      <c r="T692" s="89" t="s">
        <v>932</v>
      </c>
      <c r="U692" s="89" t="s">
        <v>933</v>
      </c>
      <c r="V692" s="146">
        <v>3925</v>
      </c>
      <c r="W692" s="89" t="s">
        <v>934</v>
      </c>
      <c r="X692" s="89">
        <v>0.49166660000000001</v>
      </c>
      <c r="Y692" s="90">
        <v>0.25</v>
      </c>
      <c r="Z692" s="118">
        <v>-333935.36405033263</v>
      </c>
      <c r="AA692" s="89">
        <v>0.12291665</v>
      </c>
      <c r="AB692" s="116">
        <f>_xlfn.XLOOKUP(I692,'rubros_id_opex '!A:A,'rubros_id_opex '!B:B)</f>
        <v>2</v>
      </c>
      <c r="AC692" s="89" t="str">
        <f>_xlfn.XLOOKUP(AB692,'rubros_unicos'!B:B,'rubros_unicos'!A:A)</f>
        <v>PERSONAL</v>
      </c>
    </row>
    <row r="693" spans="1:29" x14ac:dyDescent="0.25">
      <c r="A693" s="92" vm="29">
        <v>46109</v>
      </c>
      <c r="B693" s="89" t="s">
        <v>1445</v>
      </c>
      <c r="C693" s="89" vm="2">
        <v>0</v>
      </c>
      <c r="D693" s="90">
        <v>-2716762.6521739131</v>
      </c>
      <c r="E693" s="89" t="s">
        <v>478</v>
      </c>
      <c r="F693" s="89">
        <v>1</v>
      </c>
      <c r="G693" s="90">
        <v>2716762.6521739131</v>
      </c>
      <c r="H693" s="89" t="s">
        <v>996</v>
      </c>
      <c r="I693" s="89" t="s">
        <v>1021</v>
      </c>
      <c r="J693" s="89" t="s">
        <v>88</v>
      </c>
      <c r="K693" s="89" vm="2">
        <v>0</v>
      </c>
      <c r="L693" s="89" vm="2">
        <v>0</v>
      </c>
      <c r="M693" s="89" t="s">
        <v>1229</v>
      </c>
      <c r="N693" s="89" t="s">
        <v>94</v>
      </c>
      <c r="O693" s="142" vm="2">
        <v>0</v>
      </c>
      <c r="P693" s="142" vm="2">
        <v>0</v>
      </c>
      <c r="Q693" s="89" t="s">
        <v>998</v>
      </c>
      <c r="R693" s="89" t="s">
        <v>1230</v>
      </c>
      <c r="S693" s="91" t="s">
        <v>1045</v>
      </c>
      <c r="T693" s="89" t="s">
        <v>932</v>
      </c>
      <c r="U693" s="89" t="s">
        <v>933</v>
      </c>
      <c r="V693" s="146">
        <v>3925</v>
      </c>
      <c r="W693" s="89" t="s">
        <v>908</v>
      </c>
      <c r="X693" s="89">
        <v>0.49166660000000001</v>
      </c>
      <c r="Y693" s="90">
        <v>0.25</v>
      </c>
      <c r="Z693" s="118">
        <v>-333935.36405033263</v>
      </c>
      <c r="AA693" s="89">
        <v>0.12291665</v>
      </c>
      <c r="AB693" s="116">
        <f>_xlfn.XLOOKUP(I693,'rubros_id_opex '!A:A,'rubros_id_opex '!B:B)</f>
        <v>2</v>
      </c>
      <c r="AC693" s="89" t="str">
        <f>_xlfn.XLOOKUP(AB693,'rubros_unicos'!B:B,'rubros_unicos'!A:A)</f>
        <v>PERSONAL</v>
      </c>
    </row>
    <row r="694" spans="1:29" x14ac:dyDescent="0.25">
      <c r="A694" s="92" vm="29">
        <v>46109</v>
      </c>
      <c r="B694" s="89" t="s">
        <v>1445</v>
      </c>
      <c r="C694" s="89" vm="2">
        <v>0</v>
      </c>
      <c r="D694" s="90">
        <v>-2716762.6521739131</v>
      </c>
      <c r="E694" s="89" t="s">
        <v>478</v>
      </c>
      <c r="F694" s="89">
        <v>1</v>
      </c>
      <c r="G694" s="90">
        <v>2716762.6521739131</v>
      </c>
      <c r="H694" s="89" t="s">
        <v>996</v>
      </c>
      <c r="I694" s="89" t="s">
        <v>1021</v>
      </c>
      <c r="J694" s="89" t="s">
        <v>88</v>
      </c>
      <c r="K694" s="89" vm="2">
        <v>0</v>
      </c>
      <c r="L694" s="89" vm="2">
        <v>0</v>
      </c>
      <c r="M694" s="89" t="s">
        <v>1229</v>
      </c>
      <c r="N694" s="89" t="s">
        <v>94</v>
      </c>
      <c r="O694" s="142" vm="2">
        <v>0</v>
      </c>
      <c r="P694" s="142" vm="2">
        <v>0</v>
      </c>
      <c r="Q694" s="89" t="s">
        <v>998</v>
      </c>
      <c r="R694" s="89" t="s">
        <v>1230</v>
      </c>
      <c r="S694" s="91" t="s">
        <v>1045</v>
      </c>
      <c r="T694" s="89" t="s">
        <v>932</v>
      </c>
      <c r="U694" s="89" t="s">
        <v>933</v>
      </c>
      <c r="V694" s="146">
        <v>3925</v>
      </c>
      <c r="W694" s="89" t="s">
        <v>910</v>
      </c>
      <c r="X694" s="89">
        <v>0.49166660000000001</v>
      </c>
      <c r="Y694" s="90">
        <v>0.25</v>
      </c>
      <c r="Z694" s="118">
        <v>-333935.36405033263</v>
      </c>
      <c r="AA694" s="89">
        <v>0.12291665</v>
      </c>
      <c r="AB694" s="116">
        <f>_xlfn.XLOOKUP(I694,'rubros_id_opex '!A:A,'rubros_id_opex '!B:B)</f>
        <v>2</v>
      </c>
      <c r="AC694" s="89" t="str">
        <f>_xlfn.XLOOKUP(AB694,'rubros_unicos'!B:B,'rubros_unicos'!A:A)</f>
        <v>PERSONAL</v>
      </c>
    </row>
    <row r="695" spans="1:29" x14ac:dyDescent="0.25">
      <c r="A695" s="92" vm="29">
        <v>46109</v>
      </c>
      <c r="B695" s="89" t="s">
        <v>1445</v>
      </c>
      <c r="C695" s="89" vm="2">
        <v>0</v>
      </c>
      <c r="D695" s="90">
        <v>-2716762.6521739131</v>
      </c>
      <c r="E695" s="89" t="s">
        <v>478</v>
      </c>
      <c r="F695" s="89">
        <v>1</v>
      </c>
      <c r="G695" s="90">
        <v>2716762.6521739131</v>
      </c>
      <c r="H695" s="89" t="s">
        <v>996</v>
      </c>
      <c r="I695" s="89" t="s">
        <v>1021</v>
      </c>
      <c r="J695" s="89" t="s">
        <v>88</v>
      </c>
      <c r="K695" s="89" vm="2">
        <v>0</v>
      </c>
      <c r="L695" s="89" vm="2">
        <v>0</v>
      </c>
      <c r="M695" s="89" t="s">
        <v>1229</v>
      </c>
      <c r="N695" s="89" t="s">
        <v>94</v>
      </c>
      <c r="O695" s="142" vm="2">
        <v>0</v>
      </c>
      <c r="P695" s="142" vm="2">
        <v>0</v>
      </c>
      <c r="Q695" s="89" t="s">
        <v>998</v>
      </c>
      <c r="R695" s="89" t="s">
        <v>1230</v>
      </c>
      <c r="S695" s="91" t="s">
        <v>1045</v>
      </c>
      <c r="T695" s="89" t="s">
        <v>932</v>
      </c>
      <c r="U695" s="89" t="s">
        <v>933</v>
      </c>
      <c r="V695" s="146">
        <v>3925</v>
      </c>
      <c r="W695" s="89" t="s">
        <v>912</v>
      </c>
      <c r="X695" s="89">
        <v>0.49166660000000001</v>
      </c>
      <c r="Y695" s="90">
        <v>0.25</v>
      </c>
      <c r="Z695" s="118">
        <v>-333935.36405033263</v>
      </c>
      <c r="AA695" s="89">
        <v>0.12291665</v>
      </c>
      <c r="AB695" s="116">
        <f>_xlfn.XLOOKUP(I695,'rubros_id_opex '!A:A,'rubros_id_opex '!B:B)</f>
        <v>2</v>
      </c>
      <c r="AC695" s="89" t="str">
        <f>_xlfn.XLOOKUP(AB695,'rubros_unicos'!B:B,'rubros_unicos'!A:A)</f>
        <v>PERSONAL</v>
      </c>
    </row>
    <row r="696" spans="1:29" x14ac:dyDescent="0.25">
      <c r="A696" s="92" vm="29">
        <v>46109</v>
      </c>
      <c r="B696" s="89" t="s">
        <v>1446</v>
      </c>
      <c r="C696" s="89" vm="2">
        <v>0</v>
      </c>
      <c r="D696" s="90">
        <v>-2964500</v>
      </c>
      <c r="E696" s="89" t="s">
        <v>478</v>
      </c>
      <c r="F696" s="89">
        <v>1</v>
      </c>
      <c r="G696" s="90">
        <v>2964500</v>
      </c>
      <c r="H696" s="89" t="s">
        <v>996</v>
      </c>
      <c r="I696" s="89" t="s">
        <v>1022</v>
      </c>
      <c r="J696" s="89" t="s">
        <v>88</v>
      </c>
      <c r="K696" s="89" vm="2">
        <v>0</v>
      </c>
      <c r="L696" s="89" vm="2">
        <v>0</v>
      </c>
      <c r="M696" s="89" t="s">
        <v>1229</v>
      </c>
      <c r="N696" s="89" t="s">
        <v>94</v>
      </c>
      <c r="O696" s="142" vm="2">
        <v>0</v>
      </c>
      <c r="P696" s="142" vm="2">
        <v>0</v>
      </c>
      <c r="Q696" s="89" t="s">
        <v>998</v>
      </c>
      <c r="R696" s="89" t="s">
        <v>1230</v>
      </c>
      <c r="S696" s="91" t="s">
        <v>1045</v>
      </c>
      <c r="T696" s="89" t="s">
        <v>932</v>
      </c>
      <c r="U696" s="89" t="s">
        <v>933</v>
      </c>
      <c r="V696" s="146">
        <v>3725</v>
      </c>
      <c r="W696" s="89" t="s">
        <v>934</v>
      </c>
      <c r="X696" s="89">
        <v>0.49166665999999998</v>
      </c>
      <c r="Y696" s="90">
        <v>0.25</v>
      </c>
      <c r="Z696" s="118">
        <v>-364386.4533925</v>
      </c>
      <c r="AA696" s="89">
        <v>0.12291666499999999</v>
      </c>
      <c r="AB696" s="116">
        <f>_xlfn.XLOOKUP(I696,'rubros_id_opex '!A:A,'rubros_id_opex '!B:B)</f>
        <v>2</v>
      </c>
      <c r="AC696" s="89" t="str">
        <f>_xlfn.XLOOKUP(AB696,'rubros_unicos'!B:B,'rubros_unicos'!A:A)</f>
        <v>PERSONAL</v>
      </c>
    </row>
    <row r="697" spans="1:29" x14ac:dyDescent="0.25">
      <c r="A697" s="92" vm="29">
        <v>46109</v>
      </c>
      <c r="B697" s="89" t="s">
        <v>1446</v>
      </c>
      <c r="C697" s="89" vm="2">
        <v>0</v>
      </c>
      <c r="D697" s="90">
        <v>-2964500</v>
      </c>
      <c r="E697" s="89" t="s">
        <v>478</v>
      </c>
      <c r="F697" s="89">
        <v>1</v>
      </c>
      <c r="G697" s="90">
        <v>2964500</v>
      </c>
      <c r="H697" s="89" t="s">
        <v>996</v>
      </c>
      <c r="I697" s="89" t="s">
        <v>1022</v>
      </c>
      <c r="J697" s="89" t="s">
        <v>88</v>
      </c>
      <c r="K697" s="89" vm="2">
        <v>0</v>
      </c>
      <c r="L697" s="89" vm="2">
        <v>0</v>
      </c>
      <c r="M697" s="89" t="s">
        <v>1229</v>
      </c>
      <c r="N697" s="89" t="s">
        <v>94</v>
      </c>
      <c r="O697" s="142" vm="2">
        <v>0</v>
      </c>
      <c r="P697" s="142" vm="2">
        <v>0</v>
      </c>
      <c r="Q697" s="89" t="s">
        <v>998</v>
      </c>
      <c r="R697" s="89" t="s">
        <v>1230</v>
      </c>
      <c r="S697" s="91" t="s">
        <v>1045</v>
      </c>
      <c r="T697" s="89" t="s">
        <v>932</v>
      </c>
      <c r="U697" s="89" t="s">
        <v>933</v>
      </c>
      <c r="V697" s="146">
        <v>3725</v>
      </c>
      <c r="W697" s="89" t="s">
        <v>908</v>
      </c>
      <c r="X697" s="89">
        <v>0.49166665999999998</v>
      </c>
      <c r="Y697" s="90">
        <v>0.25</v>
      </c>
      <c r="Z697" s="118">
        <v>-364386.4533925</v>
      </c>
      <c r="AA697" s="89">
        <v>0.12291666499999999</v>
      </c>
      <c r="AB697" s="116">
        <f>_xlfn.XLOOKUP(I697,'rubros_id_opex '!A:A,'rubros_id_opex '!B:B)</f>
        <v>2</v>
      </c>
      <c r="AC697" s="89" t="str">
        <f>_xlfn.XLOOKUP(AB697,'rubros_unicos'!B:B,'rubros_unicos'!A:A)</f>
        <v>PERSONAL</v>
      </c>
    </row>
    <row r="698" spans="1:29" x14ac:dyDescent="0.25">
      <c r="A698" s="92" vm="29">
        <v>46109</v>
      </c>
      <c r="B698" s="89" t="s">
        <v>1446</v>
      </c>
      <c r="C698" s="89" vm="2">
        <v>0</v>
      </c>
      <c r="D698" s="90">
        <v>-2964500</v>
      </c>
      <c r="E698" s="89" t="s">
        <v>478</v>
      </c>
      <c r="F698" s="89">
        <v>1</v>
      </c>
      <c r="G698" s="90">
        <v>2964500</v>
      </c>
      <c r="H698" s="89" t="s">
        <v>996</v>
      </c>
      <c r="I698" s="89" t="s">
        <v>1022</v>
      </c>
      <c r="J698" s="89" t="s">
        <v>88</v>
      </c>
      <c r="K698" s="89" vm="2">
        <v>0</v>
      </c>
      <c r="L698" s="89" vm="2">
        <v>0</v>
      </c>
      <c r="M698" s="89" t="s">
        <v>1229</v>
      </c>
      <c r="N698" s="89" t="s">
        <v>94</v>
      </c>
      <c r="O698" s="142" vm="2">
        <v>0</v>
      </c>
      <c r="P698" s="142" vm="2">
        <v>0</v>
      </c>
      <c r="Q698" s="89" t="s">
        <v>998</v>
      </c>
      <c r="R698" s="89" t="s">
        <v>1230</v>
      </c>
      <c r="S698" s="91" t="s">
        <v>1045</v>
      </c>
      <c r="T698" s="89" t="s">
        <v>932</v>
      </c>
      <c r="U698" s="89" t="s">
        <v>933</v>
      </c>
      <c r="V698" s="146">
        <v>3725</v>
      </c>
      <c r="W698" s="89" t="s">
        <v>910</v>
      </c>
      <c r="X698" s="89">
        <v>0.49166665999999998</v>
      </c>
      <c r="Y698" s="90">
        <v>0.25</v>
      </c>
      <c r="Z698" s="118">
        <v>-364386.4533925</v>
      </c>
      <c r="AA698" s="89">
        <v>0.12291666499999999</v>
      </c>
      <c r="AB698" s="116">
        <f>_xlfn.XLOOKUP(I698,'rubros_id_opex '!A:A,'rubros_id_opex '!B:B)</f>
        <v>2</v>
      </c>
      <c r="AC698" s="89" t="str">
        <f>_xlfn.XLOOKUP(AB698,'rubros_unicos'!B:B,'rubros_unicos'!A:A)</f>
        <v>PERSONAL</v>
      </c>
    </row>
    <row r="699" spans="1:29" x14ac:dyDescent="0.25">
      <c r="A699" s="92" vm="29">
        <v>46109</v>
      </c>
      <c r="B699" s="89" t="s">
        <v>1446</v>
      </c>
      <c r="C699" s="89" vm="2">
        <v>0</v>
      </c>
      <c r="D699" s="90">
        <v>-2964500</v>
      </c>
      <c r="E699" s="89" t="s">
        <v>478</v>
      </c>
      <c r="F699" s="89">
        <v>1</v>
      </c>
      <c r="G699" s="90">
        <v>2964500</v>
      </c>
      <c r="H699" s="89" t="s">
        <v>996</v>
      </c>
      <c r="I699" s="89" t="s">
        <v>1022</v>
      </c>
      <c r="J699" s="89" t="s">
        <v>88</v>
      </c>
      <c r="K699" s="89" vm="2">
        <v>0</v>
      </c>
      <c r="L699" s="89" vm="2">
        <v>0</v>
      </c>
      <c r="M699" s="89" t="s">
        <v>1229</v>
      </c>
      <c r="N699" s="89" t="s">
        <v>94</v>
      </c>
      <c r="O699" s="142" vm="2">
        <v>0</v>
      </c>
      <c r="P699" s="142" vm="2">
        <v>0</v>
      </c>
      <c r="Q699" s="89" t="s">
        <v>998</v>
      </c>
      <c r="R699" s="89" t="s">
        <v>1230</v>
      </c>
      <c r="S699" s="91" t="s">
        <v>1045</v>
      </c>
      <c r="T699" s="89" t="s">
        <v>932</v>
      </c>
      <c r="U699" s="89" t="s">
        <v>933</v>
      </c>
      <c r="V699" s="146">
        <v>3725</v>
      </c>
      <c r="W699" s="89" t="s">
        <v>912</v>
      </c>
      <c r="X699" s="89">
        <v>0.49166665999999998</v>
      </c>
      <c r="Y699" s="90">
        <v>0.25</v>
      </c>
      <c r="Z699" s="118">
        <v>-364386.4533925</v>
      </c>
      <c r="AA699" s="89">
        <v>0.12291666499999999</v>
      </c>
      <c r="AB699" s="116">
        <f>_xlfn.XLOOKUP(I699,'rubros_id_opex '!A:A,'rubros_id_opex '!B:B)</f>
        <v>2</v>
      </c>
      <c r="AC699" s="89" t="str">
        <f>_xlfn.XLOOKUP(AB699,'rubros_unicos'!B:B,'rubros_unicos'!A:A)</f>
        <v>PERSONAL</v>
      </c>
    </row>
    <row r="700" spans="1:29" x14ac:dyDescent="0.25">
      <c r="A700" s="92" vm="29">
        <v>46109</v>
      </c>
      <c r="B700" s="89" t="s">
        <v>1446</v>
      </c>
      <c r="C700" s="89" vm="2">
        <v>0</v>
      </c>
      <c r="D700" s="90">
        <v>-2964500</v>
      </c>
      <c r="E700" s="89" t="s">
        <v>478</v>
      </c>
      <c r="F700" s="89">
        <v>1</v>
      </c>
      <c r="G700" s="90">
        <v>2964500</v>
      </c>
      <c r="H700" s="89" t="s">
        <v>996</v>
      </c>
      <c r="I700" s="89" t="s">
        <v>1022</v>
      </c>
      <c r="J700" s="89" t="s">
        <v>88</v>
      </c>
      <c r="K700" s="89" vm="2">
        <v>0</v>
      </c>
      <c r="L700" s="89" vm="2">
        <v>0</v>
      </c>
      <c r="M700" s="89" t="s">
        <v>1229</v>
      </c>
      <c r="N700" s="89" t="s">
        <v>94</v>
      </c>
      <c r="O700" s="142" vm="2">
        <v>0</v>
      </c>
      <c r="P700" s="142" vm="2">
        <v>0</v>
      </c>
      <c r="Q700" s="89" t="s">
        <v>998</v>
      </c>
      <c r="R700" s="89" t="s">
        <v>1230</v>
      </c>
      <c r="S700" s="91" t="s">
        <v>1045</v>
      </c>
      <c r="T700" s="89" t="s">
        <v>932</v>
      </c>
      <c r="U700" s="89" t="s">
        <v>933</v>
      </c>
      <c r="V700" s="146">
        <v>3925</v>
      </c>
      <c r="W700" s="89" t="s">
        <v>934</v>
      </c>
      <c r="X700" s="89">
        <v>0.49166660000000001</v>
      </c>
      <c r="Y700" s="90">
        <v>0.25</v>
      </c>
      <c r="Z700" s="118">
        <v>-364386.408925</v>
      </c>
      <c r="AA700" s="89">
        <v>0.12291665</v>
      </c>
      <c r="AB700" s="116">
        <f>_xlfn.XLOOKUP(I700,'rubros_id_opex '!A:A,'rubros_id_opex '!B:B)</f>
        <v>2</v>
      </c>
      <c r="AC700" s="89" t="str">
        <f>_xlfn.XLOOKUP(AB700,'rubros_unicos'!B:B,'rubros_unicos'!A:A)</f>
        <v>PERSONAL</v>
      </c>
    </row>
    <row r="701" spans="1:29" x14ac:dyDescent="0.25">
      <c r="A701" s="92" vm="29">
        <v>46109</v>
      </c>
      <c r="B701" s="89" t="s">
        <v>1446</v>
      </c>
      <c r="C701" s="89" vm="2">
        <v>0</v>
      </c>
      <c r="D701" s="90">
        <v>-2964500</v>
      </c>
      <c r="E701" s="89" t="s">
        <v>478</v>
      </c>
      <c r="F701" s="89">
        <v>1</v>
      </c>
      <c r="G701" s="90">
        <v>2964500</v>
      </c>
      <c r="H701" s="89" t="s">
        <v>996</v>
      </c>
      <c r="I701" s="89" t="s">
        <v>1022</v>
      </c>
      <c r="J701" s="89" t="s">
        <v>88</v>
      </c>
      <c r="K701" s="89" vm="2">
        <v>0</v>
      </c>
      <c r="L701" s="89" vm="2">
        <v>0</v>
      </c>
      <c r="M701" s="89" t="s">
        <v>1229</v>
      </c>
      <c r="N701" s="89" t="s">
        <v>94</v>
      </c>
      <c r="O701" s="142" vm="2">
        <v>0</v>
      </c>
      <c r="P701" s="142" vm="2">
        <v>0</v>
      </c>
      <c r="Q701" s="89" t="s">
        <v>998</v>
      </c>
      <c r="R701" s="89" t="s">
        <v>1230</v>
      </c>
      <c r="S701" s="91" t="s">
        <v>1045</v>
      </c>
      <c r="T701" s="89" t="s">
        <v>932</v>
      </c>
      <c r="U701" s="89" t="s">
        <v>933</v>
      </c>
      <c r="V701" s="146">
        <v>3925</v>
      </c>
      <c r="W701" s="89" t="s">
        <v>908</v>
      </c>
      <c r="X701" s="89">
        <v>0.49166660000000001</v>
      </c>
      <c r="Y701" s="90">
        <v>0.25</v>
      </c>
      <c r="Z701" s="118">
        <v>-364386.408925</v>
      </c>
      <c r="AA701" s="89">
        <v>0.12291665</v>
      </c>
      <c r="AB701" s="116">
        <f>_xlfn.XLOOKUP(I701,'rubros_id_opex '!A:A,'rubros_id_opex '!B:B)</f>
        <v>2</v>
      </c>
      <c r="AC701" s="89" t="str">
        <f>_xlfn.XLOOKUP(AB701,'rubros_unicos'!B:B,'rubros_unicos'!A:A)</f>
        <v>PERSONAL</v>
      </c>
    </row>
    <row r="702" spans="1:29" x14ac:dyDescent="0.25">
      <c r="A702" s="92" vm="29">
        <v>46109</v>
      </c>
      <c r="B702" s="89" t="s">
        <v>1446</v>
      </c>
      <c r="C702" s="89" vm="2">
        <v>0</v>
      </c>
      <c r="D702" s="90">
        <v>-2964500</v>
      </c>
      <c r="E702" s="89" t="s">
        <v>478</v>
      </c>
      <c r="F702" s="89">
        <v>1</v>
      </c>
      <c r="G702" s="90">
        <v>2964500</v>
      </c>
      <c r="H702" s="89" t="s">
        <v>996</v>
      </c>
      <c r="I702" s="89" t="s">
        <v>1022</v>
      </c>
      <c r="J702" s="89" t="s">
        <v>88</v>
      </c>
      <c r="K702" s="89" vm="2">
        <v>0</v>
      </c>
      <c r="L702" s="89" vm="2">
        <v>0</v>
      </c>
      <c r="M702" s="89" t="s">
        <v>1229</v>
      </c>
      <c r="N702" s="89" t="s">
        <v>94</v>
      </c>
      <c r="O702" s="142" vm="2">
        <v>0</v>
      </c>
      <c r="P702" s="142" vm="2">
        <v>0</v>
      </c>
      <c r="Q702" s="89" t="s">
        <v>998</v>
      </c>
      <c r="R702" s="89" t="s">
        <v>1230</v>
      </c>
      <c r="S702" s="91" t="s">
        <v>1045</v>
      </c>
      <c r="T702" s="89" t="s">
        <v>932</v>
      </c>
      <c r="U702" s="89" t="s">
        <v>933</v>
      </c>
      <c r="V702" s="146">
        <v>3925</v>
      </c>
      <c r="W702" s="89" t="s">
        <v>910</v>
      </c>
      <c r="X702" s="89">
        <v>0.49166660000000001</v>
      </c>
      <c r="Y702" s="90">
        <v>0.25</v>
      </c>
      <c r="Z702" s="118">
        <v>-364386.408925</v>
      </c>
      <c r="AA702" s="89">
        <v>0.12291665</v>
      </c>
      <c r="AB702" s="116">
        <f>_xlfn.XLOOKUP(I702,'rubros_id_opex '!A:A,'rubros_id_opex '!B:B)</f>
        <v>2</v>
      </c>
      <c r="AC702" s="89" t="str">
        <f>_xlfn.XLOOKUP(AB702,'rubros_unicos'!B:B,'rubros_unicos'!A:A)</f>
        <v>PERSONAL</v>
      </c>
    </row>
    <row r="703" spans="1:29" x14ac:dyDescent="0.25">
      <c r="A703" s="92" vm="29">
        <v>46109</v>
      </c>
      <c r="B703" s="89" t="s">
        <v>1446</v>
      </c>
      <c r="C703" s="89" vm="2">
        <v>0</v>
      </c>
      <c r="D703" s="90">
        <v>-2964500</v>
      </c>
      <c r="E703" s="89" t="s">
        <v>478</v>
      </c>
      <c r="F703" s="89">
        <v>1</v>
      </c>
      <c r="G703" s="90">
        <v>2964500</v>
      </c>
      <c r="H703" s="89" t="s">
        <v>996</v>
      </c>
      <c r="I703" s="89" t="s">
        <v>1022</v>
      </c>
      <c r="J703" s="89" t="s">
        <v>88</v>
      </c>
      <c r="K703" s="89" vm="2">
        <v>0</v>
      </c>
      <c r="L703" s="89" vm="2">
        <v>0</v>
      </c>
      <c r="M703" s="89" t="s">
        <v>1229</v>
      </c>
      <c r="N703" s="89" t="s">
        <v>94</v>
      </c>
      <c r="O703" s="142" vm="2">
        <v>0</v>
      </c>
      <c r="P703" s="142" vm="2">
        <v>0</v>
      </c>
      <c r="Q703" s="89" t="s">
        <v>998</v>
      </c>
      <c r="R703" s="89" t="s">
        <v>1230</v>
      </c>
      <c r="S703" s="91" t="s">
        <v>1045</v>
      </c>
      <c r="T703" s="89" t="s">
        <v>932</v>
      </c>
      <c r="U703" s="89" t="s">
        <v>933</v>
      </c>
      <c r="V703" s="146">
        <v>3925</v>
      </c>
      <c r="W703" s="89" t="s">
        <v>912</v>
      </c>
      <c r="X703" s="89">
        <v>0.49166660000000001</v>
      </c>
      <c r="Y703" s="90">
        <v>0.25</v>
      </c>
      <c r="Z703" s="118">
        <v>-364386.408925</v>
      </c>
      <c r="AA703" s="89">
        <v>0.12291665</v>
      </c>
      <c r="AB703" s="116">
        <f>_xlfn.XLOOKUP(I703,'rubros_id_opex '!A:A,'rubros_id_opex '!B:B)</f>
        <v>2</v>
      </c>
      <c r="AC703" s="89" t="str">
        <f>_xlfn.XLOOKUP(AB703,'rubros_unicos'!B:B,'rubros_unicos'!A:A)</f>
        <v>PERSONAL</v>
      </c>
    </row>
    <row r="704" spans="1:29" x14ac:dyDescent="0.25">
      <c r="A704" s="92" vm="29">
        <v>46109</v>
      </c>
      <c r="B704" s="89" t="s">
        <v>1447</v>
      </c>
      <c r="C704" s="89" vm="2">
        <v>0</v>
      </c>
      <c r="D704" s="90">
        <v>-393000</v>
      </c>
      <c r="E704" s="89" t="s">
        <v>478</v>
      </c>
      <c r="F704" s="89">
        <v>1</v>
      </c>
      <c r="G704" s="90">
        <v>393000</v>
      </c>
      <c r="H704" s="89" t="s">
        <v>996</v>
      </c>
      <c r="I704" s="89" t="s">
        <v>1023</v>
      </c>
      <c r="J704" s="89" t="s">
        <v>88</v>
      </c>
      <c r="K704" s="89" vm="2">
        <v>0</v>
      </c>
      <c r="L704" s="89" vm="2">
        <v>0</v>
      </c>
      <c r="M704" s="89" t="s">
        <v>1229</v>
      </c>
      <c r="N704" s="89" t="s">
        <v>94</v>
      </c>
      <c r="O704" s="142" vm="2">
        <v>0</v>
      </c>
      <c r="P704" s="142" vm="2">
        <v>0</v>
      </c>
      <c r="Q704" s="89" t="s">
        <v>998</v>
      </c>
      <c r="R704" s="89" t="s">
        <v>1230</v>
      </c>
      <c r="S704" s="91" t="s">
        <v>1045</v>
      </c>
      <c r="T704" s="89" t="s">
        <v>932</v>
      </c>
      <c r="U704" s="89" t="s">
        <v>933</v>
      </c>
      <c r="V704" s="146">
        <v>3725</v>
      </c>
      <c r="W704" s="89" t="s">
        <v>934</v>
      </c>
      <c r="X704" s="89">
        <v>0.49166665999999998</v>
      </c>
      <c r="Y704" s="90">
        <v>0.25</v>
      </c>
      <c r="Z704" s="118">
        <v>-48306.249344999997</v>
      </c>
      <c r="AA704" s="89">
        <v>0.12291666499999999</v>
      </c>
      <c r="AB704" s="116">
        <f>_xlfn.XLOOKUP(I704,'rubros_id_opex '!A:A,'rubros_id_opex '!B:B)</f>
        <v>2</v>
      </c>
      <c r="AC704" s="89" t="str">
        <f>_xlfn.XLOOKUP(AB704,'rubros_unicos'!B:B,'rubros_unicos'!A:A)</f>
        <v>PERSONAL</v>
      </c>
    </row>
    <row r="705" spans="1:29" x14ac:dyDescent="0.25">
      <c r="A705" s="92" vm="29">
        <v>46109</v>
      </c>
      <c r="B705" s="89" t="s">
        <v>1447</v>
      </c>
      <c r="C705" s="89" vm="2">
        <v>0</v>
      </c>
      <c r="D705" s="90">
        <v>-393000</v>
      </c>
      <c r="E705" s="89" t="s">
        <v>478</v>
      </c>
      <c r="F705" s="89">
        <v>1</v>
      </c>
      <c r="G705" s="90">
        <v>393000</v>
      </c>
      <c r="H705" s="89" t="s">
        <v>996</v>
      </c>
      <c r="I705" s="89" t="s">
        <v>1023</v>
      </c>
      <c r="J705" s="89" t="s">
        <v>88</v>
      </c>
      <c r="K705" s="89" vm="2">
        <v>0</v>
      </c>
      <c r="L705" s="89" vm="2">
        <v>0</v>
      </c>
      <c r="M705" s="89" t="s">
        <v>1229</v>
      </c>
      <c r="N705" s="89" t="s">
        <v>94</v>
      </c>
      <c r="O705" s="142" vm="2">
        <v>0</v>
      </c>
      <c r="P705" s="142" vm="2">
        <v>0</v>
      </c>
      <c r="Q705" s="89" t="s">
        <v>998</v>
      </c>
      <c r="R705" s="89" t="s">
        <v>1230</v>
      </c>
      <c r="S705" s="91" t="s">
        <v>1045</v>
      </c>
      <c r="T705" s="89" t="s">
        <v>932</v>
      </c>
      <c r="U705" s="89" t="s">
        <v>933</v>
      </c>
      <c r="V705" s="146">
        <v>3725</v>
      </c>
      <c r="W705" s="89" t="s">
        <v>908</v>
      </c>
      <c r="X705" s="89">
        <v>0.49166665999999998</v>
      </c>
      <c r="Y705" s="90">
        <v>0.25</v>
      </c>
      <c r="Z705" s="118">
        <v>-48306.249344999997</v>
      </c>
      <c r="AA705" s="89">
        <v>0.12291666499999999</v>
      </c>
      <c r="AB705" s="116">
        <f>_xlfn.XLOOKUP(I705,'rubros_id_opex '!A:A,'rubros_id_opex '!B:B)</f>
        <v>2</v>
      </c>
      <c r="AC705" s="89" t="str">
        <f>_xlfn.XLOOKUP(AB705,'rubros_unicos'!B:B,'rubros_unicos'!A:A)</f>
        <v>PERSONAL</v>
      </c>
    </row>
    <row r="706" spans="1:29" x14ac:dyDescent="0.25">
      <c r="A706" s="92" vm="29">
        <v>46109</v>
      </c>
      <c r="B706" s="89" t="s">
        <v>1447</v>
      </c>
      <c r="C706" s="89" vm="2">
        <v>0</v>
      </c>
      <c r="D706" s="90">
        <v>-393000</v>
      </c>
      <c r="E706" s="89" t="s">
        <v>478</v>
      </c>
      <c r="F706" s="89">
        <v>1</v>
      </c>
      <c r="G706" s="90">
        <v>393000</v>
      </c>
      <c r="H706" s="89" t="s">
        <v>996</v>
      </c>
      <c r="I706" s="89" t="s">
        <v>1023</v>
      </c>
      <c r="J706" s="89" t="s">
        <v>88</v>
      </c>
      <c r="K706" s="89" vm="2">
        <v>0</v>
      </c>
      <c r="L706" s="89" vm="2">
        <v>0</v>
      </c>
      <c r="M706" s="89" t="s">
        <v>1229</v>
      </c>
      <c r="N706" s="89" t="s">
        <v>94</v>
      </c>
      <c r="O706" s="142" vm="2">
        <v>0</v>
      </c>
      <c r="P706" s="142" vm="2">
        <v>0</v>
      </c>
      <c r="Q706" s="89" t="s">
        <v>998</v>
      </c>
      <c r="R706" s="89" t="s">
        <v>1230</v>
      </c>
      <c r="S706" s="91" t="s">
        <v>1045</v>
      </c>
      <c r="T706" s="89" t="s">
        <v>932</v>
      </c>
      <c r="U706" s="89" t="s">
        <v>933</v>
      </c>
      <c r="V706" s="146">
        <v>3725</v>
      </c>
      <c r="W706" s="89" t="s">
        <v>910</v>
      </c>
      <c r="X706" s="89">
        <v>0.49166665999999998</v>
      </c>
      <c r="Y706" s="90">
        <v>0.25</v>
      </c>
      <c r="Z706" s="118">
        <v>-48306.249344999997</v>
      </c>
      <c r="AA706" s="89">
        <v>0.12291666499999999</v>
      </c>
      <c r="AB706" s="116">
        <f>_xlfn.XLOOKUP(I706,'rubros_id_opex '!A:A,'rubros_id_opex '!B:B)</f>
        <v>2</v>
      </c>
      <c r="AC706" s="89" t="str">
        <f>_xlfn.XLOOKUP(AB706,'rubros_unicos'!B:B,'rubros_unicos'!A:A)</f>
        <v>PERSONAL</v>
      </c>
    </row>
    <row r="707" spans="1:29" x14ac:dyDescent="0.25">
      <c r="A707" s="92" vm="29">
        <v>46109</v>
      </c>
      <c r="B707" s="89" t="s">
        <v>1447</v>
      </c>
      <c r="C707" s="89" vm="2">
        <v>0</v>
      </c>
      <c r="D707" s="90">
        <v>-393000</v>
      </c>
      <c r="E707" s="89" t="s">
        <v>478</v>
      </c>
      <c r="F707" s="89">
        <v>1</v>
      </c>
      <c r="G707" s="90">
        <v>393000</v>
      </c>
      <c r="H707" s="89" t="s">
        <v>996</v>
      </c>
      <c r="I707" s="89" t="s">
        <v>1023</v>
      </c>
      <c r="J707" s="89" t="s">
        <v>88</v>
      </c>
      <c r="K707" s="89" vm="2">
        <v>0</v>
      </c>
      <c r="L707" s="89" vm="2">
        <v>0</v>
      </c>
      <c r="M707" s="89" t="s">
        <v>1229</v>
      </c>
      <c r="N707" s="89" t="s">
        <v>94</v>
      </c>
      <c r="O707" s="142" vm="2">
        <v>0</v>
      </c>
      <c r="P707" s="142" vm="2">
        <v>0</v>
      </c>
      <c r="Q707" s="89" t="s">
        <v>998</v>
      </c>
      <c r="R707" s="89" t="s">
        <v>1230</v>
      </c>
      <c r="S707" s="91" t="s">
        <v>1045</v>
      </c>
      <c r="T707" s="89" t="s">
        <v>932</v>
      </c>
      <c r="U707" s="89" t="s">
        <v>933</v>
      </c>
      <c r="V707" s="146">
        <v>3725</v>
      </c>
      <c r="W707" s="89" t="s">
        <v>912</v>
      </c>
      <c r="X707" s="89">
        <v>0.49166665999999998</v>
      </c>
      <c r="Y707" s="90">
        <v>0.25</v>
      </c>
      <c r="Z707" s="118">
        <v>-48306.249344999997</v>
      </c>
      <c r="AA707" s="89">
        <v>0.12291666499999999</v>
      </c>
      <c r="AB707" s="116">
        <f>_xlfn.XLOOKUP(I707,'rubros_id_opex '!A:A,'rubros_id_opex '!B:B)</f>
        <v>2</v>
      </c>
      <c r="AC707" s="89" t="str">
        <f>_xlfn.XLOOKUP(AB707,'rubros_unicos'!B:B,'rubros_unicos'!A:A)</f>
        <v>PERSONAL</v>
      </c>
    </row>
    <row r="708" spans="1:29" x14ac:dyDescent="0.25">
      <c r="A708" s="92" vm="29">
        <v>46109</v>
      </c>
      <c r="B708" s="89" t="s">
        <v>1447</v>
      </c>
      <c r="C708" s="89" vm="2">
        <v>0</v>
      </c>
      <c r="D708" s="90">
        <v>-393000</v>
      </c>
      <c r="E708" s="89" t="s">
        <v>478</v>
      </c>
      <c r="F708" s="89">
        <v>1</v>
      </c>
      <c r="G708" s="90">
        <v>393000</v>
      </c>
      <c r="H708" s="89" t="s">
        <v>996</v>
      </c>
      <c r="I708" s="89" t="s">
        <v>1023</v>
      </c>
      <c r="J708" s="89" t="s">
        <v>88</v>
      </c>
      <c r="K708" s="89" vm="2">
        <v>0</v>
      </c>
      <c r="L708" s="89" vm="2">
        <v>0</v>
      </c>
      <c r="M708" s="89" t="s">
        <v>1229</v>
      </c>
      <c r="N708" s="89" t="s">
        <v>94</v>
      </c>
      <c r="O708" s="142" vm="2">
        <v>0</v>
      </c>
      <c r="P708" s="142" vm="2">
        <v>0</v>
      </c>
      <c r="Q708" s="89" t="s">
        <v>998</v>
      </c>
      <c r="R708" s="89" t="s">
        <v>1230</v>
      </c>
      <c r="S708" s="91" t="s">
        <v>1045</v>
      </c>
      <c r="T708" s="89" t="s">
        <v>932</v>
      </c>
      <c r="U708" s="89" t="s">
        <v>933</v>
      </c>
      <c r="V708" s="146">
        <v>3925</v>
      </c>
      <c r="W708" s="89" t="s">
        <v>934</v>
      </c>
      <c r="X708" s="89">
        <v>0.49166660000000001</v>
      </c>
      <c r="Y708" s="90">
        <v>0.25</v>
      </c>
      <c r="Z708" s="118">
        <v>-48306.243450000002</v>
      </c>
      <c r="AA708" s="89">
        <v>0.12291665</v>
      </c>
      <c r="AB708" s="116">
        <f>_xlfn.XLOOKUP(I708,'rubros_id_opex '!A:A,'rubros_id_opex '!B:B)</f>
        <v>2</v>
      </c>
      <c r="AC708" s="89" t="str">
        <f>_xlfn.XLOOKUP(AB708,'rubros_unicos'!B:B,'rubros_unicos'!A:A)</f>
        <v>PERSONAL</v>
      </c>
    </row>
    <row r="709" spans="1:29" x14ac:dyDescent="0.25">
      <c r="A709" s="92" vm="29">
        <v>46109</v>
      </c>
      <c r="B709" s="89" t="s">
        <v>1447</v>
      </c>
      <c r="C709" s="89" vm="2">
        <v>0</v>
      </c>
      <c r="D709" s="90">
        <v>-393000</v>
      </c>
      <c r="E709" s="89" t="s">
        <v>478</v>
      </c>
      <c r="F709" s="89">
        <v>1</v>
      </c>
      <c r="G709" s="90">
        <v>393000</v>
      </c>
      <c r="H709" s="89" t="s">
        <v>996</v>
      </c>
      <c r="I709" s="89" t="s">
        <v>1023</v>
      </c>
      <c r="J709" s="89" t="s">
        <v>88</v>
      </c>
      <c r="K709" s="89" vm="2">
        <v>0</v>
      </c>
      <c r="L709" s="89" vm="2">
        <v>0</v>
      </c>
      <c r="M709" s="89" t="s">
        <v>1229</v>
      </c>
      <c r="N709" s="89" t="s">
        <v>94</v>
      </c>
      <c r="O709" s="142" vm="2">
        <v>0</v>
      </c>
      <c r="P709" s="142" vm="2">
        <v>0</v>
      </c>
      <c r="Q709" s="89" t="s">
        <v>998</v>
      </c>
      <c r="R709" s="89" t="s">
        <v>1230</v>
      </c>
      <c r="S709" s="91" t="s">
        <v>1045</v>
      </c>
      <c r="T709" s="89" t="s">
        <v>932</v>
      </c>
      <c r="U709" s="89" t="s">
        <v>933</v>
      </c>
      <c r="V709" s="146">
        <v>3925</v>
      </c>
      <c r="W709" s="89" t="s">
        <v>908</v>
      </c>
      <c r="X709" s="89">
        <v>0.49166660000000001</v>
      </c>
      <c r="Y709" s="90">
        <v>0.25</v>
      </c>
      <c r="Z709" s="118">
        <v>-48306.243450000002</v>
      </c>
      <c r="AA709" s="89">
        <v>0.12291665</v>
      </c>
      <c r="AB709" s="116">
        <f>_xlfn.XLOOKUP(I709,'rubros_id_opex '!A:A,'rubros_id_opex '!B:B)</f>
        <v>2</v>
      </c>
      <c r="AC709" s="89" t="str">
        <f>_xlfn.XLOOKUP(AB709,'rubros_unicos'!B:B,'rubros_unicos'!A:A)</f>
        <v>PERSONAL</v>
      </c>
    </row>
    <row r="710" spans="1:29" x14ac:dyDescent="0.25">
      <c r="A710" s="92" vm="29">
        <v>46109</v>
      </c>
      <c r="B710" s="89" t="s">
        <v>1447</v>
      </c>
      <c r="C710" s="89" vm="2">
        <v>0</v>
      </c>
      <c r="D710" s="90">
        <v>-393000</v>
      </c>
      <c r="E710" s="89" t="s">
        <v>478</v>
      </c>
      <c r="F710" s="89">
        <v>1</v>
      </c>
      <c r="G710" s="90">
        <v>393000</v>
      </c>
      <c r="H710" s="89" t="s">
        <v>996</v>
      </c>
      <c r="I710" s="89" t="s">
        <v>1023</v>
      </c>
      <c r="J710" s="89" t="s">
        <v>88</v>
      </c>
      <c r="K710" s="89" vm="2">
        <v>0</v>
      </c>
      <c r="L710" s="89" vm="2">
        <v>0</v>
      </c>
      <c r="M710" s="89" t="s">
        <v>1229</v>
      </c>
      <c r="N710" s="89" t="s">
        <v>94</v>
      </c>
      <c r="O710" s="142" vm="2">
        <v>0</v>
      </c>
      <c r="P710" s="142" vm="2">
        <v>0</v>
      </c>
      <c r="Q710" s="89" t="s">
        <v>998</v>
      </c>
      <c r="R710" s="89" t="s">
        <v>1230</v>
      </c>
      <c r="S710" s="91" t="s">
        <v>1045</v>
      </c>
      <c r="T710" s="89" t="s">
        <v>932</v>
      </c>
      <c r="U710" s="89" t="s">
        <v>933</v>
      </c>
      <c r="V710" s="146">
        <v>3925</v>
      </c>
      <c r="W710" s="89" t="s">
        <v>910</v>
      </c>
      <c r="X710" s="89">
        <v>0.49166660000000001</v>
      </c>
      <c r="Y710" s="90">
        <v>0.25</v>
      </c>
      <c r="Z710" s="118">
        <v>-48306.243450000002</v>
      </c>
      <c r="AA710" s="89">
        <v>0.12291665</v>
      </c>
      <c r="AB710" s="116">
        <f>_xlfn.XLOOKUP(I710,'rubros_id_opex '!A:A,'rubros_id_opex '!B:B)</f>
        <v>2</v>
      </c>
      <c r="AC710" s="89" t="str">
        <f>_xlfn.XLOOKUP(AB710,'rubros_unicos'!B:B,'rubros_unicos'!A:A)</f>
        <v>PERSONAL</v>
      </c>
    </row>
    <row r="711" spans="1:29" x14ac:dyDescent="0.25">
      <c r="A711" s="92" vm="29">
        <v>46109</v>
      </c>
      <c r="B711" s="89" t="s">
        <v>1447</v>
      </c>
      <c r="C711" s="89" vm="2">
        <v>0</v>
      </c>
      <c r="D711" s="90">
        <v>-393000</v>
      </c>
      <c r="E711" s="89" t="s">
        <v>478</v>
      </c>
      <c r="F711" s="89">
        <v>1</v>
      </c>
      <c r="G711" s="90">
        <v>393000</v>
      </c>
      <c r="H711" s="89" t="s">
        <v>996</v>
      </c>
      <c r="I711" s="89" t="s">
        <v>1023</v>
      </c>
      <c r="J711" s="89" t="s">
        <v>88</v>
      </c>
      <c r="K711" s="89" vm="2">
        <v>0</v>
      </c>
      <c r="L711" s="89" vm="2">
        <v>0</v>
      </c>
      <c r="M711" s="89" t="s">
        <v>1229</v>
      </c>
      <c r="N711" s="89" t="s">
        <v>94</v>
      </c>
      <c r="O711" s="142" vm="2">
        <v>0</v>
      </c>
      <c r="P711" s="142" vm="2">
        <v>0</v>
      </c>
      <c r="Q711" s="89" t="s">
        <v>998</v>
      </c>
      <c r="R711" s="89" t="s">
        <v>1230</v>
      </c>
      <c r="S711" s="91" t="s">
        <v>1045</v>
      </c>
      <c r="T711" s="89" t="s">
        <v>932</v>
      </c>
      <c r="U711" s="89" t="s">
        <v>933</v>
      </c>
      <c r="V711" s="146">
        <v>3925</v>
      </c>
      <c r="W711" s="89" t="s">
        <v>912</v>
      </c>
      <c r="X711" s="89">
        <v>0.49166660000000001</v>
      </c>
      <c r="Y711" s="90">
        <v>0.25</v>
      </c>
      <c r="Z711" s="118">
        <v>-48306.243450000002</v>
      </c>
      <c r="AA711" s="89">
        <v>0.12291665</v>
      </c>
      <c r="AB711" s="116">
        <f>_xlfn.XLOOKUP(I711,'rubros_id_opex '!A:A,'rubros_id_opex '!B:B)</f>
        <v>2</v>
      </c>
      <c r="AC711" s="89" t="str">
        <f>_xlfn.XLOOKUP(AB711,'rubros_unicos'!B:B,'rubros_unicos'!A:A)</f>
        <v>PERSONAL</v>
      </c>
    </row>
    <row r="712" spans="1:29" x14ac:dyDescent="0.25">
      <c r="A712" s="92" vm="29">
        <v>46109</v>
      </c>
      <c r="B712" s="89" t="s">
        <v>1448</v>
      </c>
      <c r="C712" s="89" vm="2">
        <v>0</v>
      </c>
      <c r="D712" s="90">
        <v>-1716762.6521739131</v>
      </c>
      <c r="E712" s="89" t="s">
        <v>478</v>
      </c>
      <c r="F712" s="89">
        <v>1</v>
      </c>
      <c r="G712" s="90">
        <v>1716762.6521739131</v>
      </c>
      <c r="H712" s="89" t="s">
        <v>996</v>
      </c>
      <c r="I712" s="89" t="s">
        <v>1048</v>
      </c>
      <c r="J712" s="89" t="s">
        <v>88</v>
      </c>
      <c r="K712" s="89" vm="2">
        <v>0</v>
      </c>
      <c r="L712" s="89" vm="2">
        <v>0</v>
      </c>
      <c r="M712" s="89" t="s">
        <v>1229</v>
      </c>
      <c r="N712" s="89" t="s">
        <v>103</v>
      </c>
      <c r="O712" s="142" vm="2">
        <v>0</v>
      </c>
      <c r="P712" s="142" vm="2">
        <v>0</v>
      </c>
      <c r="Q712" s="89" t="s">
        <v>998</v>
      </c>
      <c r="R712" s="89" t="s">
        <v>1230</v>
      </c>
      <c r="S712" s="91" t="s">
        <v>1045</v>
      </c>
      <c r="T712" s="89" t="s">
        <v>978</v>
      </c>
      <c r="U712" s="89" t="s">
        <v>979</v>
      </c>
      <c r="V712" s="146">
        <v>3725</v>
      </c>
      <c r="W712" s="89" t="s">
        <v>934</v>
      </c>
      <c r="X712" s="89">
        <v>0.49166665999999998</v>
      </c>
      <c r="Y712" s="90">
        <v>0.5</v>
      </c>
      <c r="Z712" s="118">
        <v>-422037.47960354475</v>
      </c>
      <c r="AA712" s="89">
        <v>0.24583332999999999</v>
      </c>
      <c r="AB712" s="116">
        <f>_xlfn.XLOOKUP(I712,'rubros_id_opex '!A:A,'rubros_id_opex '!B:B)</f>
        <v>2</v>
      </c>
      <c r="AC712" s="89" t="str">
        <f>_xlfn.XLOOKUP(AB712,'rubros_unicos'!B:B,'rubros_unicos'!A:A)</f>
        <v>PERSONAL</v>
      </c>
    </row>
    <row r="713" spans="1:29" x14ac:dyDescent="0.25">
      <c r="A713" s="92" vm="29">
        <v>46109</v>
      </c>
      <c r="B713" s="89" t="s">
        <v>1448</v>
      </c>
      <c r="C713" s="89" vm="2">
        <v>0</v>
      </c>
      <c r="D713" s="90">
        <v>-1716762.6521739131</v>
      </c>
      <c r="E713" s="89" t="s">
        <v>478</v>
      </c>
      <c r="F713" s="89">
        <v>1</v>
      </c>
      <c r="G713" s="90">
        <v>1716762.6521739131</v>
      </c>
      <c r="H713" s="89" t="s">
        <v>996</v>
      </c>
      <c r="I713" s="89" t="s">
        <v>1048</v>
      </c>
      <c r="J713" s="89" t="s">
        <v>88</v>
      </c>
      <c r="K713" s="89" vm="2">
        <v>0</v>
      </c>
      <c r="L713" s="89" vm="2">
        <v>0</v>
      </c>
      <c r="M713" s="89" t="s">
        <v>1229</v>
      </c>
      <c r="N713" s="89" t="s">
        <v>103</v>
      </c>
      <c r="O713" s="142" vm="2">
        <v>0</v>
      </c>
      <c r="P713" s="142" vm="2">
        <v>0</v>
      </c>
      <c r="Q713" s="89" t="s">
        <v>998</v>
      </c>
      <c r="R713" s="89" t="s">
        <v>1230</v>
      </c>
      <c r="S713" s="91" t="s">
        <v>1045</v>
      </c>
      <c r="T713" s="89" t="s">
        <v>978</v>
      </c>
      <c r="U713" s="89" t="s">
        <v>979</v>
      </c>
      <c r="V713" s="146">
        <v>3725</v>
      </c>
      <c r="W713" s="89" t="s">
        <v>908</v>
      </c>
      <c r="X713" s="89">
        <v>0.49166665999999998</v>
      </c>
      <c r="Y713" s="90">
        <v>0.5</v>
      </c>
      <c r="Z713" s="118">
        <v>-422037.47960354475</v>
      </c>
      <c r="AA713" s="89">
        <v>0.24583332999999999</v>
      </c>
      <c r="AB713" s="116">
        <f>_xlfn.XLOOKUP(I713,'rubros_id_opex '!A:A,'rubros_id_opex '!B:B)</f>
        <v>2</v>
      </c>
      <c r="AC713" s="89" t="str">
        <f>_xlfn.XLOOKUP(AB713,'rubros_unicos'!B:B,'rubros_unicos'!A:A)</f>
        <v>PERSONAL</v>
      </c>
    </row>
    <row r="714" spans="1:29" x14ac:dyDescent="0.25">
      <c r="A714" s="92" vm="29">
        <v>46109</v>
      </c>
      <c r="B714" s="89" t="s">
        <v>1448</v>
      </c>
      <c r="C714" s="89" vm="2">
        <v>0</v>
      </c>
      <c r="D714" s="90">
        <v>-1716762.6521739131</v>
      </c>
      <c r="E714" s="89" t="s">
        <v>478</v>
      </c>
      <c r="F714" s="89">
        <v>1</v>
      </c>
      <c r="G714" s="90">
        <v>1716762.6521739131</v>
      </c>
      <c r="H714" s="89" t="s">
        <v>996</v>
      </c>
      <c r="I714" s="89" t="s">
        <v>1048</v>
      </c>
      <c r="J714" s="89" t="s">
        <v>88</v>
      </c>
      <c r="K714" s="89" vm="2">
        <v>0</v>
      </c>
      <c r="L714" s="89" vm="2">
        <v>0</v>
      </c>
      <c r="M714" s="89" t="s">
        <v>1229</v>
      </c>
      <c r="N714" s="89" t="s">
        <v>103</v>
      </c>
      <c r="O714" s="142" vm="2">
        <v>0</v>
      </c>
      <c r="P714" s="142" vm="2">
        <v>0</v>
      </c>
      <c r="Q714" s="89" t="s">
        <v>998</v>
      </c>
      <c r="R714" s="89" t="s">
        <v>1230</v>
      </c>
      <c r="S714" s="91" t="s">
        <v>1045</v>
      </c>
      <c r="T714" s="89" t="s">
        <v>978</v>
      </c>
      <c r="U714" s="89" t="s">
        <v>979</v>
      </c>
      <c r="V714" s="146">
        <v>3925</v>
      </c>
      <c r="W714" s="89" t="s">
        <v>934</v>
      </c>
      <c r="X714" s="89">
        <v>0.49166660000000001</v>
      </c>
      <c r="Y714" s="90">
        <v>0.5</v>
      </c>
      <c r="Z714" s="118">
        <v>-422037.42810066522</v>
      </c>
      <c r="AA714" s="89">
        <v>0.2458333</v>
      </c>
      <c r="AB714" s="116">
        <f>_xlfn.XLOOKUP(I714,'rubros_id_opex '!A:A,'rubros_id_opex '!B:B)</f>
        <v>2</v>
      </c>
      <c r="AC714" s="89" t="str">
        <f>_xlfn.XLOOKUP(AB714,'rubros_unicos'!B:B,'rubros_unicos'!A:A)</f>
        <v>PERSONAL</v>
      </c>
    </row>
    <row r="715" spans="1:29" x14ac:dyDescent="0.25">
      <c r="A715" s="92" vm="29">
        <v>46109</v>
      </c>
      <c r="B715" s="89" t="s">
        <v>1448</v>
      </c>
      <c r="C715" s="89" vm="2">
        <v>0</v>
      </c>
      <c r="D715" s="90">
        <v>-1716762.6521739131</v>
      </c>
      <c r="E715" s="89" t="s">
        <v>478</v>
      </c>
      <c r="F715" s="89">
        <v>1</v>
      </c>
      <c r="G715" s="90">
        <v>1716762.6521739131</v>
      </c>
      <c r="H715" s="89" t="s">
        <v>996</v>
      </c>
      <c r="I715" s="89" t="s">
        <v>1048</v>
      </c>
      <c r="J715" s="89" t="s">
        <v>88</v>
      </c>
      <c r="K715" s="89" vm="2">
        <v>0</v>
      </c>
      <c r="L715" s="89" vm="2">
        <v>0</v>
      </c>
      <c r="M715" s="89" t="s">
        <v>1229</v>
      </c>
      <c r="N715" s="89" t="s">
        <v>103</v>
      </c>
      <c r="O715" s="142" vm="2">
        <v>0</v>
      </c>
      <c r="P715" s="142" vm="2">
        <v>0</v>
      </c>
      <c r="Q715" s="89" t="s">
        <v>998</v>
      </c>
      <c r="R715" s="89" t="s">
        <v>1230</v>
      </c>
      <c r="S715" s="91" t="s">
        <v>1045</v>
      </c>
      <c r="T715" s="89" t="s">
        <v>978</v>
      </c>
      <c r="U715" s="89" t="s">
        <v>979</v>
      </c>
      <c r="V715" s="146">
        <v>3925</v>
      </c>
      <c r="W715" s="89" t="s">
        <v>908</v>
      </c>
      <c r="X715" s="89">
        <v>0.49166660000000001</v>
      </c>
      <c r="Y715" s="90">
        <v>0.5</v>
      </c>
      <c r="Z715" s="118">
        <v>-422037.42810066522</v>
      </c>
      <c r="AA715" s="89">
        <v>0.2458333</v>
      </c>
      <c r="AB715" s="116">
        <f>_xlfn.XLOOKUP(I715,'rubros_id_opex '!A:A,'rubros_id_opex '!B:B)</f>
        <v>2</v>
      </c>
      <c r="AC715" s="89" t="str">
        <f>_xlfn.XLOOKUP(AB715,'rubros_unicos'!B:B,'rubros_unicos'!A:A)</f>
        <v>PERSONAL</v>
      </c>
    </row>
    <row r="716" spans="1:29" x14ac:dyDescent="0.25">
      <c r="A716" s="92" vm="27">
        <v>46112</v>
      </c>
      <c r="B716" s="89" t="s">
        <v>934</v>
      </c>
      <c r="C716" s="89">
        <v>3725</v>
      </c>
      <c r="D716" s="90">
        <v>-2790743.9999999995</v>
      </c>
      <c r="E716" s="89" t="s">
        <v>934</v>
      </c>
      <c r="F716" s="89">
        <v>148.79999999999998</v>
      </c>
      <c r="G716" s="90">
        <v>18755</v>
      </c>
      <c r="H716" s="89" t="s">
        <v>1481</v>
      </c>
      <c r="I716" s="89" t="s">
        <v>1024</v>
      </c>
      <c r="J716" s="89" t="s">
        <v>88</v>
      </c>
      <c r="K716" s="89" vm="2">
        <v>0</v>
      </c>
      <c r="L716" s="89" vm="2">
        <v>0</v>
      </c>
      <c r="M716" s="89">
        <v>3725</v>
      </c>
      <c r="N716" s="89" t="s">
        <v>105</v>
      </c>
      <c r="O716" s="142" vm="2">
        <v>0</v>
      </c>
      <c r="P716" s="142" vm="2">
        <v>0</v>
      </c>
      <c r="Q716" s="89" t="s">
        <v>1482</v>
      </c>
      <c r="R716" s="89">
        <v>3725</v>
      </c>
      <c r="S716" s="91" t="s">
        <v>935</v>
      </c>
      <c r="T716" s="89" t="s">
        <v>934</v>
      </c>
      <c r="U716" s="89" t="s">
        <v>935</v>
      </c>
      <c r="V716" s="146">
        <v>3725</v>
      </c>
      <c r="W716" s="89" t="s">
        <v>934</v>
      </c>
      <c r="X716" s="89">
        <v>1</v>
      </c>
      <c r="Y716" s="90">
        <v>1</v>
      </c>
      <c r="Z716" s="118">
        <v>-2790743.9999999995</v>
      </c>
      <c r="AA716" s="89">
        <v>148.79999999999998</v>
      </c>
      <c r="AB716" s="116">
        <f>_xlfn.XLOOKUP(I716,'rubros_id_opex '!A:A,'rubros_id_opex '!B:B)</f>
        <v>4</v>
      </c>
      <c r="AC716" s="89" t="str">
        <f>_xlfn.XLOOKUP(AB716,'rubros_unicos'!B:B,'rubros_unicos'!A:A)</f>
        <v>GENÉTICA</v>
      </c>
    </row>
    <row r="717" spans="1:29" x14ac:dyDescent="0.25">
      <c r="A717" s="92" vm="27">
        <v>46112</v>
      </c>
      <c r="B717" s="89" t="s">
        <v>934</v>
      </c>
      <c r="C717" s="89">
        <v>3925</v>
      </c>
      <c r="D717" s="90">
        <v>-2790743.9999999995</v>
      </c>
      <c r="E717" s="89" t="s">
        <v>934</v>
      </c>
      <c r="F717" s="89">
        <v>148.79999999999998</v>
      </c>
      <c r="G717" s="90">
        <v>18755</v>
      </c>
      <c r="H717" s="89" t="s">
        <v>1481</v>
      </c>
      <c r="I717" s="89" t="s">
        <v>1024</v>
      </c>
      <c r="J717" s="89" t="s">
        <v>88</v>
      </c>
      <c r="K717" s="89" vm="2">
        <v>0</v>
      </c>
      <c r="L717" s="89" vm="2">
        <v>0</v>
      </c>
      <c r="M717" s="89">
        <v>3925</v>
      </c>
      <c r="N717" s="89" t="s">
        <v>105</v>
      </c>
      <c r="O717" s="142" vm="2">
        <v>0</v>
      </c>
      <c r="P717" s="142" vm="2">
        <v>0</v>
      </c>
      <c r="Q717" s="89" t="s">
        <v>1482</v>
      </c>
      <c r="R717" s="89">
        <v>3925</v>
      </c>
      <c r="S717" s="91" t="s">
        <v>935</v>
      </c>
      <c r="T717" s="89" t="s">
        <v>934</v>
      </c>
      <c r="U717" s="89" t="s">
        <v>935</v>
      </c>
      <c r="V717" s="146">
        <v>3925</v>
      </c>
      <c r="W717" s="89" t="s">
        <v>934</v>
      </c>
      <c r="X717" s="89">
        <v>1</v>
      </c>
      <c r="Y717" s="90">
        <v>1</v>
      </c>
      <c r="Z717" s="118">
        <v>-2790743.9999999995</v>
      </c>
      <c r="AA717" s="89">
        <v>148.79999999999998</v>
      </c>
      <c r="AB717" s="116">
        <f>_xlfn.XLOOKUP(I717,'rubros_id_opex '!A:A,'rubros_id_opex '!B:B)</f>
        <v>4</v>
      </c>
      <c r="AC717" s="89" t="str">
        <f>_xlfn.XLOOKUP(AB717,'rubros_unicos'!B:B,'rubros_unicos'!A:A)</f>
        <v>GENÉTICA</v>
      </c>
    </row>
    <row r="718" spans="1:29" x14ac:dyDescent="0.25">
      <c r="A718" s="92" vm="27">
        <v>46112</v>
      </c>
      <c r="B718" s="89" t="s">
        <v>934</v>
      </c>
      <c r="C718" s="89" t="s">
        <v>1483</v>
      </c>
      <c r="D718" s="90">
        <v>-6683600</v>
      </c>
      <c r="E718" s="89" t="s">
        <v>1449</v>
      </c>
      <c r="F718" s="89">
        <v>30380</v>
      </c>
      <c r="G718" s="90">
        <v>220</v>
      </c>
      <c r="H718" s="89" t="s">
        <v>943</v>
      </c>
      <c r="I718" s="89" t="s">
        <v>950</v>
      </c>
      <c r="J718" s="89" t="s">
        <v>88</v>
      </c>
      <c r="K718" s="89" vm="2">
        <v>0</v>
      </c>
      <c r="L718" s="89" vm="2">
        <v>0</v>
      </c>
      <c r="M718" s="89" t="s">
        <v>1483</v>
      </c>
      <c r="N718" s="89" t="s">
        <v>105</v>
      </c>
      <c r="O718" s="142" vm="2">
        <v>0</v>
      </c>
      <c r="P718" s="142" vm="2">
        <v>0</v>
      </c>
      <c r="Q718" s="89" t="s">
        <v>944</v>
      </c>
      <c r="R718" s="89" t="s">
        <v>1483</v>
      </c>
      <c r="S718" s="91" t="s">
        <v>935</v>
      </c>
      <c r="T718" s="89" t="s">
        <v>934</v>
      </c>
      <c r="U718" s="89" t="s">
        <v>935</v>
      </c>
      <c r="V718" s="146">
        <v>3725</v>
      </c>
      <c r="W718" s="89" t="s">
        <v>934</v>
      </c>
      <c r="X718" s="89">
        <v>1</v>
      </c>
      <c r="Y718" s="90">
        <v>1</v>
      </c>
      <c r="Z718" s="118">
        <v>-6683600</v>
      </c>
      <c r="AA718" s="89">
        <v>30380</v>
      </c>
      <c r="AB718" s="116">
        <f>_xlfn.XLOOKUP(I718,'rubros_id_opex '!A:A,'rubros_id_opex '!B:B)</f>
        <v>1</v>
      </c>
      <c r="AC718" s="89" t="str">
        <f>_xlfn.XLOOKUP(AB718,'rubros_unicos'!B:B,'rubros_unicos'!A:A)</f>
        <v>NUTRICIÓN</v>
      </c>
    </row>
    <row r="719" spans="1:29" x14ac:dyDescent="0.25">
      <c r="A719" s="92" vm="27">
        <v>46112</v>
      </c>
      <c r="B719" s="89" t="s">
        <v>908</v>
      </c>
      <c r="C719" s="89" t="s">
        <v>1483</v>
      </c>
      <c r="D719" s="90">
        <v>-4536000</v>
      </c>
      <c r="E719" s="89" t="s">
        <v>1450</v>
      </c>
      <c r="F719" s="89">
        <v>10800</v>
      </c>
      <c r="G719" s="90">
        <v>420</v>
      </c>
      <c r="H719" s="89" t="s">
        <v>943</v>
      </c>
      <c r="I719" s="89" t="s">
        <v>951</v>
      </c>
      <c r="J719" s="89" t="s">
        <v>88</v>
      </c>
      <c r="K719" s="89" vm="2">
        <v>0</v>
      </c>
      <c r="L719" s="89" vm="2">
        <v>0</v>
      </c>
      <c r="M719" s="89" t="s">
        <v>1483</v>
      </c>
      <c r="N719" s="89" t="s">
        <v>100</v>
      </c>
      <c r="O719" s="142" vm="2">
        <v>0</v>
      </c>
      <c r="P719" s="142" vm="2">
        <v>0</v>
      </c>
      <c r="Q719" s="89" t="s">
        <v>944</v>
      </c>
      <c r="R719" s="89" t="s">
        <v>1483</v>
      </c>
      <c r="S719" s="91" t="s">
        <v>935</v>
      </c>
      <c r="T719" s="89" t="s">
        <v>987</v>
      </c>
      <c r="U719" s="89" t="s">
        <v>988</v>
      </c>
      <c r="V719" s="146">
        <v>3725</v>
      </c>
      <c r="W719" s="89" t="s">
        <v>987</v>
      </c>
      <c r="X719" s="89">
        <v>1</v>
      </c>
      <c r="Y719" s="90">
        <v>0</v>
      </c>
      <c r="Z719" s="118">
        <v>0</v>
      </c>
      <c r="AA719" s="89">
        <v>0</v>
      </c>
      <c r="AB719" s="116">
        <f>_xlfn.XLOOKUP(I719,'rubros_id_opex '!A:A,'rubros_id_opex '!B:B)</f>
        <v>1</v>
      </c>
      <c r="AC719" s="89" t="str">
        <f>_xlfn.XLOOKUP(AB719,'rubros_unicos'!B:B,'rubros_unicos'!A:A)</f>
        <v>NUTRICIÓN</v>
      </c>
    </row>
    <row r="720" spans="1:29" x14ac:dyDescent="0.25">
      <c r="A720" s="92" vm="27">
        <v>46112</v>
      </c>
      <c r="B720" s="89" t="s">
        <v>908</v>
      </c>
      <c r="C720" s="89" t="s">
        <v>1483</v>
      </c>
      <c r="D720" s="90">
        <v>-389410.30699999997</v>
      </c>
      <c r="E720" s="89" t="s">
        <v>1451</v>
      </c>
      <c r="F720" s="89">
        <v>169</v>
      </c>
      <c r="G720" s="90">
        <v>2304.203</v>
      </c>
      <c r="H720" s="89" t="s">
        <v>943</v>
      </c>
      <c r="I720" s="89" t="s">
        <v>945</v>
      </c>
      <c r="J720" s="89" t="s">
        <v>88</v>
      </c>
      <c r="K720" s="89" vm="2">
        <v>0</v>
      </c>
      <c r="L720" s="89" vm="2">
        <v>0</v>
      </c>
      <c r="M720" s="89" t="s">
        <v>1483</v>
      </c>
      <c r="N720" s="89" t="s">
        <v>100</v>
      </c>
      <c r="O720" s="142" vm="2">
        <v>0</v>
      </c>
      <c r="P720" s="142" vm="2">
        <v>0</v>
      </c>
      <c r="Q720" s="89" t="s">
        <v>944</v>
      </c>
      <c r="R720" s="89" t="s">
        <v>1483</v>
      </c>
      <c r="S720" s="91" t="s">
        <v>935</v>
      </c>
      <c r="T720" s="89" t="s">
        <v>987</v>
      </c>
      <c r="U720" s="89" t="s">
        <v>988</v>
      </c>
      <c r="V720" s="146">
        <v>3725</v>
      </c>
      <c r="W720" s="89" t="s">
        <v>987</v>
      </c>
      <c r="X720" s="89">
        <v>1</v>
      </c>
      <c r="Y720" s="90">
        <v>0</v>
      </c>
      <c r="Z720" s="118">
        <v>0</v>
      </c>
      <c r="AA720" s="89">
        <v>0</v>
      </c>
      <c r="AB720" s="116">
        <f>_xlfn.XLOOKUP(I720,'rubros_id_opex '!A:A,'rubros_id_opex '!B:B)</f>
        <v>1</v>
      </c>
      <c r="AC720" s="89" t="str">
        <f>_xlfn.XLOOKUP(AB720,'rubros_unicos'!B:B,'rubros_unicos'!A:A)</f>
        <v>NUTRICIÓN</v>
      </c>
    </row>
    <row r="721" spans="1:29" x14ac:dyDescent="0.25">
      <c r="A721" s="92" vm="27">
        <v>46112</v>
      </c>
      <c r="B721" s="89" t="s">
        <v>908</v>
      </c>
      <c r="C721" s="89" t="s">
        <v>1483</v>
      </c>
      <c r="D721" s="90">
        <v>-761766.14800000004</v>
      </c>
      <c r="E721" s="89" t="s">
        <v>1452</v>
      </c>
      <c r="F721" s="89">
        <v>338</v>
      </c>
      <c r="G721" s="90">
        <v>2253.7460000000001</v>
      </c>
      <c r="H721" s="89" t="s">
        <v>943</v>
      </c>
      <c r="I721" s="89" t="s">
        <v>946</v>
      </c>
      <c r="J721" s="89" t="s">
        <v>88</v>
      </c>
      <c r="K721" s="89" vm="2">
        <v>0</v>
      </c>
      <c r="L721" s="89" vm="2">
        <v>0</v>
      </c>
      <c r="M721" s="89" t="s">
        <v>1483</v>
      </c>
      <c r="N721" s="89" t="s">
        <v>123</v>
      </c>
      <c r="O721" s="142" vm="2">
        <v>0</v>
      </c>
      <c r="P721" s="142" vm="2">
        <v>0</v>
      </c>
      <c r="Q721" s="89" t="s">
        <v>944</v>
      </c>
      <c r="R721" s="89" t="s">
        <v>1483</v>
      </c>
      <c r="S721" s="91" t="s">
        <v>935</v>
      </c>
      <c r="T721" s="89" t="s">
        <v>908</v>
      </c>
      <c r="U721" s="89" t="s">
        <v>935</v>
      </c>
      <c r="V721" s="146">
        <v>3725</v>
      </c>
      <c r="W721" s="89" t="s">
        <v>908</v>
      </c>
      <c r="X721" s="89">
        <v>1</v>
      </c>
      <c r="Y721" s="90">
        <v>1</v>
      </c>
      <c r="Z721" s="118">
        <v>-761766.14800000004</v>
      </c>
      <c r="AA721" s="89">
        <v>338</v>
      </c>
      <c r="AB721" s="116">
        <f>_xlfn.XLOOKUP(I721,'rubros_id_opex '!A:A,'rubros_id_opex '!B:B)</f>
        <v>1</v>
      </c>
      <c r="AC721" s="89" t="str">
        <f>_xlfn.XLOOKUP(AB721,'rubros_unicos'!B:B,'rubros_unicos'!A:A)</f>
        <v>NUTRICIÓN</v>
      </c>
    </row>
    <row r="722" spans="1:29" x14ac:dyDescent="0.25">
      <c r="A722" s="92" vm="27">
        <v>46112</v>
      </c>
      <c r="B722" s="89" t="s">
        <v>910</v>
      </c>
      <c r="C722" s="89" t="s">
        <v>1483</v>
      </c>
      <c r="D722" s="90">
        <v>-1089871.2</v>
      </c>
      <c r="E722" s="89" t="s">
        <v>1452</v>
      </c>
      <c r="F722" s="89">
        <v>600</v>
      </c>
      <c r="G722" s="90">
        <v>1816.452</v>
      </c>
      <c r="H722" s="89" t="s">
        <v>943</v>
      </c>
      <c r="I722" s="89" t="s">
        <v>946</v>
      </c>
      <c r="J722" s="89" t="s">
        <v>88</v>
      </c>
      <c r="K722" s="89" vm="2">
        <v>0</v>
      </c>
      <c r="L722" s="89" vm="2">
        <v>0</v>
      </c>
      <c r="M722" s="89">
        <v>3725</v>
      </c>
      <c r="N722" s="89" t="s">
        <v>99</v>
      </c>
      <c r="O722" s="142" vm="2">
        <v>0</v>
      </c>
      <c r="P722" s="142" vm="2">
        <v>0</v>
      </c>
      <c r="Q722" s="89" t="s">
        <v>944</v>
      </c>
      <c r="R722" s="89">
        <v>3725</v>
      </c>
      <c r="S722" s="91" t="s">
        <v>935</v>
      </c>
      <c r="T722" s="89" t="s">
        <v>910</v>
      </c>
      <c r="U722" s="89" t="s">
        <v>935</v>
      </c>
      <c r="V722" s="146">
        <v>3725</v>
      </c>
      <c r="W722" s="89" t="s">
        <v>910</v>
      </c>
      <c r="X722" s="89">
        <v>1</v>
      </c>
      <c r="Y722" s="90">
        <v>1</v>
      </c>
      <c r="Z722" s="118">
        <v>-1089871.2</v>
      </c>
      <c r="AA722" s="89">
        <v>600</v>
      </c>
      <c r="AB722" s="116">
        <f>_xlfn.XLOOKUP(I722,'rubros_id_opex '!A:A,'rubros_id_opex '!B:B)</f>
        <v>1</v>
      </c>
      <c r="AC722" s="89" t="str">
        <f>_xlfn.XLOOKUP(AB722,'rubros_unicos'!B:B,'rubros_unicos'!A:A)</f>
        <v>NUTRICIÓN</v>
      </c>
    </row>
    <row r="723" spans="1:29" x14ac:dyDescent="0.25">
      <c r="A723" s="92" vm="27">
        <v>46112</v>
      </c>
      <c r="B723" s="89" t="s">
        <v>910</v>
      </c>
      <c r="C723" s="89" t="s">
        <v>1483</v>
      </c>
      <c r="D723" s="90">
        <v>-3996194.4</v>
      </c>
      <c r="E723" s="89" t="s">
        <v>1453</v>
      </c>
      <c r="F723" s="89">
        <v>2200</v>
      </c>
      <c r="G723" s="90">
        <v>1816.452</v>
      </c>
      <c r="H723" s="89" t="s">
        <v>943</v>
      </c>
      <c r="I723" s="89" t="s">
        <v>947</v>
      </c>
      <c r="J723" s="89" t="s">
        <v>88</v>
      </c>
      <c r="K723" s="89" vm="2">
        <v>0</v>
      </c>
      <c r="L723" s="89" vm="2">
        <v>0</v>
      </c>
      <c r="M723" s="89" t="s">
        <v>1483</v>
      </c>
      <c r="N723" s="89" t="s">
        <v>99</v>
      </c>
      <c r="O723" s="142" vm="2">
        <v>0</v>
      </c>
      <c r="P723" s="142" vm="2">
        <v>0</v>
      </c>
      <c r="Q723" s="89" t="s">
        <v>944</v>
      </c>
      <c r="R723" s="89" t="s">
        <v>1483</v>
      </c>
      <c r="S723" s="91" t="s">
        <v>935</v>
      </c>
      <c r="T723" s="89" t="s">
        <v>910</v>
      </c>
      <c r="U723" s="89" t="s">
        <v>935</v>
      </c>
      <c r="V723" s="146">
        <v>3725</v>
      </c>
      <c r="W723" s="89" t="s">
        <v>910</v>
      </c>
      <c r="X723" s="89">
        <v>1</v>
      </c>
      <c r="Y723" s="90">
        <v>1</v>
      </c>
      <c r="Z723" s="118">
        <v>-3996194.4</v>
      </c>
      <c r="AA723" s="89">
        <v>2200</v>
      </c>
      <c r="AB723" s="116">
        <f>_xlfn.XLOOKUP(I723,'rubros_id_opex '!A:A,'rubros_id_opex '!B:B)</f>
        <v>1</v>
      </c>
      <c r="AC723" s="89" t="str">
        <f>_xlfn.XLOOKUP(AB723,'rubros_unicos'!B:B,'rubros_unicos'!A:A)</f>
        <v>NUTRICIÓN</v>
      </c>
    </row>
    <row r="724" spans="1:29" x14ac:dyDescent="0.25">
      <c r="A724" s="92" vm="27">
        <v>46112</v>
      </c>
      <c r="B724" s="89" t="s">
        <v>910</v>
      </c>
      <c r="C724" s="89" t="s">
        <v>1483</v>
      </c>
      <c r="D724" s="90">
        <v>-1785000</v>
      </c>
      <c r="E724" s="89" t="s">
        <v>1454</v>
      </c>
      <c r="F724" s="89">
        <v>4250</v>
      </c>
      <c r="G724" s="90">
        <v>420</v>
      </c>
      <c r="H724" s="89" t="s">
        <v>943</v>
      </c>
      <c r="I724" s="89" t="s">
        <v>948</v>
      </c>
      <c r="J724" s="89" t="s">
        <v>88</v>
      </c>
      <c r="K724" s="89" vm="2">
        <v>0</v>
      </c>
      <c r="L724" s="89" vm="2">
        <v>0</v>
      </c>
      <c r="M724" s="89" t="s">
        <v>1483</v>
      </c>
      <c r="N724" s="89" t="s">
        <v>99</v>
      </c>
      <c r="O724" s="142" vm="2">
        <v>0</v>
      </c>
      <c r="P724" s="142" vm="2">
        <v>0</v>
      </c>
      <c r="Q724" s="89" t="s">
        <v>944</v>
      </c>
      <c r="R724" s="89" t="s">
        <v>1483</v>
      </c>
      <c r="S724" s="91" t="s">
        <v>935</v>
      </c>
      <c r="T724" s="89" t="s">
        <v>910</v>
      </c>
      <c r="U724" s="89" t="s">
        <v>935</v>
      </c>
      <c r="V724" s="146">
        <v>3725</v>
      </c>
      <c r="W724" s="89" t="s">
        <v>910</v>
      </c>
      <c r="X724" s="89">
        <v>1</v>
      </c>
      <c r="Y724" s="90">
        <v>1</v>
      </c>
      <c r="Z724" s="118">
        <v>-1785000</v>
      </c>
      <c r="AA724" s="89">
        <v>4250</v>
      </c>
      <c r="AB724" s="116">
        <f>_xlfn.XLOOKUP(I724,'rubros_id_opex '!A:A,'rubros_id_opex '!B:B)</f>
        <v>1</v>
      </c>
      <c r="AC724" s="89" t="str">
        <f>_xlfn.XLOOKUP(AB724,'rubros_unicos'!B:B,'rubros_unicos'!A:A)</f>
        <v>NUTRICIÓN</v>
      </c>
    </row>
    <row r="725" spans="1:29" x14ac:dyDescent="0.25">
      <c r="A725" s="92" vm="27">
        <v>46112</v>
      </c>
      <c r="B725" s="89" t="s">
        <v>910</v>
      </c>
      <c r="C725" s="89" t="s">
        <v>1483</v>
      </c>
      <c r="D725" s="90">
        <v>-666540</v>
      </c>
      <c r="E725" s="89" t="s">
        <v>1455</v>
      </c>
      <c r="F725" s="89">
        <v>1587</v>
      </c>
      <c r="G725" s="90">
        <v>420</v>
      </c>
      <c r="H725" s="89" t="s">
        <v>943</v>
      </c>
      <c r="I725" s="89" t="s">
        <v>949</v>
      </c>
      <c r="J725" s="89" t="s">
        <v>88</v>
      </c>
      <c r="K725" s="89" vm="2">
        <v>0</v>
      </c>
      <c r="L725" s="89" vm="2">
        <v>0</v>
      </c>
      <c r="M725" s="89" t="s">
        <v>1483</v>
      </c>
      <c r="N725" s="89" t="s">
        <v>99</v>
      </c>
      <c r="O725" s="142" vm="2">
        <v>0</v>
      </c>
      <c r="P725" s="142" vm="2">
        <v>0</v>
      </c>
      <c r="Q725" s="89" t="s">
        <v>944</v>
      </c>
      <c r="R725" s="89" t="s">
        <v>1483</v>
      </c>
      <c r="S725" s="91" t="s">
        <v>935</v>
      </c>
      <c r="T725" s="89" t="s">
        <v>910</v>
      </c>
      <c r="U725" s="89" t="s">
        <v>935</v>
      </c>
      <c r="V725" s="146">
        <v>3725</v>
      </c>
      <c r="W725" s="89" t="s">
        <v>910</v>
      </c>
      <c r="X725" s="89">
        <v>1</v>
      </c>
      <c r="Y725" s="90">
        <v>1</v>
      </c>
      <c r="Z725" s="118">
        <v>-666540</v>
      </c>
      <c r="AA725" s="89">
        <v>1587</v>
      </c>
      <c r="AB725" s="116">
        <f>_xlfn.XLOOKUP(I725,'rubros_id_opex '!A:A,'rubros_id_opex '!B:B)</f>
        <v>1</v>
      </c>
      <c r="AC725" s="89" t="str">
        <f>_xlfn.XLOOKUP(AB725,'rubros_unicos'!B:B,'rubros_unicos'!A:A)</f>
        <v>NUTRICIÓN</v>
      </c>
    </row>
    <row r="726" spans="1:29" x14ac:dyDescent="0.25">
      <c r="A726" s="92" vm="27">
        <v>46112</v>
      </c>
      <c r="B726" s="89" t="s">
        <v>912</v>
      </c>
      <c r="C726" s="89" t="s">
        <v>1483</v>
      </c>
      <c r="D726" s="90">
        <v>-6507060</v>
      </c>
      <c r="E726" s="89" t="s">
        <v>1456</v>
      </c>
      <c r="F726" s="89">
        <v>15493</v>
      </c>
      <c r="G726" s="90">
        <v>420</v>
      </c>
      <c r="H726" s="89" t="s">
        <v>943</v>
      </c>
      <c r="I726" s="89" t="s">
        <v>949</v>
      </c>
      <c r="J726" s="89" t="s">
        <v>88</v>
      </c>
      <c r="K726" s="89" vm="2">
        <v>0</v>
      </c>
      <c r="L726" s="89" vm="2">
        <v>0</v>
      </c>
      <c r="M726" s="89" t="s">
        <v>1483</v>
      </c>
      <c r="N726" s="89" t="s">
        <v>104</v>
      </c>
      <c r="O726" s="142" vm="2">
        <v>0</v>
      </c>
      <c r="P726" s="142" vm="2">
        <v>0</v>
      </c>
      <c r="Q726" s="89" t="s">
        <v>944</v>
      </c>
      <c r="R726" s="89" t="s">
        <v>1483</v>
      </c>
      <c r="S726" s="91" t="s">
        <v>935</v>
      </c>
      <c r="T726" s="89" t="s">
        <v>912</v>
      </c>
      <c r="U726" s="89" t="s">
        <v>935</v>
      </c>
      <c r="V726" s="146">
        <v>3725</v>
      </c>
      <c r="W726" s="89" t="s">
        <v>912</v>
      </c>
      <c r="X726" s="89">
        <v>1</v>
      </c>
      <c r="Y726" s="90">
        <v>1</v>
      </c>
      <c r="Z726" s="118">
        <v>-6507060</v>
      </c>
      <c r="AA726" s="89">
        <v>15493</v>
      </c>
      <c r="AB726" s="116">
        <f>_xlfn.XLOOKUP(I726,'rubros_id_opex '!A:A,'rubros_id_opex '!B:B)</f>
        <v>1</v>
      </c>
      <c r="AC726" s="89" t="str">
        <f>_xlfn.XLOOKUP(AB726,'rubros_unicos'!B:B,'rubros_unicos'!A:A)</f>
        <v>NUTRICIÓN</v>
      </c>
    </row>
    <row r="727" spans="1:29" x14ac:dyDescent="0.25">
      <c r="A727" s="92" vm="27">
        <v>46112</v>
      </c>
      <c r="B727" s="89" t="s">
        <v>912</v>
      </c>
      <c r="C727" s="89" t="s">
        <v>1483</v>
      </c>
      <c r="D727" s="90">
        <v>-5440292</v>
      </c>
      <c r="E727" s="89" t="s">
        <v>1457</v>
      </c>
      <c r="F727" s="89">
        <v>20924.2</v>
      </c>
      <c r="G727" s="90">
        <v>260</v>
      </c>
      <c r="H727" s="89" t="s">
        <v>943</v>
      </c>
      <c r="I727" s="89" t="s">
        <v>942</v>
      </c>
      <c r="J727" s="89" t="s">
        <v>88</v>
      </c>
      <c r="K727" s="89" vm="2">
        <v>0</v>
      </c>
      <c r="L727" s="89" vm="2">
        <v>0</v>
      </c>
      <c r="M727" s="89" t="s">
        <v>1483</v>
      </c>
      <c r="N727" s="89" t="s">
        <v>104</v>
      </c>
      <c r="O727" s="142" vm="2">
        <v>0</v>
      </c>
      <c r="P727" s="142" vm="2">
        <v>0</v>
      </c>
      <c r="Q727" s="89" t="s">
        <v>944</v>
      </c>
      <c r="R727" s="89" t="s">
        <v>1483</v>
      </c>
      <c r="S727" s="91" t="s">
        <v>935</v>
      </c>
      <c r="T727" s="89" t="s">
        <v>912</v>
      </c>
      <c r="U727" s="89" t="s">
        <v>935</v>
      </c>
      <c r="V727" s="146">
        <v>3725</v>
      </c>
      <c r="W727" s="89" t="s">
        <v>912</v>
      </c>
      <c r="X727" s="89">
        <v>1</v>
      </c>
      <c r="Y727" s="90">
        <v>1</v>
      </c>
      <c r="Z727" s="118">
        <v>-5440292</v>
      </c>
      <c r="AA727" s="89">
        <v>20924.2</v>
      </c>
      <c r="AB727" s="116">
        <f>_xlfn.XLOOKUP(I727,'rubros_id_opex '!A:A,'rubros_id_opex '!B:B)</f>
        <v>1</v>
      </c>
      <c r="AC727" s="89" t="str">
        <f>_xlfn.XLOOKUP(AB727,'rubros_unicos'!B:B,'rubros_unicos'!A:A)</f>
        <v>NUTRICIÓN</v>
      </c>
    </row>
    <row r="728" spans="1:29" x14ac:dyDescent="0.25">
      <c r="A728" s="92" vm="27">
        <v>46112</v>
      </c>
      <c r="B728" s="89" t="s">
        <v>912</v>
      </c>
      <c r="C728" s="89" t="s">
        <v>1483</v>
      </c>
      <c r="D728" s="90">
        <v>-10228192</v>
      </c>
      <c r="E728" s="89" t="s">
        <v>1458</v>
      </c>
      <c r="F728" s="89">
        <v>39339.199999999997</v>
      </c>
      <c r="G728" s="90">
        <v>260</v>
      </c>
      <c r="H728" s="89" t="s">
        <v>943</v>
      </c>
      <c r="I728" s="89" t="s">
        <v>952</v>
      </c>
      <c r="J728" s="89" t="s">
        <v>88</v>
      </c>
      <c r="K728" s="89" vm="2">
        <v>0</v>
      </c>
      <c r="L728" s="89" vm="2">
        <v>0</v>
      </c>
      <c r="M728" s="89" t="s">
        <v>1483</v>
      </c>
      <c r="N728" s="89" t="s">
        <v>104</v>
      </c>
      <c r="O728" s="142" vm="2">
        <v>0</v>
      </c>
      <c r="P728" s="142" vm="2">
        <v>0</v>
      </c>
      <c r="Q728" s="89" t="s">
        <v>944</v>
      </c>
      <c r="R728" s="89" t="s">
        <v>1483</v>
      </c>
      <c r="S728" s="91" t="s">
        <v>935</v>
      </c>
      <c r="T728" s="89" t="s">
        <v>912</v>
      </c>
      <c r="U728" s="89" t="s">
        <v>935</v>
      </c>
      <c r="V728" s="146">
        <v>3725</v>
      </c>
      <c r="W728" s="89" t="s">
        <v>912</v>
      </c>
      <c r="X728" s="89">
        <v>1</v>
      </c>
      <c r="Y728" s="90">
        <v>1</v>
      </c>
      <c r="Z728" s="118">
        <v>-10228192</v>
      </c>
      <c r="AA728" s="89">
        <v>39339.199999999997</v>
      </c>
      <c r="AB728" s="116">
        <f>_xlfn.XLOOKUP(I728,'rubros_id_opex '!A:A,'rubros_id_opex '!B:B)</f>
        <v>1</v>
      </c>
      <c r="AC728" s="89" t="str">
        <f>_xlfn.XLOOKUP(AB728,'rubros_unicos'!B:B,'rubros_unicos'!A:A)</f>
        <v>NUTRICIÓN</v>
      </c>
    </row>
    <row r="729" spans="1:29" x14ac:dyDescent="0.25">
      <c r="A729" s="92" vm="27">
        <v>46112</v>
      </c>
      <c r="B729" s="89" t="s">
        <v>912</v>
      </c>
      <c r="C729" s="89" t="s">
        <v>1483</v>
      </c>
      <c r="D729" s="90">
        <v>-22124340</v>
      </c>
      <c r="E729" s="89" t="s">
        <v>1459</v>
      </c>
      <c r="F729" s="89">
        <v>52677</v>
      </c>
      <c r="G729" s="90">
        <v>420</v>
      </c>
      <c r="H729" s="89" t="s">
        <v>943</v>
      </c>
      <c r="I729" s="89" t="s">
        <v>953</v>
      </c>
      <c r="J729" s="89" t="s">
        <v>88</v>
      </c>
      <c r="K729" s="89" vm="2">
        <v>0</v>
      </c>
      <c r="L729" s="89" vm="2">
        <v>0</v>
      </c>
      <c r="M729" s="89" t="s">
        <v>1483</v>
      </c>
      <c r="N729" s="89" t="s">
        <v>104</v>
      </c>
      <c r="O729" s="142" vm="2">
        <v>0</v>
      </c>
      <c r="P729" s="142" vm="2">
        <v>0</v>
      </c>
      <c r="Q729" s="89" t="s">
        <v>944</v>
      </c>
      <c r="R729" s="89" t="s">
        <v>1483</v>
      </c>
      <c r="S729" s="91" t="s">
        <v>935</v>
      </c>
      <c r="T729" s="89" t="s">
        <v>912</v>
      </c>
      <c r="U729" s="89" t="s">
        <v>935</v>
      </c>
      <c r="V729" s="146">
        <v>3725</v>
      </c>
      <c r="W729" s="89" t="s">
        <v>912</v>
      </c>
      <c r="X729" s="89">
        <v>1</v>
      </c>
      <c r="Y729" s="90">
        <v>1</v>
      </c>
      <c r="Z729" s="118">
        <v>-22124340</v>
      </c>
      <c r="AA729" s="89">
        <v>52677</v>
      </c>
      <c r="AB729" s="116">
        <f>_xlfn.XLOOKUP(I729,'rubros_id_opex '!A:A,'rubros_id_opex '!B:B)</f>
        <v>1</v>
      </c>
      <c r="AC729" s="89" t="str">
        <f>_xlfn.XLOOKUP(AB729,'rubros_unicos'!B:B,'rubros_unicos'!A:A)</f>
        <v>NUTRICIÓN</v>
      </c>
    </row>
    <row r="730" spans="1:29" x14ac:dyDescent="0.25">
      <c r="A730" s="92" vm="27">
        <v>46112</v>
      </c>
      <c r="B730" s="89" t="s">
        <v>934</v>
      </c>
      <c r="C730" s="89" t="s">
        <v>1231</v>
      </c>
      <c r="D730" s="90">
        <v>-6683600</v>
      </c>
      <c r="E730" s="89" t="s">
        <v>1460</v>
      </c>
      <c r="F730" s="89">
        <v>30380</v>
      </c>
      <c r="G730" s="90">
        <v>220</v>
      </c>
      <c r="H730" s="89" t="s">
        <v>943</v>
      </c>
      <c r="I730" s="89" t="s">
        <v>950</v>
      </c>
      <c r="J730" s="89" t="s">
        <v>88</v>
      </c>
      <c r="K730" s="89" vm="2">
        <v>0</v>
      </c>
      <c r="L730" s="89" vm="2">
        <v>0</v>
      </c>
      <c r="M730" s="89" t="s">
        <v>1231</v>
      </c>
      <c r="N730" s="89" t="s">
        <v>105</v>
      </c>
      <c r="O730" s="142" vm="2">
        <v>0</v>
      </c>
      <c r="P730" s="142" vm="2">
        <v>0</v>
      </c>
      <c r="Q730" s="89" t="s">
        <v>944</v>
      </c>
      <c r="R730" s="89" t="s">
        <v>1231</v>
      </c>
      <c r="S730" s="91" t="s">
        <v>935</v>
      </c>
      <c r="T730" s="89" t="s">
        <v>934</v>
      </c>
      <c r="U730" s="89" t="s">
        <v>935</v>
      </c>
      <c r="V730" s="146">
        <v>3925</v>
      </c>
      <c r="W730" s="89" t="s">
        <v>934</v>
      </c>
      <c r="X730" s="89">
        <v>1</v>
      </c>
      <c r="Y730" s="90">
        <v>1</v>
      </c>
      <c r="Z730" s="118">
        <v>-6683600</v>
      </c>
      <c r="AA730" s="89">
        <v>30380</v>
      </c>
      <c r="AB730" s="116">
        <f>_xlfn.XLOOKUP(I730,'rubros_id_opex '!A:A,'rubros_id_opex '!B:B)</f>
        <v>1</v>
      </c>
      <c r="AC730" s="89" t="str">
        <f>_xlfn.XLOOKUP(AB730,'rubros_unicos'!B:B,'rubros_unicos'!A:A)</f>
        <v>NUTRICIÓN</v>
      </c>
    </row>
    <row r="731" spans="1:29" x14ac:dyDescent="0.25">
      <c r="A731" s="92" vm="27">
        <v>46112</v>
      </c>
      <c r="B731" s="89" t="s">
        <v>908</v>
      </c>
      <c r="C731" s="89" t="s">
        <v>1231</v>
      </c>
      <c r="D731" s="90">
        <v>-4819500</v>
      </c>
      <c r="E731" s="89" t="s">
        <v>1461</v>
      </c>
      <c r="F731" s="89">
        <v>11475</v>
      </c>
      <c r="G731" s="90">
        <v>420</v>
      </c>
      <c r="H731" s="89" t="s">
        <v>943</v>
      </c>
      <c r="I731" s="89" t="s">
        <v>951</v>
      </c>
      <c r="J731" s="89" t="s">
        <v>88</v>
      </c>
      <c r="K731" s="89" vm="2">
        <v>0</v>
      </c>
      <c r="L731" s="89" vm="2">
        <v>0</v>
      </c>
      <c r="M731" s="89" t="s">
        <v>1231</v>
      </c>
      <c r="N731" s="89" t="s">
        <v>123</v>
      </c>
      <c r="O731" s="142" vm="2">
        <v>0</v>
      </c>
      <c r="P731" s="142" vm="2">
        <v>0</v>
      </c>
      <c r="Q731" s="89" t="s">
        <v>944</v>
      </c>
      <c r="R731" s="89" t="s">
        <v>1231</v>
      </c>
      <c r="S731" s="91" t="s">
        <v>935</v>
      </c>
      <c r="T731" s="89" t="s">
        <v>908</v>
      </c>
      <c r="U731" s="89" t="s">
        <v>935</v>
      </c>
      <c r="V731" s="146">
        <v>3925</v>
      </c>
      <c r="W731" s="89" t="s">
        <v>908</v>
      </c>
      <c r="X731" s="89">
        <v>1</v>
      </c>
      <c r="Y731" s="90">
        <v>1</v>
      </c>
      <c r="Z731" s="118">
        <v>-4819500</v>
      </c>
      <c r="AA731" s="89">
        <v>11475</v>
      </c>
      <c r="AB731" s="116">
        <f>_xlfn.XLOOKUP(I731,'rubros_id_opex '!A:A,'rubros_id_opex '!B:B)</f>
        <v>1</v>
      </c>
      <c r="AC731" s="89" t="str">
        <f>_xlfn.XLOOKUP(AB731,'rubros_unicos'!B:B,'rubros_unicos'!A:A)</f>
        <v>NUTRICIÓN</v>
      </c>
    </row>
    <row r="732" spans="1:29" x14ac:dyDescent="0.25">
      <c r="A732" s="92" vm="27">
        <v>46112</v>
      </c>
      <c r="B732" s="89" t="s">
        <v>908</v>
      </c>
      <c r="C732" s="89" t="s">
        <v>1231</v>
      </c>
      <c r="D732" s="90">
        <v>-442406.97600000002</v>
      </c>
      <c r="E732" s="89" t="s">
        <v>1462</v>
      </c>
      <c r="F732" s="89">
        <v>192</v>
      </c>
      <c r="G732" s="90">
        <v>2304.203</v>
      </c>
      <c r="H732" s="89" t="s">
        <v>943</v>
      </c>
      <c r="I732" s="89" t="s">
        <v>945</v>
      </c>
      <c r="J732" s="89" t="s">
        <v>88</v>
      </c>
      <c r="K732" s="89" vm="2">
        <v>0</v>
      </c>
      <c r="L732" s="89" vm="2">
        <v>0</v>
      </c>
      <c r="M732" s="89" t="s">
        <v>1231</v>
      </c>
      <c r="N732" s="89" t="s">
        <v>123</v>
      </c>
      <c r="O732" s="142" vm="2">
        <v>0</v>
      </c>
      <c r="P732" s="142" vm="2">
        <v>0</v>
      </c>
      <c r="Q732" s="89" t="s">
        <v>944</v>
      </c>
      <c r="R732" s="89" t="s">
        <v>1231</v>
      </c>
      <c r="S732" s="91" t="s">
        <v>935</v>
      </c>
      <c r="T732" s="89" t="s">
        <v>908</v>
      </c>
      <c r="U732" s="89" t="s">
        <v>935</v>
      </c>
      <c r="V732" s="146">
        <v>3925</v>
      </c>
      <c r="W732" s="89" t="s">
        <v>908</v>
      </c>
      <c r="X732" s="89">
        <v>1</v>
      </c>
      <c r="Y732" s="90">
        <v>1</v>
      </c>
      <c r="Z732" s="118">
        <v>-442406.97600000002</v>
      </c>
      <c r="AA732" s="89">
        <v>192</v>
      </c>
      <c r="AB732" s="116">
        <f>_xlfn.XLOOKUP(I732,'rubros_id_opex '!A:A,'rubros_id_opex '!B:B)</f>
        <v>1</v>
      </c>
      <c r="AC732" s="89" t="str">
        <f>_xlfn.XLOOKUP(AB732,'rubros_unicos'!B:B,'rubros_unicos'!A:A)</f>
        <v>NUTRICIÓN</v>
      </c>
    </row>
    <row r="733" spans="1:29" x14ac:dyDescent="0.25">
      <c r="A733" s="92" vm="27">
        <v>46112</v>
      </c>
      <c r="B733" s="89" t="s">
        <v>908</v>
      </c>
      <c r="C733" s="89" t="s">
        <v>1231</v>
      </c>
      <c r="D733" s="90">
        <v>-867692.21000000008</v>
      </c>
      <c r="E733" s="89" t="s">
        <v>1463</v>
      </c>
      <c r="F733" s="89">
        <v>385</v>
      </c>
      <c r="G733" s="90">
        <v>2253.7460000000001</v>
      </c>
      <c r="H733" s="89" t="s">
        <v>943</v>
      </c>
      <c r="I733" s="89" t="s">
        <v>946</v>
      </c>
      <c r="J733" s="89" t="s">
        <v>88</v>
      </c>
      <c r="K733" s="89" vm="2">
        <v>0</v>
      </c>
      <c r="L733" s="89" vm="2">
        <v>0</v>
      </c>
      <c r="M733" s="89" t="s">
        <v>1231</v>
      </c>
      <c r="N733" s="89" t="s">
        <v>123</v>
      </c>
      <c r="O733" s="142" vm="2">
        <v>0</v>
      </c>
      <c r="P733" s="142" vm="2">
        <v>0</v>
      </c>
      <c r="Q733" s="89" t="s">
        <v>944</v>
      </c>
      <c r="R733" s="89" t="s">
        <v>1231</v>
      </c>
      <c r="S733" s="91" t="s">
        <v>935</v>
      </c>
      <c r="T733" s="89" t="s">
        <v>908</v>
      </c>
      <c r="U733" s="89" t="s">
        <v>935</v>
      </c>
      <c r="V733" s="146">
        <v>3925</v>
      </c>
      <c r="W733" s="89" t="s">
        <v>908</v>
      </c>
      <c r="X733" s="89">
        <v>1</v>
      </c>
      <c r="Y733" s="90">
        <v>1</v>
      </c>
      <c r="Z733" s="118">
        <v>-867692.21000000008</v>
      </c>
      <c r="AA733" s="89">
        <v>385</v>
      </c>
      <c r="AB733" s="116">
        <f>_xlfn.XLOOKUP(I733,'rubros_id_opex '!A:A,'rubros_id_opex '!B:B)</f>
        <v>1</v>
      </c>
      <c r="AC733" s="89" t="str">
        <f>_xlfn.XLOOKUP(AB733,'rubros_unicos'!B:B,'rubros_unicos'!A:A)</f>
        <v>NUTRICIÓN</v>
      </c>
    </row>
    <row r="734" spans="1:29" x14ac:dyDescent="0.25">
      <c r="A734" s="92" vm="27">
        <v>46112</v>
      </c>
      <c r="B734" s="89" t="s">
        <v>910</v>
      </c>
      <c r="C734" s="89" t="s">
        <v>1231</v>
      </c>
      <c r="D734" s="90">
        <v>-1498572.9</v>
      </c>
      <c r="E734" s="89" t="s">
        <v>1463</v>
      </c>
      <c r="F734" s="89">
        <v>825</v>
      </c>
      <c r="G734" s="90">
        <v>1816.452</v>
      </c>
      <c r="H734" s="89" t="s">
        <v>943</v>
      </c>
      <c r="I734" s="89" t="s">
        <v>946</v>
      </c>
      <c r="J734" s="89" t="s">
        <v>88</v>
      </c>
      <c r="K734" s="89" vm="2">
        <v>0</v>
      </c>
      <c r="L734" s="89" vm="2">
        <v>0</v>
      </c>
      <c r="M734" s="89" t="s">
        <v>1231</v>
      </c>
      <c r="N734" s="89" t="s">
        <v>99</v>
      </c>
      <c r="O734" s="142" vm="2">
        <v>0</v>
      </c>
      <c r="P734" s="142" vm="2">
        <v>0</v>
      </c>
      <c r="Q734" s="89" t="s">
        <v>944</v>
      </c>
      <c r="R734" s="89" t="s">
        <v>1231</v>
      </c>
      <c r="S734" s="91" t="s">
        <v>935</v>
      </c>
      <c r="T734" s="89" t="s">
        <v>910</v>
      </c>
      <c r="U734" s="89" t="s">
        <v>935</v>
      </c>
      <c r="V734" s="146">
        <v>3925</v>
      </c>
      <c r="W734" s="89" t="s">
        <v>910</v>
      </c>
      <c r="X734" s="89">
        <v>1</v>
      </c>
      <c r="Y734" s="90">
        <v>1</v>
      </c>
      <c r="Z734" s="118">
        <v>-1498572.9</v>
      </c>
      <c r="AA734" s="89">
        <v>825</v>
      </c>
      <c r="AB734" s="116">
        <f>_xlfn.XLOOKUP(I734,'rubros_id_opex '!A:A,'rubros_id_opex '!B:B)</f>
        <v>1</v>
      </c>
      <c r="AC734" s="89" t="str">
        <f>_xlfn.XLOOKUP(AB734,'rubros_unicos'!B:B,'rubros_unicos'!A:A)</f>
        <v>NUTRICIÓN</v>
      </c>
    </row>
    <row r="735" spans="1:29" x14ac:dyDescent="0.25">
      <c r="A735" s="92" vm="27">
        <v>46112</v>
      </c>
      <c r="B735" s="89" t="s">
        <v>910</v>
      </c>
      <c r="C735" s="89" t="s">
        <v>1231</v>
      </c>
      <c r="D735" s="90">
        <v>-4404896.0999999996</v>
      </c>
      <c r="E735" s="89" t="s">
        <v>1464</v>
      </c>
      <c r="F735" s="89">
        <v>2425</v>
      </c>
      <c r="G735" s="90">
        <v>1816.452</v>
      </c>
      <c r="H735" s="89" t="s">
        <v>943</v>
      </c>
      <c r="I735" s="89" t="s">
        <v>947</v>
      </c>
      <c r="J735" s="89" t="s">
        <v>88</v>
      </c>
      <c r="K735" s="89" vm="2">
        <v>0</v>
      </c>
      <c r="L735" s="89" vm="2">
        <v>0</v>
      </c>
      <c r="M735" s="89" t="s">
        <v>1231</v>
      </c>
      <c r="N735" s="89" t="s">
        <v>99</v>
      </c>
      <c r="O735" s="142" vm="2">
        <v>0</v>
      </c>
      <c r="P735" s="142" vm="2">
        <v>0</v>
      </c>
      <c r="Q735" s="89" t="s">
        <v>944</v>
      </c>
      <c r="R735" s="89" t="s">
        <v>1231</v>
      </c>
      <c r="S735" s="91" t="s">
        <v>935</v>
      </c>
      <c r="T735" s="89" t="s">
        <v>910</v>
      </c>
      <c r="U735" s="89" t="s">
        <v>935</v>
      </c>
      <c r="V735" s="146">
        <v>3925</v>
      </c>
      <c r="W735" s="89" t="s">
        <v>910</v>
      </c>
      <c r="X735" s="89">
        <v>1</v>
      </c>
      <c r="Y735" s="90">
        <v>1</v>
      </c>
      <c r="Z735" s="118">
        <v>-4404896.0999999996</v>
      </c>
      <c r="AA735" s="89">
        <v>2425</v>
      </c>
      <c r="AB735" s="116">
        <f>_xlfn.XLOOKUP(I735,'rubros_id_opex '!A:A,'rubros_id_opex '!B:B)</f>
        <v>1</v>
      </c>
      <c r="AC735" s="89" t="str">
        <f>_xlfn.XLOOKUP(AB735,'rubros_unicos'!B:B,'rubros_unicos'!A:A)</f>
        <v>NUTRICIÓN</v>
      </c>
    </row>
    <row r="736" spans="1:29" x14ac:dyDescent="0.25">
      <c r="A736" s="92" vm="27">
        <v>46112</v>
      </c>
      <c r="B736" s="89" t="s">
        <v>910</v>
      </c>
      <c r="C736" s="89" t="s">
        <v>1231</v>
      </c>
      <c r="D736" s="90">
        <v>-1879500</v>
      </c>
      <c r="E736" s="89" t="s">
        <v>1465</v>
      </c>
      <c r="F736" s="89">
        <v>4475</v>
      </c>
      <c r="G736" s="90">
        <v>420</v>
      </c>
      <c r="H736" s="89" t="s">
        <v>943</v>
      </c>
      <c r="I736" s="89" t="s">
        <v>948</v>
      </c>
      <c r="J736" s="89" t="s">
        <v>88</v>
      </c>
      <c r="K736" s="89" vm="2">
        <v>0</v>
      </c>
      <c r="L736" s="89" vm="2">
        <v>0</v>
      </c>
      <c r="M736" s="89" t="s">
        <v>1231</v>
      </c>
      <c r="N736" s="89" t="s">
        <v>99</v>
      </c>
      <c r="O736" s="142" vm="2">
        <v>0</v>
      </c>
      <c r="P736" s="142" vm="2">
        <v>0</v>
      </c>
      <c r="Q736" s="89" t="s">
        <v>944</v>
      </c>
      <c r="R736" s="89" t="s">
        <v>1231</v>
      </c>
      <c r="S736" s="91" t="s">
        <v>935</v>
      </c>
      <c r="T736" s="89" t="s">
        <v>910</v>
      </c>
      <c r="U736" s="89" t="s">
        <v>935</v>
      </c>
      <c r="V736" s="146">
        <v>3925</v>
      </c>
      <c r="W736" s="89" t="s">
        <v>910</v>
      </c>
      <c r="X736" s="89">
        <v>1</v>
      </c>
      <c r="Y736" s="90">
        <v>1</v>
      </c>
      <c r="Z736" s="118">
        <v>-1879500</v>
      </c>
      <c r="AA736" s="89">
        <v>4475</v>
      </c>
      <c r="AB736" s="116">
        <f>_xlfn.XLOOKUP(I736,'rubros_id_opex '!A:A,'rubros_id_opex '!B:B)</f>
        <v>1</v>
      </c>
      <c r="AC736" s="89" t="str">
        <f>_xlfn.XLOOKUP(AB736,'rubros_unicos'!B:B,'rubros_unicos'!A:A)</f>
        <v>NUTRICIÓN</v>
      </c>
    </row>
    <row r="737" spans="1:29" x14ac:dyDescent="0.25">
      <c r="A737" s="92" vm="27">
        <v>46112</v>
      </c>
      <c r="B737" s="89" t="s">
        <v>910</v>
      </c>
      <c r="C737" s="89" t="s">
        <v>1231</v>
      </c>
      <c r="D737" s="90">
        <v>-473340</v>
      </c>
      <c r="E737" s="89" t="s">
        <v>1466</v>
      </c>
      <c r="F737" s="89">
        <v>1127</v>
      </c>
      <c r="G737" s="90">
        <v>420</v>
      </c>
      <c r="H737" s="89" t="s">
        <v>943</v>
      </c>
      <c r="I737" s="89" t="s">
        <v>949</v>
      </c>
      <c r="J737" s="89" t="s">
        <v>88</v>
      </c>
      <c r="K737" s="89" vm="2">
        <v>0</v>
      </c>
      <c r="L737" s="89" vm="2">
        <v>0</v>
      </c>
      <c r="M737" s="89" t="s">
        <v>1231</v>
      </c>
      <c r="N737" s="89" t="s">
        <v>99</v>
      </c>
      <c r="O737" s="142" vm="2">
        <v>0</v>
      </c>
      <c r="P737" s="142" vm="2">
        <v>0</v>
      </c>
      <c r="Q737" s="89" t="s">
        <v>944</v>
      </c>
      <c r="R737" s="89" t="s">
        <v>1231</v>
      </c>
      <c r="S737" s="91" t="s">
        <v>935</v>
      </c>
      <c r="T737" s="89" t="s">
        <v>910</v>
      </c>
      <c r="U737" s="89" t="s">
        <v>935</v>
      </c>
      <c r="V737" s="146">
        <v>3925</v>
      </c>
      <c r="W737" s="89" t="s">
        <v>910</v>
      </c>
      <c r="X737" s="89">
        <v>1</v>
      </c>
      <c r="Y737" s="90">
        <v>1</v>
      </c>
      <c r="Z737" s="118">
        <v>-473340</v>
      </c>
      <c r="AA737" s="89">
        <v>1127</v>
      </c>
      <c r="AB737" s="116">
        <f>_xlfn.XLOOKUP(I737,'rubros_id_opex '!A:A,'rubros_id_opex '!B:B)</f>
        <v>1</v>
      </c>
      <c r="AC737" s="89" t="str">
        <f>_xlfn.XLOOKUP(AB737,'rubros_unicos'!B:B,'rubros_unicos'!A:A)</f>
        <v>NUTRICIÓN</v>
      </c>
    </row>
    <row r="738" spans="1:29" x14ac:dyDescent="0.25">
      <c r="A738" s="92" vm="27">
        <v>46112</v>
      </c>
      <c r="B738" s="89" t="s">
        <v>912</v>
      </c>
      <c r="C738" s="89" t="s">
        <v>1231</v>
      </c>
      <c r="D738" s="90">
        <v>-6283200</v>
      </c>
      <c r="E738" s="89" t="s">
        <v>1467</v>
      </c>
      <c r="F738" s="89">
        <v>14960</v>
      </c>
      <c r="G738" s="90">
        <v>420</v>
      </c>
      <c r="H738" s="89" t="s">
        <v>943</v>
      </c>
      <c r="I738" s="89" t="s">
        <v>949</v>
      </c>
      <c r="J738" s="89" t="s">
        <v>88</v>
      </c>
      <c r="K738" s="89" vm="2">
        <v>0</v>
      </c>
      <c r="L738" s="89" vm="2">
        <v>0</v>
      </c>
      <c r="M738" s="89" t="s">
        <v>1231</v>
      </c>
      <c r="N738" s="89" t="s">
        <v>104</v>
      </c>
      <c r="O738" s="142" vm="2">
        <v>0</v>
      </c>
      <c r="P738" s="142" vm="2">
        <v>0</v>
      </c>
      <c r="Q738" s="89" t="s">
        <v>944</v>
      </c>
      <c r="R738" s="89" t="s">
        <v>1231</v>
      </c>
      <c r="S738" s="91" t="s">
        <v>935</v>
      </c>
      <c r="T738" s="89" t="s">
        <v>912</v>
      </c>
      <c r="U738" s="89" t="s">
        <v>935</v>
      </c>
      <c r="V738" s="146">
        <v>3925</v>
      </c>
      <c r="W738" s="89" t="s">
        <v>912</v>
      </c>
      <c r="X738" s="89">
        <v>1</v>
      </c>
      <c r="Y738" s="90">
        <v>1</v>
      </c>
      <c r="Z738" s="118">
        <v>-6283200</v>
      </c>
      <c r="AA738" s="89">
        <v>14960</v>
      </c>
      <c r="AB738" s="116">
        <f>_xlfn.XLOOKUP(I738,'rubros_id_opex '!A:A,'rubros_id_opex '!B:B)</f>
        <v>1</v>
      </c>
      <c r="AC738" s="89" t="str">
        <f>_xlfn.XLOOKUP(AB738,'rubros_unicos'!B:B,'rubros_unicos'!A:A)</f>
        <v>NUTRICIÓN</v>
      </c>
    </row>
    <row r="739" spans="1:29" x14ac:dyDescent="0.25">
      <c r="A739" s="92" vm="27">
        <v>46112</v>
      </c>
      <c r="B739" s="89" t="s">
        <v>912</v>
      </c>
      <c r="C739" s="89" t="s">
        <v>1231</v>
      </c>
      <c r="D739" s="90">
        <v>-11237200</v>
      </c>
      <c r="E739" s="89" t="s">
        <v>1468</v>
      </c>
      <c r="F739" s="89">
        <v>43220</v>
      </c>
      <c r="G739" s="90">
        <v>260</v>
      </c>
      <c r="H739" s="89" t="s">
        <v>943</v>
      </c>
      <c r="I739" s="89" t="s">
        <v>942</v>
      </c>
      <c r="J739" s="89" t="s">
        <v>88</v>
      </c>
      <c r="K739" s="89" vm="2">
        <v>0</v>
      </c>
      <c r="L739" s="89" vm="2">
        <v>0</v>
      </c>
      <c r="M739" s="89" t="s">
        <v>1231</v>
      </c>
      <c r="N739" s="89" t="s">
        <v>104</v>
      </c>
      <c r="O739" s="142" vm="2">
        <v>0</v>
      </c>
      <c r="P739" s="142" vm="2">
        <v>0</v>
      </c>
      <c r="Q739" s="89" t="s">
        <v>944</v>
      </c>
      <c r="R739" s="89" t="s">
        <v>1231</v>
      </c>
      <c r="S739" s="91" t="s">
        <v>935</v>
      </c>
      <c r="T739" s="89" t="s">
        <v>912</v>
      </c>
      <c r="U739" s="89" t="s">
        <v>935</v>
      </c>
      <c r="V739" s="146">
        <v>3925</v>
      </c>
      <c r="W739" s="89" t="s">
        <v>912</v>
      </c>
      <c r="X739" s="89">
        <v>1</v>
      </c>
      <c r="Y739" s="90">
        <v>1</v>
      </c>
      <c r="Z739" s="118">
        <v>-11237200</v>
      </c>
      <c r="AA739" s="89">
        <v>43220</v>
      </c>
      <c r="AB739" s="116">
        <f>_xlfn.XLOOKUP(I739,'rubros_id_opex '!A:A,'rubros_id_opex '!B:B)</f>
        <v>1</v>
      </c>
      <c r="AC739" s="89" t="str">
        <f>_xlfn.XLOOKUP(AB739,'rubros_unicos'!B:B,'rubros_unicos'!A:A)</f>
        <v>NUTRICIÓN</v>
      </c>
    </row>
    <row r="740" spans="1:29" x14ac:dyDescent="0.25">
      <c r="A740" s="92" vm="27">
        <v>46112</v>
      </c>
      <c r="B740" s="89" t="s">
        <v>912</v>
      </c>
      <c r="C740" s="89" t="s">
        <v>1231</v>
      </c>
      <c r="D740" s="90">
        <v>-11564800</v>
      </c>
      <c r="E740" s="89" t="s">
        <v>1469</v>
      </c>
      <c r="F740" s="89">
        <v>44480</v>
      </c>
      <c r="G740" s="90">
        <v>260</v>
      </c>
      <c r="H740" s="89" t="s">
        <v>943</v>
      </c>
      <c r="I740" s="89" t="s">
        <v>952</v>
      </c>
      <c r="J740" s="89" t="s">
        <v>88</v>
      </c>
      <c r="K740" s="89" vm="2">
        <v>0</v>
      </c>
      <c r="L740" s="89" vm="2">
        <v>0</v>
      </c>
      <c r="M740" s="89" t="s">
        <v>1231</v>
      </c>
      <c r="N740" s="89" t="s">
        <v>104</v>
      </c>
      <c r="O740" s="142" vm="2">
        <v>0</v>
      </c>
      <c r="P740" s="142" vm="2">
        <v>0</v>
      </c>
      <c r="Q740" s="89" t="s">
        <v>944</v>
      </c>
      <c r="R740" s="89" t="s">
        <v>1231</v>
      </c>
      <c r="S740" s="91" t="s">
        <v>935</v>
      </c>
      <c r="T740" s="89" t="s">
        <v>912</v>
      </c>
      <c r="U740" s="89" t="s">
        <v>935</v>
      </c>
      <c r="V740" s="146">
        <v>3925</v>
      </c>
      <c r="W740" s="89" t="s">
        <v>912</v>
      </c>
      <c r="X740" s="89">
        <v>1</v>
      </c>
      <c r="Y740" s="90">
        <v>1</v>
      </c>
      <c r="Z740" s="118">
        <v>-11564800</v>
      </c>
      <c r="AA740" s="89">
        <v>44480</v>
      </c>
      <c r="AB740" s="116">
        <f>_xlfn.XLOOKUP(I740,'rubros_id_opex '!A:A,'rubros_id_opex '!B:B)</f>
        <v>1</v>
      </c>
      <c r="AC740" s="89" t="str">
        <f>_xlfn.XLOOKUP(AB740,'rubros_unicos'!B:B,'rubros_unicos'!A:A)</f>
        <v>NUTRICIÓN</v>
      </c>
    </row>
    <row r="741" spans="1:29" x14ac:dyDescent="0.25">
      <c r="A741" s="92" vm="27">
        <v>46112</v>
      </c>
      <c r="B741" s="89" t="s">
        <v>912</v>
      </c>
      <c r="C741" s="89" t="s">
        <v>1231</v>
      </c>
      <c r="D741" s="90">
        <v>-16196880</v>
      </c>
      <c r="E741" s="89" t="s">
        <v>1470</v>
      </c>
      <c r="F741" s="89">
        <v>38564</v>
      </c>
      <c r="G741" s="90">
        <v>420</v>
      </c>
      <c r="H741" s="89" t="s">
        <v>943</v>
      </c>
      <c r="I741" s="89" t="s">
        <v>953</v>
      </c>
      <c r="J741" s="89" t="s">
        <v>88</v>
      </c>
      <c r="K741" s="89" vm="2">
        <v>0</v>
      </c>
      <c r="L741" s="89" vm="2">
        <v>0</v>
      </c>
      <c r="M741" s="89" t="s">
        <v>1231</v>
      </c>
      <c r="N741" s="89" t="s">
        <v>104</v>
      </c>
      <c r="O741" s="142" vm="2">
        <v>0</v>
      </c>
      <c r="P741" s="142" vm="2">
        <v>0</v>
      </c>
      <c r="Q741" s="89" t="s">
        <v>944</v>
      </c>
      <c r="R741" s="89" t="s">
        <v>1231</v>
      </c>
      <c r="S741" s="91" t="s">
        <v>935</v>
      </c>
      <c r="T741" s="89" t="s">
        <v>912</v>
      </c>
      <c r="U741" s="89" t="s">
        <v>935</v>
      </c>
      <c r="V741" s="146">
        <v>3925</v>
      </c>
      <c r="W741" s="89" t="s">
        <v>912</v>
      </c>
      <c r="X741" s="89">
        <v>1</v>
      </c>
      <c r="Y741" s="90">
        <v>1</v>
      </c>
      <c r="Z741" s="118">
        <v>-16196880</v>
      </c>
      <c r="AA741" s="89">
        <v>38564</v>
      </c>
      <c r="AB741" s="116">
        <f>_xlfn.XLOOKUP(I741,'rubros_id_opex '!A:A,'rubros_id_opex '!B:B)</f>
        <v>1</v>
      </c>
      <c r="AC741" s="89" t="str">
        <f>_xlfn.XLOOKUP(AB741,'rubros_unicos'!B:B,'rubros_unicos'!A:A)</f>
        <v>NUTRICIÓN</v>
      </c>
    </row>
    <row r="742" spans="1:29" x14ac:dyDescent="0.25">
      <c r="A742" s="92" vm="27">
        <v>46112</v>
      </c>
      <c r="B742" s="89" t="s">
        <v>934</v>
      </c>
      <c r="C742" s="89" t="s">
        <v>1483</v>
      </c>
      <c r="D742" s="90">
        <v>-602950.62</v>
      </c>
      <c r="E742" s="89" t="s">
        <v>1471</v>
      </c>
      <c r="F742" s="89">
        <v>62</v>
      </c>
      <c r="G742" s="90">
        <v>9725.01</v>
      </c>
      <c r="H742" s="89" t="s">
        <v>954</v>
      </c>
      <c r="I742" s="89" t="s">
        <v>1025</v>
      </c>
      <c r="J742" s="89" t="s">
        <v>88</v>
      </c>
      <c r="K742" s="89" vm="2">
        <v>0</v>
      </c>
      <c r="L742" s="89" vm="2">
        <v>0</v>
      </c>
      <c r="M742" s="89" t="s">
        <v>1483</v>
      </c>
      <c r="N742" s="89" t="s">
        <v>105</v>
      </c>
      <c r="O742" s="142" vm="2">
        <v>0</v>
      </c>
      <c r="P742" s="142" vm="2">
        <v>0</v>
      </c>
      <c r="Q742" s="89" t="s">
        <v>1026</v>
      </c>
      <c r="R742" s="89" t="s">
        <v>1483</v>
      </c>
      <c r="S742" s="91" t="s">
        <v>935</v>
      </c>
      <c r="T742" s="89" t="s">
        <v>934</v>
      </c>
      <c r="U742" s="89" t="s">
        <v>935</v>
      </c>
      <c r="V742" s="146">
        <v>3725</v>
      </c>
      <c r="W742" s="89" t="s">
        <v>934</v>
      </c>
      <c r="X742" s="89">
        <v>1</v>
      </c>
      <c r="Y742" s="90">
        <v>1</v>
      </c>
      <c r="Z742" s="118">
        <v>-602950.62</v>
      </c>
      <c r="AA742" s="89">
        <v>62</v>
      </c>
      <c r="AB742" s="116">
        <f>_xlfn.XLOOKUP(I742,'rubros_id_opex '!A:A,'rubros_id_opex '!B:B)</f>
        <v>1</v>
      </c>
      <c r="AC742" s="89" t="str">
        <f>_xlfn.XLOOKUP(AB742,'rubros_unicos'!B:B,'rubros_unicos'!A:A)</f>
        <v>NUTRICIÓN</v>
      </c>
    </row>
    <row r="743" spans="1:29" x14ac:dyDescent="0.25">
      <c r="A743" s="92" vm="27">
        <v>46112</v>
      </c>
      <c r="B743" s="89" t="s">
        <v>908</v>
      </c>
      <c r="C743" s="89" t="s">
        <v>1483</v>
      </c>
      <c r="D743" s="90">
        <v>-196886.40000000002</v>
      </c>
      <c r="E743" s="89" t="s">
        <v>1472</v>
      </c>
      <c r="F743" s="89">
        <v>48</v>
      </c>
      <c r="G743" s="90">
        <v>4101.8</v>
      </c>
      <c r="H743" s="89" t="s">
        <v>955</v>
      </c>
      <c r="I743" s="89" t="s">
        <v>1025</v>
      </c>
      <c r="J743" s="89" t="s">
        <v>88</v>
      </c>
      <c r="K743" s="89" vm="2">
        <v>0</v>
      </c>
      <c r="L743" s="89" vm="2">
        <v>0</v>
      </c>
      <c r="M743" s="89" t="s">
        <v>1483</v>
      </c>
      <c r="N743" s="89" t="s">
        <v>123</v>
      </c>
      <c r="O743" s="142" vm="2">
        <v>0</v>
      </c>
      <c r="P743" s="142" vm="2">
        <v>0</v>
      </c>
      <c r="Q743" s="89" t="s">
        <v>1026</v>
      </c>
      <c r="R743" s="89" t="s">
        <v>1483</v>
      </c>
      <c r="S743" s="91" t="s">
        <v>935</v>
      </c>
      <c r="T743" s="89" t="s">
        <v>908</v>
      </c>
      <c r="U743" s="89" t="s">
        <v>935</v>
      </c>
      <c r="V743" s="146">
        <v>3725</v>
      </c>
      <c r="W743" s="89" t="s">
        <v>908</v>
      </c>
      <c r="X743" s="89">
        <v>1</v>
      </c>
      <c r="Y743" s="90">
        <v>1</v>
      </c>
      <c r="Z743" s="118">
        <v>-196886.40000000002</v>
      </c>
      <c r="AA743" s="89">
        <v>48</v>
      </c>
      <c r="AB743" s="116">
        <f>_xlfn.XLOOKUP(I743,'rubros_id_opex '!A:A,'rubros_id_opex '!B:B)</f>
        <v>1</v>
      </c>
      <c r="AC743" s="89" t="str">
        <f>_xlfn.XLOOKUP(AB743,'rubros_unicos'!B:B,'rubros_unicos'!A:A)</f>
        <v>NUTRICIÓN</v>
      </c>
    </row>
    <row r="744" spans="1:29" x14ac:dyDescent="0.25">
      <c r="A744" s="92" vm="27">
        <v>46112</v>
      </c>
      <c r="B744" s="89" t="s">
        <v>908</v>
      </c>
      <c r="C744" s="89" t="s">
        <v>1483</v>
      </c>
      <c r="D744" s="90">
        <v>-119544.66</v>
      </c>
      <c r="E744" s="89" t="s">
        <v>1473</v>
      </c>
      <c r="F744" s="89">
        <v>677</v>
      </c>
      <c r="G744" s="90">
        <v>176.58</v>
      </c>
      <c r="H744" s="89" t="s">
        <v>956</v>
      </c>
      <c r="I744" s="89" t="s">
        <v>1027</v>
      </c>
      <c r="J744" s="89" t="s">
        <v>88</v>
      </c>
      <c r="K744" s="89" vm="2">
        <v>0</v>
      </c>
      <c r="L744" s="89" vm="2">
        <v>0</v>
      </c>
      <c r="M744" s="89" t="s">
        <v>1483</v>
      </c>
      <c r="N744" s="89" t="s">
        <v>123</v>
      </c>
      <c r="O744" s="142" vm="2">
        <v>0</v>
      </c>
      <c r="P744" s="142" vm="2">
        <v>0</v>
      </c>
      <c r="Q744" s="89" t="s">
        <v>1026</v>
      </c>
      <c r="R744" s="89" t="s">
        <v>1483</v>
      </c>
      <c r="S744" s="91" t="s">
        <v>935</v>
      </c>
      <c r="T744" s="89" t="s">
        <v>908</v>
      </c>
      <c r="U744" s="89" t="s">
        <v>935</v>
      </c>
      <c r="V744" s="146">
        <v>3725</v>
      </c>
      <c r="W744" s="89" t="s">
        <v>908</v>
      </c>
      <c r="X744" s="89">
        <v>1</v>
      </c>
      <c r="Y744" s="90">
        <v>1</v>
      </c>
      <c r="Z744" s="118">
        <v>-119544.66</v>
      </c>
      <c r="AA744" s="89">
        <v>677</v>
      </c>
      <c r="AB744" s="116">
        <f>_xlfn.XLOOKUP(I744,'rubros_id_opex '!A:A,'rubros_id_opex '!B:B)</f>
        <v>1</v>
      </c>
      <c r="AC744" s="89" t="str">
        <f>_xlfn.XLOOKUP(AB744,'rubros_unicos'!B:B,'rubros_unicos'!A:A)</f>
        <v>NUTRICIÓN</v>
      </c>
    </row>
    <row r="745" spans="1:29" x14ac:dyDescent="0.25">
      <c r="A745" s="92" vm="27">
        <v>46112</v>
      </c>
      <c r="B745" s="89" t="s">
        <v>910</v>
      </c>
      <c r="C745" s="89" t="s">
        <v>1483</v>
      </c>
      <c r="D745" s="90">
        <v>-2515708.48</v>
      </c>
      <c r="E745" s="89" t="s">
        <v>1473</v>
      </c>
      <c r="F745" s="89">
        <v>584</v>
      </c>
      <c r="G745" s="90">
        <v>4307.72</v>
      </c>
      <c r="H745" s="89" t="s">
        <v>956</v>
      </c>
      <c r="I745" s="89" t="s">
        <v>1027</v>
      </c>
      <c r="J745" s="89" t="s">
        <v>88</v>
      </c>
      <c r="K745" s="89" vm="2">
        <v>0</v>
      </c>
      <c r="L745" s="89" vm="2">
        <v>0</v>
      </c>
      <c r="M745" s="89" t="s">
        <v>1483</v>
      </c>
      <c r="N745" s="89" t="s">
        <v>99</v>
      </c>
      <c r="O745" s="142" vm="2">
        <v>0</v>
      </c>
      <c r="P745" s="142" vm="2">
        <v>0</v>
      </c>
      <c r="Q745" s="89" t="s">
        <v>1026</v>
      </c>
      <c r="R745" s="89" t="s">
        <v>1483</v>
      </c>
      <c r="S745" s="91" t="s">
        <v>935</v>
      </c>
      <c r="T745" s="89" t="s">
        <v>910</v>
      </c>
      <c r="U745" s="89" t="s">
        <v>935</v>
      </c>
      <c r="V745" s="146">
        <v>3725</v>
      </c>
      <c r="W745" s="89" t="s">
        <v>910</v>
      </c>
      <c r="X745" s="89">
        <v>1</v>
      </c>
      <c r="Y745" s="90">
        <v>1</v>
      </c>
      <c r="Z745" s="118">
        <v>-2515708.48</v>
      </c>
      <c r="AA745" s="89">
        <v>584</v>
      </c>
      <c r="AB745" s="116">
        <f>_xlfn.XLOOKUP(I745,'rubros_id_opex '!A:A,'rubros_id_opex '!B:B)</f>
        <v>1</v>
      </c>
      <c r="AC745" s="89" t="str">
        <f>_xlfn.XLOOKUP(AB745,'rubros_unicos'!B:B,'rubros_unicos'!A:A)</f>
        <v>NUTRICIÓN</v>
      </c>
    </row>
    <row r="746" spans="1:29" x14ac:dyDescent="0.25">
      <c r="A746" s="92" vm="27">
        <v>46112</v>
      </c>
      <c r="B746" s="89" t="s">
        <v>934</v>
      </c>
      <c r="C746" s="89" t="s">
        <v>1231</v>
      </c>
      <c r="D746" s="90">
        <v>-602950.62</v>
      </c>
      <c r="E746" s="89" t="s">
        <v>1474</v>
      </c>
      <c r="F746" s="89">
        <v>62</v>
      </c>
      <c r="G746" s="90">
        <v>9725.01</v>
      </c>
      <c r="H746" s="89" t="s">
        <v>954</v>
      </c>
      <c r="I746" s="89" t="s">
        <v>1025</v>
      </c>
      <c r="J746" s="89" t="s">
        <v>88</v>
      </c>
      <c r="K746" s="89" vm="2">
        <v>0</v>
      </c>
      <c r="L746" s="89" vm="2">
        <v>0</v>
      </c>
      <c r="M746" s="89" t="s">
        <v>1231</v>
      </c>
      <c r="N746" s="89" t="s">
        <v>105</v>
      </c>
      <c r="O746" s="142" vm="2">
        <v>0</v>
      </c>
      <c r="P746" s="142" vm="2">
        <v>0</v>
      </c>
      <c r="Q746" s="89" t="s">
        <v>1026</v>
      </c>
      <c r="R746" s="89" t="s">
        <v>1231</v>
      </c>
      <c r="S746" s="91" t="s">
        <v>935</v>
      </c>
      <c r="T746" s="89" t="s">
        <v>934</v>
      </c>
      <c r="U746" s="89" t="s">
        <v>935</v>
      </c>
      <c r="V746" s="146">
        <v>3925</v>
      </c>
      <c r="W746" s="89" t="s">
        <v>934</v>
      </c>
      <c r="X746" s="89">
        <v>1</v>
      </c>
      <c r="Y746" s="90">
        <v>1</v>
      </c>
      <c r="Z746" s="118">
        <v>-602950.62</v>
      </c>
      <c r="AA746" s="89">
        <v>62</v>
      </c>
      <c r="AB746" s="116">
        <f>_xlfn.XLOOKUP(I746,'rubros_id_opex '!A:A,'rubros_id_opex '!B:B)</f>
        <v>1</v>
      </c>
      <c r="AC746" s="89" t="str">
        <f>_xlfn.XLOOKUP(AB746,'rubros_unicos'!B:B,'rubros_unicos'!A:A)</f>
        <v>NUTRICIÓN</v>
      </c>
    </row>
    <row r="747" spans="1:29" x14ac:dyDescent="0.25">
      <c r="A747" s="92" vm="27">
        <v>46112</v>
      </c>
      <c r="B747" s="89" t="s">
        <v>908</v>
      </c>
      <c r="C747" s="89" t="s">
        <v>1231</v>
      </c>
      <c r="D747" s="90">
        <v>-209191.80000000002</v>
      </c>
      <c r="E747" s="89" t="s">
        <v>1475</v>
      </c>
      <c r="F747" s="89">
        <v>51</v>
      </c>
      <c r="G747" s="90">
        <v>4101.8</v>
      </c>
      <c r="H747" s="89" t="s">
        <v>955</v>
      </c>
      <c r="I747" s="89" t="s">
        <v>1025</v>
      </c>
      <c r="J747" s="89" t="s">
        <v>88</v>
      </c>
      <c r="K747" s="89" vm="2">
        <v>0</v>
      </c>
      <c r="L747" s="89" vm="2">
        <v>0</v>
      </c>
      <c r="M747" s="89" t="s">
        <v>1231</v>
      </c>
      <c r="N747" s="89" t="s">
        <v>123</v>
      </c>
      <c r="O747" s="142" vm="2">
        <v>0</v>
      </c>
      <c r="P747" s="142" vm="2">
        <v>0</v>
      </c>
      <c r="Q747" s="89" t="s">
        <v>1026</v>
      </c>
      <c r="R747" s="89" t="s">
        <v>1231</v>
      </c>
      <c r="S747" s="91" t="s">
        <v>935</v>
      </c>
      <c r="T747" s="89" t="s">
        <v>908</v>
      </c>
      <c r="U747" s="89" t="s">
        <v>935</v>
      </c>
      <c r="V747" s="146">
        <v>3925</v>
      </c>
      <c r="W747" s="89" t="s">
        <v>908</v>
      </c>
      <c r="X747" s="89">
        <v>1</v>
      </c>
      <c r="Y747" s="90">
        <v>1</v>
      </c>
      <c r="Z747" s="118">
        <v>-209191.80000000002</v>
      </c>
      <c r="AA747" s="89">
        <v>51</v>
      </c>
      <c r="AB747" s="116">
        <f>_xlfn.XLOOKUP(I747,'rubros_id_opex '!A:A,'rubros_id_opex '!B:B)</f>
        <v>1</v>
      </c>
      <c r="AC747" s="89" t="str">
        <f>_xlfn.XLOOKUP(AB747,'rubros_unicos'!B:B,'rubros_unicos'!A:A)</f>
        <v>NUTRICIÓN</v>
      </c>
    </row>
    <row r="748" spans="1:29" x14ac:dyDescent="0.25">
      <c r="A748" s="92" vm="27">
        <v>46112</v>
      </c>
      <c r="B748" s="89" t="s">
        <v>908</v>
      </c>
      <c r="C748" s="89" t="s">
        <v>1231</v>
      </c>
      <c r="D748" s="90">
        <v>-135966.6</v>
      </c>
      <c r="E748" s="89" t="s">
        <v>1476</v>
      </c>
      <c r="F748" s="89">
        <v>770</v>
      </c>
      <c r="G748" s="90">
        <v>176.58</v>
      </c>
      <c r="H748" s="89" t="s">
        <v>956</v>
      </c>
      <c r="I748" s="89" t="s">
        <v>1027</v>
      </c>
      <c r="J748" s="89" t="s">
        <v>88</v>
      </c>
      <c r="K748" s="89" vm="2">
        <v>0</v>
      </c>
      <c r="L748" s="89" vm="2">
        <v>0</v>
      </c>
      <c r="M748" s="89" t="s">
        <v>1231</v>
      </c>
      <c r="N748" s="89" t="s">
        <v>123</v>
      </c>
      <c r="O748" s="142" vm="2">
        <v>0</v>
      </c>
      <c r="P748" s="142" vm="2">
        <v>0</v>
      </c>
      <c r="Q748" s="89" t="s">
        <v>1026</v>
      </c>
      <c r="R748" s="89" t="s">
        <v>1231</v>
      </c>
      <c r="S748" s="91" t="s">
        <v>935</v>
      </c>
      <c r="T748" s="89" t="s">
        <v>908</v>
      </c>
      <c r="U748" s="89" t="s">
        <v>935</v>
      </c>
      <c r="V748" s="146">
        <v>3925</v>
      </c>
      <c r="W748" s="89" t="s">
        <v>908</v>
      </c>
      <c r="X748" s="89">
        <v>1</v>
      </c>
      <c r="Y748" s="90">
        <v>1</v>
      </c>
      <c r="Z748" s="118">
        <v>-135966.6</v>
      </c>
      <c r="AA748" s="89">
        <v>770</v>
      </c>
      <c r="AB748" s="116">
        <f>_xlfn.XLOOKUP(I748,'rubros_id_opex '!A:A,'rubros_id_opex '!B:B)</f>
        <v>1</v>
      </c>
      <c r="AC748" s="89" t="str">
        <f>_xlfn.XLOOKUP(AB748,'rubros_unicos'!B:B,'rubros_unicos'!A:A)</f>
        <v>NUTRICIÓN</v>
      </c>
    </row>
    <row r="749" spans="1:29" x14ac:dyDescent="0.25">
      <c r="A749" s="92" vm="27">
        <v>46112</v>
      </c>
      <c r="B749" s="89" t="s">
        <v>910</v>
      </c>
      <c r="C749" s="89" t="s">
        <v>1231</v>
      </c>
      <c r="D749" s="90">
        <v>-2662170.96</v>
      </c>
      <c r="E749" s="89" t="s">
        <v>1476</v>
      </c>
      <c r="F749" s="89">
        <v>618</v>
      </c>
      <c r="G749" s="90">
        <v>4307.72</v>
      </c>
      <c r="H749" s="89" t="s">
        <v>956</v>
      </c>
      <c r="I749" s="89" t="s">
        <v>1027</v>
      </c>
      <c r="J749" s="89" t="s">
        <v>88</v>
      </c>
      <c r="K749" s="89" vm="2">
        <v>0</v>
      </c>
      <c r="L749" s="89" vm="2">
        <v>0</v>
      </c>
      <c r="M749" s="89" t="s">
        <v>1231</v>
      </c>
      <c r="N749" s="89" t="s">
        <v>99</v>
      </c>
      <c r="O749" s="142" vm="2">
        <v>0</v>
      </c>
      <c r="P749" s="142" vm="2">
        <v>0</v>
      </c>
      <c r="Q749" s="89" t="s">
        <v>1026</v>
      </c>
      <c r="R749" s="89" t="s">
        <v>1231</v>
      </c>
      <c r="S749" s="91" t="s">
        <v>935</v>
      </c>
      <c r="T749" s="89" t="s">
        <v>910</v>
      </c>
      <c r="U749" s="89" t="s">
        <v>935</v>
      </c>
      <c r="V749" s="146">
        <v>3925</v>
      </c>
      <c r="W749" s="89" t="s">
        <v>910</v>
      </c>
      <c r="X749" s="89">
        <v>1</v>
      </c>
      <c r="Y749" s="90">
        <v>1</v>
      </c>
      <c r="Z749" s="118">
        <v>-2662170.96</v>
      </c>
      <c r="AA749" s="89">
        <v>618</v>
      </c>
      <c r="AB749" s="116">
        <f>_xlfn.XLOOKUP(I749,'rubros_id_opex '!A:A,'rubros_id_opex '!B:B)</f>
        <v>1</v>
      </c>
      <c r="AC749" s="89" t="str">
        <f>_xlfn.XLOOKUP(AB749,'rubros_unicos'!B:B,'rubros_unicos'!A:A)</f>
        <v>NUTRICIÓN</v>
      </c>
    </row>
    <row r="750" spans="1:29" x14ac:dyDescent="0.25">
      <c r="A750" s="92" vm="13">
        <v>45960</v>
      </c>
      <c r="B750" s="89" t="s">
        <v>973</v>
      </c>
      <c r="C750" s="89" t="s">
        <v>517</v>
      </c>
      <c r="D750" s="90">
        <v>-2338152.7599999998</v>
      </c>
      <c r="E750" s="89" t="s">
        <v>66</v>
      </c>
      <c r="F750" s="89">
        <v>1</v>
      </c>
      <c r="G750" s="90">
        <v>2338152.7599999998</v>
      </c>
      <c r="H750" s="89" t="s">
        <v>931</v>
      </c>
      <c r="I750" s="89" t="s">
        <v>66</v>
      </c>
      <c r="J750" s="89" t="s">
        <v>88</v>
      </c>
      <c r="K750" s="89" vm="2">
        <v>0</v>
      </c>
      <c r="L750" s="89" vm="2">
        <v>0</v>
      </c>
      <c r="M750" s="89" t="s">
        <v>1229</v>
      </c>
      <c r="N750" s="89" t="s">
        <v>94</v>
      </c>
      <c r="O750" s="142" vm="2">
        <v>0</v>
      </c>
      <c r="P750" s="142" vm="2">
        <v>0</v>
      </c>
      <c r="Q750" s="89" t="s">
        <v>1028</v>
      </c>
      <c r="R750" s="89" t="s">
        <v>1230</v>
      </c>
      <c r="S750" s="91" t="s">
        <v>1045</v>
      </c>
      <c r="T750" s="89" t="s">
        <v>932</v>
      </c>
      <c r="U750" s="89" t="s">
        <v>933</v>
      </c>
      <c r="V750" s="146">
        <v>3725</v>
      </c>
      <c r="W750" s="89" t="s">
        <v>934</v>
      </c>
      <c r="X750" s="89">
        <v>0.49166665999999998</v>
      </c>
      <c r="Y750" s="90">
        <v>0.25</v>
      </c>
      <c r="Z750" s="118">
        <v>-287397.93951974536</v>
      </c>
      <c r="AA750" s="89">
        <v>0.12291666499999999</v>
      </c>
      <c r="AB750" s="116">
        <f>_xlfn.XLOOKUP(I750,'rubros_id_opex '!A:A,'rubros_id_opex '!B:B)</f>
        <v>8</v>
      </c>
      <c r="AC750" s="89" t="str">
        <f>_xlfn.XLOOKUP(AB750,'rubros_unicos'!B:B,'rubros_unicos'!A:A)</f>
        <v>IMPUESTOS</v>
      </c>
    </row>
    <row r="751" spans="1:29" x14ac:dyDescent="0.25">
      <c r="A751" s="92" vm="13">
        <v>45960</v>
      </c>
      <c r="B751" s="89" t="s">
        <v>973</v>
      </c>
      <c r="C751" s="89" t="s">
        <v>517</v>
      </c>
      <c r="D751" s="90">
        <v>-2338152.7599999998</v>
      </c>
      <c r="E751" s="89" t="s">
        <v>66</v>
      </c>
      <c r="F751" s="89">
        <v>1</v>
      </c>
      <c r="G751" s="90">
        <v>2338152.7599999998</v>
      </c>
      <c r="H751" s="89" t="s">
        <v>931</v>
      </c>
      <c r="I751" s="89" t="s">
        <v>66</v>
      </c>
      <c r="J751" s="89" t="s">
        <v>88</v>
      </c>
      <c r="K751" s="89" vm="2">
        <v>0</v>
      </c>
      <c r="L751" s="89" vm="2">
        <v>0</v>
      </c>
      <c r="M751" s="89" t="s">
        <v>1229</v>
      </c>
      <c r="N751" s="89" t="s">
        <v>94</v>
      </c>
      <c r="O751" s="142" vm="2">
        <v>0</v>
      </c>
      <c r="P751" s="142" vm="2">
        <v>0</v>
      </c>
      <c r="Q751" s="89" t="s">
        <v>1028</v>
      </c>
      <c r="R751" s="89" t="s">
        <v>1230</v>
      </c>
      <c r="S751" s="91" t="s">
        <v>1045</v>
      </c>
      <c r="T751" s="89" t="s">
        <v>932</v>
      </c>
      <c r="U751" s="89" t="s">
        <v>933</v>
      </c>
      <c r="V751" s="146">
        <v>3725</v>
      </c>
      <c r="W751" s="89" t="s">
        <v>908</v>
      </c>
      <c r="X751" s="89">
        <v>0.49166665999999998</v>
      </c>
      <c r="Y751" s="90">
        <v>0.25</v>
      </c>
      <c r="Z751" s="118">
        <v>-287397.93951974536</v>
      </c>
      <c r="AA751" s="89">
        <v>0.12291666499999999</v>
      </c>
      <c r="AB751" s="116">
        <f>_xlfn.XLOOKUP(I751,'rubros_id_opex '!A:A,'rubros_id_opex '!B:B)</f>
        <v>8</v>
      </c>
      <c r="AC751" s="89" t="str">
        <f>_xlfn.XLOOKUP(AB751,'rubros_unicos'!B:B,'rubros_unicos'!A:A)</f>
        <v>IMPUESTOS</v>
      </c>
    </row>
    <row r="752" spans="1:29" x14ac:dyDescent="0.25">
      <c r="A752" s="92" vm="13">
        <v>45960</v>
      </c>
      <c r="B752" s="89" t="s">
        <v>973</v>
      </c>
      <c r="C752" s="89" t="s">
        <v>517</v>
      </c>
      <c r="D752" s="90">
        <v>-2338152.7599999998</v>
      </c>
      <c r="E752" s="89" t="s">
        <v>66</v>
      </c>
      <c r="F752" s="89">
        <v>1</v>
      </c>
      <c r="G752" s="90">
        <v>2338152.7599999998</v>
      </c>
      <c r="H752" s="89" t="s">
        <v>931</v>
      </c>
      <c r="I752" s="89" t="s">
        <v>66</v>
      </c>
      <c r="J752" s="89" t="s">
        <v>88</v>
      </c>
      <c r="K752" s="89" vm="2">
        <v>0</v>
      </c>
      <c r="L752" s="89" vm="2">
        <v>0</v>
      </c>
      <c r="M752" s="89" t="s">
        <v>1229</v>
      </c>
      <c r="N752" s="89" t="s">
        <v>94</v>
      </c>
      <c r="O752" s="142" vm="2">
        <v>0</v>
      </c>
      <c r="P752" s="142" vm="2">
        <v>0</v>
      </c>
      <c r="Q752" s="89" t="s">
        <v>1028</v>
      </c>
      <c r="R752" s="89" t="s">
        <v>1230</v>
      </c>
      <c r="S752" s="91" t="s">
        <v>1045</v>
      </c>
      <c r="T752" s="89" t="s">
        <v>932</v>
      </c>
      <c r="U752" s="89" t="s">
        <v>933</v>
      </c>
      <c r="V752" s="146">
        <v>3725</v>
      </c>
      <c r="W752" s="89" t="s">
        <v>910</v>
      </c>
      <c r="X752" s="89">
        <v>0.49166665999999998</v>
      </c>
      <c r="Y752" s="90">
        <v>0.25</v>
      </c>
      <c r="Z752" s="118">
        <v>-287397.93951974536</v>
      </c>
      <c r="AA752" s="89">
        <v>0.12291666499999999</v>
      </c>
      <c r="AB752" s="116">
        <f>_xlfn.XLOOKUP(I752,'rubros_id_opex '!A:A,'rubros_id_opex '!B:B)</f>
        <v>8</v>
      </c>
      <c r="AC752" s="89" t="str">
        <f>_xlfn.XLOOKUP(AB752,'rubros_unicos'!B:B,'rubros_unicos'!A:A)</f>
        <v>IMPUESTOS</v>
      </c>
    </row>
    <row r="753" spans="1:29" x14ac:dyDescent="0.25">
      <c r="A753" s="92" vm="13">
        <v>45960</v>
      </c>
      <c r="B753" s="89" t="s">
        <v>973</v>
      </c>
      <c r="C753" s="89" t="s">
        <v>517</v>
      </c>
      <c r="D753" s="90">
        <v>-2338152.7599999998</v>
      </c>
      <c r="E753" s="89" t="s">
        <v>66</v>
      </c>
      <c r="F753" s="89">
        <v>1</v>
      </c>
      <c r="G753" s="90">
        <v>2338152.7599999998</v>
      </c>
      <c r="H753" s="89" t="s">
        <v>931</v>
      </c>
      <c r="I753" s="89" t="s">
        <v>66</v>
      </c>
      <c r="J753" s="89" t="s">
        <v>88</v>
      </c>
      <c r="K753" s="89" vm="2">
        <v>0</v>
      </c>
      <c r="L753" s="89" vm="2">
        <v>0</v>
      </c>
      <c r="M753" s="89" t="s">
        <v>1229</v>
      </c>
      <c r="N753" s="89" t="s">
        <v>94</v>
      </c>
      <c r="O753" s="142" vm="2">
        <v>0</v>
      </c>
      <c r="P753" s="142" vm="2">
        <v>0</v>
      </c>
      <c r="Q753" s="89" t="s">
        <v>1028</v>
      </c>
      <c r="R753" s="89" t="s">
        <v>1230</v>
      </c>
      <c r="S753" s="91" t="s">
        <v>1045</v>
      </c>
      <c r="T753" s="89" t="s">
        <v>932</v>
      </c>
      <c r="U753" s="89" t="s">
        <v>933</v>
      </c>
      <c r="V753" s="146">
        <v>3725</v>
      </c>
      <c r="W753" s="89" t="s">
        <v>912</v>
      </c>
      <c r="X753" s="89">
        <v>0.49166665999999998</v>
      </c>
      <c r="Y753" s="90">
        <v>0.25</v>
      </c>
      <c r="Z753" s="118">
        <v>-287397.93951974536</v>
      </c>
      <c r="AA753" s="89">
        <v>0.12291666499999999</v>
      </c>
      <c r="AB753" s="116">
        <f>_xlfn.XLOOKUP(I753,'rubros_id_opex '!A:A,'rubros_id_opex '!B:B)</f>
        <v>8</v>
      </c>
      <c r="AC753" s="89" t="str">
        <f>_xlfn.XLOOKUP(AB753,'rubros_unicos'!B:B,'rubros_unicos'!A:A)</f>
        <v>IMPUESTOS</v>
      </c>
    </row>
    <row r="754" spans="1:29" x14ac:dyDescent="0.25">
      <c r="A754" s="92" vm="13">
        <v>45960</v>
      </c>
      <c r="B754" s="89" t="s">
        <v>973</v>
      </c>
      <c r="C754" s="89" t="s">
        <v>517</v>
      </c>
      <c r="D754" s="90">
        <v>-2338152.7599999998</v>
      </c>
      <c r="E754" s="89" t="s">
        <v>66</v>
      </c>
      <c r="F754" s="89">
        <v>1</v>
      </c>
      <c r="G754" s="90">
        <v>2338152.7599999998</v>
      </c>
      <c r="H754" s="89" t="s">
        <v>931</v>
      </c>
      <c r="I754" s="89" t="s">
        <v>66</v>
      </c>
      <c r="J754" s="89" t="s">
        <v>88</v>
      </c>
      <c r="K754" s="89" vm="2">
        <v>0</v>
      </c>
      <c r="L754" s="89" vm="2">
        <v>0</v>
      </c>
      <c r="M754" s="89" t="s">
        <v>1229</v>
      </c>
      <c r="N754" s="89" t="s">
        <v>94</v>
      </c>
      <c r="O754" s="142" vm="2">
        <v>0</v>
      </c>
      <c r="P754" s="142" vm="2">
        <v>0</v>
      </c>
      <c r="Q754" s="89" t="s">
        <v>1028</v>
      </c>
      <c r="R754" s="89" t="s">
        <v>1230</v>
      </c>
      <c r="S754" s="91" t="s">
        <v>1045</v>
      </c>
      <c r="T754" s="89" t="s">
        <v>932</v>
      </c>
      <c r="U754" s="89" t="s">
        <v>933</v>
      </c>
      <c r="V754" s="146">
        <v>3925</v>
      </c>
      <c r="W754" s="89" t="s">
        <v>934</v>
      </c>
      <c r="X754" s="89">
        <v>0.49166660000000001</v>
      </c>
      <c r="Y754" s="90">
        <v>0.25</v>
      </c>
      <c r="Z754" s="118">
        <v>-287397.90444745397</v>
      </c>
      <c r="AA754" s="89">
        <v>0.12291665</v>
      </c>
      <c r="AB754" s="116">
        <f>_xlfn.XLOOKUP(I754,'rubros_id_opex '!A:A,'rubros_id_opex '!B:B)</f>
        <v>8</v>
      </c>
      <c r="AC754" s="89" t="str">
        <f>_xlfn.XLOOKUP(AB754,'rubros_unicos'!B:B,'rubros_unicos'!A:A)</f>
        <v>IMPUESTOS</v>
      </c>
    </row>
    <row r="755" spans="1:29" x14ac:dyDescent="0.25">
      <c r="A755" s="92" vm="13">
        <v>45960</v>
      </c>
      <c r="B755" s="89" t="s">
        <v>973</v>
      </c>
      <c r="C755" s="89" t="s">
        <v>517</v>
      </c>
      <c r="D755" s="90">
        <v>-2338152.7599999998</v>
      </c>
      <c r="E755" s="89" t="s">
        <v>66</v>
      </c>
      <c r="F755" s="89">
        <v>1</v>
      </c>
      <c r="G755" s="90">
        <v>2338152.7599999998</v>
      </c>
      <c r="H755" s="89" t="s">
        <v>931</v>
      </c>
      <c r="I755" s="89" t="s">
        <v>66</v>
      </c>
      <c r="J755" s="89" t="s">
        <v>88</v>
      </c>
      <c r="K755" s="89" vm="2">
        <v>0</v>
      </c>
      <c r="L755" s="89" vm="2">
        <v>0</v>
      </c>
      <c r="M755" s="89" t="s">
        <v>1229</v>
      </c>
      <c r="N755" s="89" t="s">
        <v>94</v>
      </c>
      <c r="O755" s="142" vm="2">
        <v>0</v>
      </c>
      <c r="P755" s="142" vm="2">
        <v>0</v>
      </c>
      <c r="Q755" s="89" t="s">
        <v>1028</v>
      </c>
      <c r="R755" s="89" t="s">
        <v>1230</v>
      </c>
      <c r="S755" s="91" t="s">
        <v>1045</v>
      </c>
      <c r="T755" s="89" t="s">
        <v>932</v>
      </c>
      <c r="U755" s="89" t="s">
        <v>933</v>
      </c>
      <c r="V755" s="146">
        <v>3925</v>
      </c>
      <c r="W755" s="89" t="s">
        <v>908</v>
      </c>
      <c r="X755" s="89">
        <v>0.49166660000000001</v>
      </c>
      <c r="Y755" s="90">
        <v>0.25</v>
      </c>
      <c r="Z755" s="118">
        <v>-287397.90444745397</v>
      </c>
      <c r="AA755" s="89">
        <v>0.12291665</v>
      </c>
      <c r="AB755" s="116">
        <f>_xlfn.XLOOKUP(I755,'rubros_id_opex '!A:A,'rubros_id_opex '!B:B)</f>
        <v>8</v>
      </c>
      <c r="AC755" s="89" t="str">
        <f>_xlfn.XLOOKUP(AB755,'rubros_unicos'!B:B,'rubros_unicos'!A:A)</f>
        <v>IMPUESTOS</v>
      </c>
    </row>
    <row r="756" spans="1:29" x14ac:dyDescent="0.25">
      <c r="A756" s="92" vm="13">
        <v>45960</v>
      </c>
      <c r="B756" s="89" t="s">
        <v>973</v>
      </c>
      <c r="C756" s="89" t="s">
        <v>517</v>
      </c>
      <c r="D756" s="90">
        <v>-2338152.7599999998</v>
      </c>
      <c r="E756" s="89" t="s">
        <v>66</v>
      </c>
      <c r="F756" s="89">
        <v>1</v>
      </c>
      <c r="G756" s="90">
        <v>2338152.7599999998</v>
      </c>
      <c r="H756" s="89" t="s">
        <v>931</v>
      </c>
      <c r="I756" s="89" t="s">
        <v>66</v>
      </c>
      <c r="J756" s="89" t="s">
        <v>88</v>
      </c>
      <c r="K756" s="89" vm="2">
        <v>0</v>
      </c>
      <c r="L756" s="89" vm="2">
        <v>0</v>
      </c>
      <c r="M756" s="89" t="s">
        <v>1229</v>
      </c>
      <c r="N756" s="89" t="s">
        <v>94</v>
      </c>
      <c r="O756" s="142" vm="2">
        <v>0</v>
      </c>
      <c r="P756" s="142" vm="2">
        <v>0</v>
      </c>
      <c r="Q756" s="89" t="s">
        <v>1028</v>
      </c>
      <c r="R756" s="89" t="s">
        <v>1230</v>
      </c>
      <c r="S756" s="91" t="s">
        <v>1045</v>
      </c>
      <c r="T756" s="89" t="s">
        <v>932</v>
      </c>
      <c r="U756" s="89" t="s">
        <v>933</v>
      </c>
      <c r="V756" s="146">
        <v>3925</v>
      </c>
      <c r="W756" s="89" t="s">
        <v>910</v>
      </c>
      <c r="X756" s="89">
        <v>0.49166660000000001</v>
      </c>
      <c r="Y756" s="90">
        <v>0.25</v>
      </c>
      <c r="Z756" s="118">
        <v>-287397.90444745397</v>
      </c>
      <c r="AA756" s="89">
        <v>0.12291665</v>
      </c>
      <c r="AB756" s="116">
        <f>_xlfn.XLOOKUP(I756,'rubros_id_opex '!A:A,'rubros_id_opex '!B:B)</f>
        <v>8</v>
      </c>
      <c r="AC756" s="89" t="str">
        <f>_xlfn.XLOOKUP(AB756,'rubros_unicos'!B:B,'rubros_unicos'!A:A)</f>
        <v>IMPUESTOS</v>
      </c>
    </row>
    <row r="757" spans="1:29" x14ac:dyDescent="0.25">
      <c r="A757" s="92" vm="13">
        <v>45960</v>
      </c>
      <c r="B757" s="89" t="s">
        <v>973</v>
      </c>
      <c r="C757" s="89" t="s">
        <v>517</v>
      </c>
      <c r="D757" s="90">
        <v>-2338152.7599999998</v>
      </c>
      <c r="E757" s="89" t="s">
        <v>66</v>
      </c>
      <c r="F757" s="89">
        <v>1</v>
      </c>
      <c r="G757" s="90">
        <v>2338152.7599999998</v>
      </c>
      <c r="H757" s="89" t="s">
        <v>931</v>
      </c>
      <c r="I757" s="89" t="s">
        <v>66</v>
      </c>
      <c r="J757" s="89" t="s">
        <v>88</v>
      </c>
      <c r="K757" s="89" vm="2">
        <v>0</v>
      </c>
      <c r="L757" s="89" vm="2">
        <v>0</v>
      </c>
      <c r="M757" s="89" t="s">
        <v>1229</v>
      </c>
      <c r="N757" s="89" t="s">
        <v>94</v>
      </c>
      <c r="O757" s="142" vm="2">
        <v>0</v>
      </c>
      <c r="P757" s="142" vm="2">
        <v>0</v>
      </c>
      <c r="Q757" s="89" t="s">
        <v>1028</v>
      </c>
      <c r="R757" s="89" t="s">
        <v>1230</v>
      </c>
      <c r="S757" s="91" t="s">
        <v>1045</v>
      </c>
      <c r="T757" s="89" t="s">
        <v>932</v>
      </c>
      <c r="U757" s="89" t="s">
        <v>933</v>
      </c>
      <c r="V757" s="146">
        <v>3925</v>
      </c>
      <c r="W757" s="89" t="s">
        <v>912</v>
      </c>
      <c r="X757" s="89">
        <v>0.49166660000000001</v>
      </c>
      <c r="Y757" s="90">
        <v>0.25</v>
      </c>
      <c r="Z757" s="118">
        <v>-287397.90444745397</v>
      </c>
      <c r="AA757" s="89">
        <v>0.12291665</v>
      </c>
      <c r="AB757" s="116">
        <f>_xlfn.XLOOKUP(I757,'rubros_id_opex '!A:A,'rubros_id_opex '!B:B)</f>
        <v>8</v>
      </c>
      <c r="AC757" s="89" t="str">
        <f>_xlfn.XLOOKUP(AB757,'rubros_unicos'!B:B,'rubros_unicos'!A:A)</f>
        <v>IMPUESTOS</v>
      </c>
    </row>
    <row r="758" spans="1:29" x14ac:dyDescent="0.25">
      <c r="A758" s="92" vm="13">
        <v>45960</v>
      </c>
      <c r="B758" s="89" t="s">
        <v>170</v>
      </c>
      <c r="C758" s="89" t="s">
        <v>517</v>
      </c>
      <c r="D758" s="90">
        <v>-4999769.63</v>
      </c>
      <c r="E758" s="89" t="s">
        <v>66</v>
      </c>
      <c r="F758" s="89">
        <v>1</v>
      </c>
      <c r="G758" s="90">
        <v>4999769.63</v>
      </c>
      <c r="H758" s="89" t="s">
        <v>931</v>
      </c>
      <c r="I758" s="89" t="s">
        <v>66</v>
      </c>
      <c r="J758" s="89" t="s">
        <v>88</v>
      </c>
      <c r="K758" s="89" vm="2">
        <v>0</v>
      </c>
      <c r="L758" s="89" vm="2">
        <v>0</v>
      </c>
      <c r="M758" s="89" t="s">
        <v>1229</v>
      </c>
      <c r="N758" s="89" t="s">
        <v>94</v>
      </c>
      <c r="O758" s="142" vm="2">
        <v>0</v>
      </c>
      <c r="P758" s="142" vm="2">
        <v>0</v>
      </c>
      <c r="Q758" s="89" t="s">
        <v>1028</v>
      </c>
      <c r="R758" s="89" t="s">
        <v>1230</v>
      </c>
      <c r="S758" s="91" t="s">
        <v>1045</v>
      </c>
      <c r="T758" s="89" t="s">
        <v>932</v>
      </c>
      <c r="U758" s="89" t="s">
        <v>933</v>
      </c>
      <c r="V758" s="146">
        <v>3725</v>
      </c>
      <c r="W758" s="89" t="s">
        <v>934</v>
      </c>
      <c r="X758" s="89">
        <v>0.49166665999999998</v>
      </c>
      <c r="Y758" s="90">
        <v>0.25</v>
      </c>
      <c r="Z758" s="118">
        <v>-614555.00868788396</v>
      </c>
      <c r="AA758" s="89">
        <v>0.12291666499999999</v>
      </c>
      <c r="AB758" s="116">
        <f>_xlfn.XLOOKUP(I758,'rubros_id_opex '!A:A,'rubros_id_opex '!B:B)</f>
        <v>8</v>
      </c>
      <c r="AC758" s="89" t="str">
        <f>_xlfn.XLOOKUP(AB758,'rubros_unicos'!B:B,'rubros_unicos'!A:A)</f>
        <v>IMPUESTOS</v>
      </c>
    </row>
    <row r="759" spans="1:29" x14ac:dyDescent="0.25">
      <c r="A759" s="92" vm="13">
        <v>45960</v>
      </c>
      <c r="B759" s="89" t="s">
        <v>170</v>
      </c>
      <c r="C759" s="89" t="s">
        <v>517</v>
      </c>
      <c r="D759" s="90">
        <v>-4999769.63</v>
      </c>
      <c r="E759" s="89" t="s">
        <v>66</v>
      </c>
      <c r="F759" s="89">
        <v>1</v>
      </c>
      <c r="G759" s="90">
        <v>4999769.63</v>
      </c>
      <c r="H759" s="89" t="s">
        <v>931</v>
      </c>
      <c r="I759" s="89" t="s">
        <v>66</v>
      </c>
      <c r="J759" s="89" t="s">
        <v>88</v>
      </c>
      <c r="K759" s="89" vm="2">
        <v>0</v>
      </c>
      <c r="L759" s="89" vm="2">
        <v>0</v>
      </c>
      <c r="M759" s="89" t="s">
        <v>1229</v>
      </c>
      <c r="N759" s="89" t="s">
        <v>94</v>
      </c>
      <c r="O759" s="142" vm="2">
        <v>0</v>
      </c>
      <c r="P759" s="142" vm="2">
        <v>0</v>
      </c>
      <c r="Q759" s="89" t="s">
        <v>1028</v>
      </c>
      <c r="R759" s="89" t="s">
        <v>1230</v>
      </c>
      <c r="S759" s="91" t="s">
        <v>1045</v>
      </c>
      <c r="T759" s="89" t="s">
        <v>932</v>
      </c>
      <c r="U759" s="89" t="s">
        <v>933</v>
      </c>
      <c r="V759" s="146">
        <v>3725</v>
      </c>
      <c r="W759" s="89" t="s">
        <v>908</v>
      </c>
      <c r="X759" s="89">
        <v>0.49166665999999998</v>
      </c>
      <c r="Y759" s="90">
        <v>0.25</v>
      </c>
      <c r="Z759" s="118">
        <v>-614555.00868788396</v>
      </c>
      <c r="AA759" s="89">
        <v>0.12291666499999999</v>
      </c>
      <c r="AB759" s="116">
        <f>_xlfn.XLOOKUP(I759,'rubros_id_opex '!A:A,'rubros_id_opex '!B:B)</f>
        <v>8</v>
      </c>
      <c r="AC759" s="89" t="str">
        <f>_xlfn.XLOOKUP(AB759,'rubros_unicos'!B:B,'rubros_unicos'!A:A)</f>
        <v>IMPUESTOS</v>
      </c>
    </row>
    <row r="760" spans="1:29" x14ac:dyDescent="0.25">
      <c r="A760" s="92" vm="13">
        <v>45960</v>
      </c>
      <c r="B760" s="89" t="s">
        <v>170</v>
      </c>
      <c r="C760" s="89" t="s">
        <v>517</v>
      </c>
      <c r="D760" s="90">
        <v>-4999769.63</v>
      </c>
      <c r="E760" s="89" t="s">
        <v>66</v>
      </c>
      <c r="F760" s="89">
        <v>1</v>
      </c>
      <c r="G760" s="90">
        <v>4999769.63</v>
      </c>
      <c r="H760" s="89" t="s">
        <v>931</v>
      </c>
      <c r="I760" s="89" t="s">
        <v>66</v>
      </c>
      <c r="J760" s="89" t="s">
        <v>88</v>
      </c>
      <c r="K760" s="89" vm="2">
        <v>0</v>
      </c>
      <c r="L760" s="89" vm="2">
        <v>0</v>
      </c>
      <c r="M760" s="89" t="s">
        <v>1229</v>
      </c>
      <c r="N760" s="89" t="s">
        <v>94</v>
      </c>
      <c r="O760" s="142" vm="2">
        <v>0</v>
      </c>
      <c r="P760" s="142" vm="2">
        <v>0</v>
      </c>
      <c r="Q760" s="89" t="s">
        <v>1028</v>
      </c>
      <c r="R760" s="89" t="s">
        <v>1230</v>
      </c>
      <c r="S760" s="91" t="s">
        <v>1045</v>
      </c>
      <c r="T760" s="89" t="s">
        <v>932</v>
      </c>
      <c r="U760" s="89" t="s">
        <v>933</v>
      </c>
      <c r="V760" s="146">
        <v>3725</v>
      </c>
      <c r="W760" s="89" t="s">
        <v>910</v>
      </c>
      <c r="X760" s="89">
        <v>0.49166665999999998</v>
      </c>
      <c r="Y760" s="90">
        <v>0.25</v>
      </c>
      <c r="Z760" s="118">
        <v>-614555.00868788396</v>
      </c>
      <c r="AA760" s="89">
        <v>0.12291666499999999</v>
      </c>
      <c r="AB760" s="116">
        <f>_xlfn.XLOOKUP(I760,'rubros_id_opex '!A:A,'rubros_id_opex '!B:B)</f>
        <v>8</v>
      </c>
      <c r="AC760" s="89" t="str">
        <f>_xlfn.XLOOKUP(AB760,'rubros_unicos'!B:B,'rubros_unicos'!A:A)</f>
        <v>IMPUESTOS</v>
      </c>
    </row>
    <row r="761" spans="1:29" x14ac:dyDescent="0.25">
      <c r="A761" s="92" vm="13">
        <v>45960</v>
      </c>
      <c r="B761" s="89" t="s">
        <v>170</v>
      </c>
      <c r="C761" s="89" t="s">
        <v>517</v>
      </c>
      <c r="D761" s="90">
        <v>-4999769.63</v>
      </c>
      <c r="E761" s="89" t="s">
        <v>66</v>
      </c>
      <c r="F761" s="89">
        <v>1</v>
      </c>
      <c r="G761" s="90">
        <v>4999769.63</v>
      </c>
      <c r="H761" s="89" t="s">
        <v>931</v>
      </c>
      <c r="I761" s="89" t="s">
        <v>66</v>
      </c>
      <c r="J761" s="89" t="s">
        <v>88</v>
      </c>
      <c r="K761" s="89" vm="2">
        <v>0</v>
      </c>
      <c r="L761" s="89" vm="2">
        <v>0</v>
      </c>
      <c r="M761" s="89" t="s">
        <v>1229</v>
      </c>
      <c r="N761" s="89" t="s">
        <v>94</v>
      </c>
      <c r="O761" s="142" vm="2">
        <v>0</v>
      </c>
      <c r="P761" s="142" vm="2">
        <v>0</v>
      </c>
      <c r="Q761" s="89" t="s">
        <v>1028</v>
      </c>
      <c r="R761" s="89" t="s">
        <v>1230</v>
      </c>
      <c r="S761" s="91" t="s">
        <v>1045</v>
      </c>
      <c r="T761" s="89" t="s">
        <v>932</v>
      </c>
      <c r="U761" s="89" t="s">
        <v>933</v>
      </c>
      <c r="V761" s="146">
        <v>3725</v>
      </c>
      <c r="W761" s="89" t="s">
        <v>912</v>
      </c>
      <c r="X761" s="89">
        <v>0.49166665999999998</v>
      </c>
      <c r="Y761" s="90">
        <v>0.25</v>
      </c>
      <c r="Z761" s="118">
        <v>-614555.00868788396</v>
      </c>
      <c r="AA761" s="89">
        <v>0.12291666499999999</v>
      </c>
      <c r="AB761" s="116">
        <f>_xlfn.XLOOKUP(I761,'rubros_id_opex '!A:A,'rubros_id_opex '!B:B)</f>
        <v>8</v>
      </c>
      <c r="AC761" s="89" t="str">
        <f>_xlfn.XLOOKUP(AB761,'rubros_unicos'!B:B,'rubros_unicos'!A:A)</f>
        <v>IMPUESTOS</v>
      </c>
    </row>
    <row r="762" spans="1:29" x14ac:dyDescent="0.25">
      <c r="A762" s="92" vm="13">
        <v>45960</v>
      </c>
      <c r="B762" s="89" t="s">
        <v>170</v>
      </c>
      <c r="C762" s="89" t="s">
        <v>517</v>
      </c>
      <c r="D762" s="90">
        <v>-4999769.63</v>
      </c>
      <c r="E762" s="89" t="s">
        <v>66</v>
      </c>
      <c r="F762" s="89">
        <v>1</v>
      </c>
      <c r="G762" s="90">
        <v>4999769.63</v>
      </c>
      <c r="H762" s="89" t="s">
        <v>931</v>
      </c>
      <c r="I762" s="89" t="s">
        <v>66</v>
      </c>
      <c r="J762" s="89" t="s">
        <v>88</v>
      </c>
      <c r="K762" s="89" vm="2">
        <v>0</v>
      </c>
      <c r="L762" s="89" vm="2">
        <v>0</v>
      </c>
      <c r="M762" s="89" t="s">
        <v>1229</v>
      </c>
      <c r="N762" s="89" t="s">
        <v>94</v>
      </c>
      <c r="O762" s="142" vm="2">
        <v>0</v>
      </c>
      <c r="P762" s="142" vm="2">
        <v>0</v>
      </c>
      <c r="Q762" s="89" t="s">
        <v>1028</v>
      </c>
      <c r="R762" s="89" t="s">
        <v>1230</v>
      </c>
      <c r="S762" s="91" t="s">
        <v>1045</v>
      </c>
      <c r="T762" s="89" t="s">
        <v>932</v>
      </c>
      <c r="U762" s="89" t="s">
        <v>933</v>
      </c>
      <c r="V762" s="146">
        <v>3925</v>
      </c>
      <c r="W762" s="89" t="s">
        <v>934</v>
      </c>
      <c r="X762" s="89">
        <v>0.49166660000000001</v>
      </c>
      <c r="Y762" s="90">
        <v>0.25</v>
      </c>
      <c r="Z762" s="118">
        <v>-614554.93369133945</v>
      </c>
      <c r="AA762" s="89">
        <v>0.12291665</v>
      </c>
      <c r="AB762" s="116">
        <f>_xlfn.XLOOKUP(I762,'rubros_id_opex '!A:A,'rubros_id_opex '!B:B)</f>
        <v>8</v>
      </c>
      <c r="AC762" s="89" t="str">
        <f>_xlfn.XLOOKUP(AB762,'rubros_unicos'!B:B,'rubros_unicos'!A:A)</f>
        <v>IMPUESTOS</v>
      </c>
    </row>
    <row r="763" spans="1:29" x14ac:dyDescent="0.25">
      <c r="A763" s="92" vm="13">
        <v>45960</v>
      </c>
      <c r="B763" s="89" t="s">
        <v>170</v>
      </c>
      <c r="C763" s="89" t="s">
        <v>517</v>
      </c>
      <c r="D763" s="90">
        <v>-4999769.63</v>
      </c>
      <c r="E763" s="89" t="s">
        <v>66</v>
      </c>
      <c r="F763" s="89">
        <v>1</v>
      </c>
      <c r="G763" s="90">
        <v>4999769.63</v>
      </c>
      <c r="H763" s="89" t="s">
        <v>931</v>
      </c>
      <c r="I763" s="89" t="s">
        <v>66</v>
      </c>
      <c r="J763" s="89" t="s">
        <v>88</v>
      </c>
      <c r="K763" s="89" vm="2">
        <v>0</v>
      </c>
      <c r="L763" s="89" vm="2">
        <v>0</v>
      </c>
      <c r="M763" s="89" t="s">
        <v>1229</v>
      </c>
      <c r="N763" s="89" t="s">
        <v>94</v>
      </c>
      <c r="O763" s="142" vm="2">
        <v>0</v>
      </c>
      <c r="P763" s="142" vm="2">
        <v>0</v>
      </c>
      <c r="Q763" s="89" t="s">
        <v>1028</v>
      </c>
      <c r="R763" s="89" t="s">
        <v>1230</v>
      </c>
      <c r="S763" s="91" t="s">
        <v>1045</v>
      </c>
      <c r="T763" s="89" t="s">
        <v>932</v>
      </c>
      <c r="U763" s="89" t="s">
        <v>933</v>
      </c>
      <c r="V763" s="146">
        <v>3925</v>
      </c>
      <c r="W763" s="89" t="s">
        <v>908</v>
      </c>
      <c r="X763" s="89">
        <v>0.49166660000000001</v>
      </c>
      <c r="Y763" s="90">
        <v>0.25</v>
      </c>
      <c r="Z763" s="118">
        <v>-614554.93369133945</v>
      </c>
      <c r="AA763" s="89">
        <v>0.12291665</v>
      </c>
      <c r="AB763" s="116">
        <f>_xlfn.XLOOKUP(I763,'rubros_id_opex '!A:A,'rubros_id_opex '!B:B)</f>
        <v>8</v>
      </c>
      <c r="AC763" s="89" t="str">
        <f>_xlfn.XLOOKUP(AB763,'rubros_unicos'!B:B,'rubros_unicos'!A:A)</f>
        <v>IMPUESTOS</v>
      </c>
    </row>
    <row r="764" spans="1:29" x14ac:dyDescent="0.25">
      <c r="A764" s="92" vm="13">
        <v>45960</v>
      </c>
      <c r="B764" s="89" t="s">
        <v>170</v>
      </c>
      <c r="C764" s="89" t="s">
        <v>517</v>
      </c>
      <c r="D764" s="90">
        <v>-4999769.63</v>
      </c>
      <c r="E764" s="89" t="s">
        <v>66</v>
      </c>
      <c r="F764" s="89">
        <v>1</v>
      </c>
      <c r="G764" s="90">
        <v>4999769.63</v>
      </c>
      <c r="H764" s="89" t="s">
        <v>931</v>
      </c>
      <c r="I764" s="89" t="s">
        <v>66</v>
      </c>
      <c r="J764" s="89" t="s">
        <v>88</v>
      </c>
      <c r="K764" s="89" vm="2">
        <v>0</v>
      </c>
      <c r="L764" s="89" vm="2">
        <v>0</v>
      </c>
      <c r="M764" s="89" t="s">
        <v>1229</v>
      </c>
      <c r="N764" s="89" t="s">
        <v>94</v>
      </c>
      <c r="O764" s="142" vm="2">
        <v>0</v>
      </c>
      <c r="P764" s="142" vm="2">
        <v>0</v>
      </c>
      <c r="Q764" s="89" t="s">
        <v>1028</v>
      </c>
      <c r="R764" s="89" t="s">
        <v>1230</v>
      </c>
      <c r="S764" s="91" t="s">
        <v>1045</v>
      </c>
      <c r="T764" s="89" t="s">
        <v>932</v>
      </c>
      <c r="U764" s="89" t="s">
        <v>933</v>
      </c>
      <c r="V764" s="146">
        <v>3925</v>
      </c>
      <c r="W764" s="89" t="s">
        <v>910</v>
      </c>
      <c r="X764" s="89">
        <v>0.49166660000000001</v>
      </c>
      <c r="Y764" s="90">
        <v>0.25</v>
      </c>
      <c r="Z764" s="118">
        <v>-614554.93369133945</v>
      </c>
      <c r="AA764" s="89">
        <v>0.12291665</v>
      </c>
      <c r="AB764" s="116">
        <f>_xlfn.XLOOKUP(I764,'rubros_id_opex '!A:A,'rubros_id_opex '!B:B)</f>
        <v>8</v>
      </c>
      <c r="AC764" s="89" t="str">
        <f>_xlfn.XLOOKUP(AB764,'rubros_unicos'!B:B,'rubros_unicos'!A:A)</f>
        <v>IMPUESTOS</v>
      </c>
    </row>
    <row r="765" spans="1:29" x14ac:dyDescent="0.25">
      <c r="A765" s="92" vm="13">
        <v>45960</v>
      </c>
      <c r="B765" s="89" t="s">
        <v>170</v>
      </c>
      <c r="C765" s="89" t="s">
        <v>517</v>
      </c>
      <c r="D765" s="90">
        <v>-4999769.63</v>
      </c>
      <c r="E765" s="89" t="s">
        <v>66</v>
      </c>
      <c r="F765" s="89">
        <v>1</v>
      </c>
      <c r="G765" s="90">
        <v>4999769.63</v>
      </c>
      <c r="H765" s="89" t="s">
        <v>931</v>
      </c>
      <c r="I765" s="89" t="s">
        <v>66</v>
      </c>
      <c r="J765" s="89" t="s">
        <v>88</v>
      </c>
      <c r="K765" s="89" vm="2">
        <v>0</v>
      </c>
      <c r="L765" s="89" vm="2">
        <v>0</v>
      </c>
      <c r="M765" s="89" t="s">
        <v>1229</v>
      </c>
      <c r="N765" s="89" t="s">
        <v>94</v>
      </c>
      <c r="O765" s="142" vm="2">
        <v>0</v>
      </c>
      <c r="P765" s="142" vm="2">
        <v>0</v>
      </c>
      <c r="Q765" s="89" t="s">
        <v>1028</v>
      </c>
      <c r="R765" s="89" t="s">
        <v>1230</v>
      </c>
      <c r="S765" s="91" t="s">
        <v>1045</v>
      </c>
      <c r="T765" s="89" t="s">
        <v>932</v>
      </c>
      <c r="U765" s="89" t="s">
        <v>933</v>
      </c>
      <c r="V765" s="146">
        <v>3925</v>
      </c>
      <c r="W765" s="89" t="s">
        <v>912</v>
      </c>
      <c r="X765" s="89">
        <v>0.49166660000000001</v>
      </c>
      <c r="Y765" s="90">
        <v>0.25</v>
      </c>
      <c r="Z765" s="118">
        <v>-614554.93369133945</v>
      </c>
      <c r="AA765" s="89">
        <v>0.12291665</v>
      </c>
      <c r="AB765" s="116">
        <f>_xlfn.XLOOKUP(I765,'rubros_id_opex '!A:A,'rubros_id_opex '!B:B)</f>
        <v>8</v>
      </c>
      <c r="AC765" s="89" t="str">
        <f>_xlfn.XLOOKUP(AB765,'rubros_unicos'!B:B,'rubros_unicos'!A:A)</f>
        <v>IMPUESTOS</v>
      </c>
    </row>
    <row r="766" spans="1:29" x14ac:dyDescent="0.25">
      <c r="A766" s="92" vm="13">
        <v>45960</v>
      </c>
      <c r="B766" s="89" t="s">
        <v>974</v>
      </c>
      <c r="C766" s="89" t="s">
        <v>517</v>
      </c>
      <c r="D766" s="90">
        <v>-2025348</v>
      </c>
      <c r="E766" s="89" t="s">
        <v>66</v>
      </c>
      <c r="F766" s="89">
        <v>1</v>
      </c>
      <c r="G766" s="90">
        <v>2025348</v>
      </c>
      <c r="H766" s="89" t="s">
        <v>931</v>
      </c>
      <c r="I766" s="89" t="s">
        <v>66</v>
      </c>
      <c r="J766" s="89" t="s">
        <v>88</v>
      </c>
      <c r="K766" s="89" vm="2">
        <v>0</v>
      </c>
      <c r="L766" s="89" vm="2">
        <v>0</v>
      </c>
      <c r="M766" s="89" t="s">
        <v>1229</v>
      </c>
      <c r="N766" s="89" t="s">
        <v>123</v>
      </c>
      <c r="O766" s="142" vm="2">
        <v>0</v>
      </c>
      <c r="P766" s="142" vm="2">
        <v>0</v>
      </c>
      <c r="Q766" s="89" t="s">
        <v>1028</v>
      </c>
      <c r="R766" s="89" t="s">
        <v>1230</v>
      </c>
      <c r="S766" s="91" t="s">
        <v>1045</v>
      </c>
      <c r="T766" s="89" t="s">
        <v>908</v>
      </c>
      <c r="U766" s="89" t="s">
        <v>935</v>
      </c>
      <c r="V766" s="146">
        <v>3725</v>
      </c>
      <c r="W766" s="89" t="s">
        <v>908</v>
      </c>
      <c r="X766" s="89">
        <v>0.49166665999999998</v>
      </c>
      <c r="Y766" s="90">
        <v>1</v>
      </c>
      <c r="Z766" s="118">
        <v>-995796.08649767993</v>
      </c>
      <c r="AA766" s="89">
        <v>0.49166665999999998</v>
      </c>
      <c r="AB766" s="116">
        <f>_xlfn.XLOOKUP(I766,'rubros_id_opex '!A:A,'rubros_id_opex '!B:B)</f>
        <v>8</v>
      </c>
      <c r="AC766" s="89" t="str">
        <f>_xlfn.XLOOKUP(AB766,'rubros_unicos'!B:B,'rubros_unicos'!A:A)</f>
        <v>IMPUESTOS</v>
      </c>
    </row>
    <row r="767" spans="1:29" x14ac:dyDescent="0.25">
      <c r="A767" s="92" vm="13">
        <v>45960</v>
      </c>
      <c r="B767" s="89" t="s">
        <v>974</v>
      </c>
      <c r="C767" s="89" t="s">
        <v>517</v>
      </c>
      <c r="D767" s="90">
        <v>-2025348</v>
      </c>
      <c r="E767" s="89" t="s">
        <v>66</v>
      </c>
      <c r="F767" s="89">
        <v>1</v>
      </c>
      <c r="G767" s="90">
        <v>2025348</v>
      </c>
      <c r="H767" s="89" t="s">
        <v>931</v>
      </c>
      <c r="I767" s="89" t="s">
        <v>66</v>
      </c>
      <c r="J767" s="89" t="s">
        <v>88</v>
      </c>
      <c r="K767" s="89" vm="2">
        <v>0</v>
      </c>
      <c r="L767" s="89" vm="2">
        <v>0</v>
      </c>
      <c r="M767" s="89" t="s">
        <v>1229</v>
      </c>
      <c r="N767" s="89" t="s">
        <v>123</v>
      </c>
      <c r="O767" s="142" vm="2">
        <v>0</v>
      </c>
      <c r="P767" s="142" vm="2">
        <v>0</v>
      </c>
      <c r="Q767" s="89" t="s">
        <v>1028</v>
      </c>
      <c r="R767" s="89" t="s">
        <v>1230</v>
      </c>
      <c r="S767" s="91" t="s">
        <v>1045</v>
      </c>
      <c r="T767" s="89" t="s">
        <v>908</v>
      </c>
      <c r="U767" s="89" t="s">
        <v>935</v>
      </c>
      <c r="V767" s="146">
        <v>3925</v>
      </c>
      <c r="W767" s="89" t="s">
        <v>908</v>
      </c>
      <c r="X767" s="89">
        <v>0.49166660000000001</v>
      </c>
      <c r="Y767" s="90">
        <v>1</v>
      </c>
      <c r="Z767" s="118">
        <v>-995795.96497680002</v>
      </c>
      <c r="AA767" s="89">
        <v>0.49166660000000001</v>
      </c>
      <c r="AB767" s="116">
        <f>_xlfn.XLOOKUP(I767,'rubros_id_opex '!A:A,'rubros_id_opex '!B:B)</f>
        <v>8</v>
      </c>
      <c r="AC767" s="89" t="str">
        <f>_xlfn.XLOOKUP(AB767,'rubros_unicos'!B:B,'rubros_unicos'!A:A)</f>
        <v>IMPUESTOS</v>
      </c>
    </row>
    <row r="768" spans="1:29" x14ac:dyDescent="0.25">
      <c r="A768" s="92" vm="13">
        <v>45960</v>
      </c>
      <c r="B768" s="89" t="s">
        <v>975</v>
      </c>
      <c r="C768" s="89" t="s">
        <v>517</v>
      </c>
      <c r="D768" s="90">
        <v>-160037</v>
      </c>
      <c r="E768" s="89" t="s">
        <v>66</v>
      </c>
      <c r="F768" s="89">
        <v>1</v>
      </c>
      <c r="G768" s="90">
        <v>160037</v>
      </c>
      <c r="H768" s="89" t="s">
        <v>931</v>
      </c>
      <c r="I768" s="89" t="s">
        <v>66</v>
      </c>
      <c r="J768" s="89" t="s">
        <v>88</v>
      </c>
      <c r="K768" s="89" vm="2">
        <v>0</v>
      </c>
      <c r="L768" s="89" vm="2">
        <v>0</v>
      </c>
      <c r="M768" s="89" t="s">
        <v>1229</v>
      </c>
      <c r="N768" s="89" t="s">
        <v>99</v>
      </c>
      <c r="O768" s="142" vm="2">
        <v>0</v>
      </c>
      <c r="P768" s="142" vm="2">
        <v>0</v>
      </c>
      <c r="Q768" s="89" t="s">
        <v>1028</v>
      </c>
      <c r="R768" s="89" t="s">
        <v>1230</v>
      </c>
      <c r="S768" s="91" t="s">
        <v>1045</v>
      </c>
      <c r="T768" s="89" t="s">
        <v>910</v>
      </c>
      <c r="U768" s="89" t="s">
        <v>935</v>
      </c>
      <c r="V768" s="146">
        <v>3725</v>
      </c>
      <c r="W768" s="89" t="s">
        <v>910</v>
      </c>
      <c r="X768" s="89">
        <v>0.49166665999999998</v>
      </c>
      <c r="Y768" s="90">
        <v>1</v>
      </c>
      <c r="Z768" s="118">
        <v>-78684.857266419989</v>
      </c>
      <c r="AA768" s="89">
        <v>0.49166665999999998</v>
      </c>
      <c r="AB768" s="116">
        <f>_xlfn.XLOOKUP(I768,'rubros_id_opex '!A:A,'rubros_id_opex '!B:B)</f>
        <v>8</v>
      </c>
      <c r="AC768" s="89" t="str">
        <f>_xlfn.XLOOKUP(AB768,'rubros_unicos'!B:B,'rubros_unicos'!A:A)</f>
        <v>IMPUESTOS</v>
      </c>
    </row>
    <row r="769" spans="1:29" x14ac:dyDescent="0.25">
      <c r="A769" s="92" vm="13">
        <v>45960</v>
      </c>
      <c r="B769" s="89" t="s">
        <v>975</v>
      </c>
      <c r="C769" s="89" t="s">
        <v>517</v>
      </c>
      <c r="D769" s="90">
        <v>-160037</v>
      </c>
      <c r="E769" s="89" t="s">
        <v>66</v>
      </c>
      <c r="F769" s="89">
        <v>1</v>
      </c>
      <c r="G769" s="90">
        <v>160037</v>
      </c>
      <c r="H769" s="89" t="s">
        <v>931</v>
      </c>
      <c r="I769" s="89" t="s">
        <v>66</v>
      </c>
      <c r="J769" s="89" t="s">
        <v>88</v>
      </c>
      <c r="K769" s="89" vm="2">
        <v>0</v>
      </c>
      <c r="L769" s="89" vm="2">
        <v>0</v>
      </c>
      <c r="M769" s="89" t="s">
        <v>1229</v>
      </c>
      <c r="N769" s="89" t="s">
        <v>99</v>
      </c>
      <c r="O769" s="142" vm="2">
        <v>0</v>
      </c>
      <c r="P769" s="142" vm="2">
        <v>0</v>
      </c>
      <c r="Q769" s="89" t="s">
        <v>1028</v>
      </c>
      <c r="R769" s="89" t="s">
        <v>1230</v>
      </c>
      <c r="S769" s="91" t="s">
        <v>1045</v>
      </c>
      <c r="T769" s="89" t="s">
        <v>910</v>
      </c>
      <c r="U769" s="89" t="s">
        <v>935</v>
      </c>
      <c r="V769" s="146">
        <v>3925</v>
      </c>
      <c r="W769" s="89" t="s">
        <v>910</v>
      </c>
      <c r="X769" s="89">
        <v>0.49166660000000001</v>
      </c>
      <c r="Y769" s="90">
        <v>1</v>
      </c>
      <c r="Z769" s="118">
        <v>-78684.847664200002</v>
      </c>
      <c r="AA769" s="89">
        <v>0.49166660000000001</v>
      </c>
      <c r="AB769" s="116">
        <f>_xlfn.XLOOKUP(I769,'rubros_id_opex '!A:A,'rubros_id_opex '!B:B)</f>
        <v>8</v>
      </c>
      <c r="AC769" s="89" t="str">
        <f>_xlfn.XLOOKUP(AB769,'rubros_unicos'!B:B,'rubros_unicos'!A:A)</f>
        <v>IMPUESTOS</v>
      </c>
    </row>
    <row r="770" spans="1:29" x14ac:dyDescent="0.25">
      <c r="A770" s="92"/>
      <c r="B770" s="89"/>
      <c r="C770" s="89"/>
      <c r="D770" s="90"/>
      <c r="E770" s="89"/>
      <c r="F770" s="89"/>
      <c r="G770" s="90"/>
      <c r="H770" s="89"/>
      <c r="I770" s="89"/>
      <c r="J770" s="89"/>
      <c r="K770" s="89"/>
      <c r="L770" s="89"/>
      <c r="M770" s="89"/>
      <c r="N770" s="89"/>
      <c r="O770" s="142"/>
      <c r="P770" s="142"/>
      <c r="Q770" s="89"/>
      <c r="R770" s="89"/>
      <c r="S770" s="91"/>
      <c r="T770" s="89"/>
      <c r="U770" s="89"/>
      <c r="V770" s="89"/>
      <c r="W770" s="89"/>
      <c r="X770" s="89"/>
      <c r="Y770" s="90"/>
      <c r="Z770" s="118"/>
      <c r="AA770" s="89"/>
      <c r="AB770" s="116"/>
      <c r="AC770" s="89"/>
    </row>
    <row r="771" spans="1:29" x14ac:dyDescent="0.25">
      <c r="A771" s="92"/>
      <c r="B771" s="89"/>
      <c r="C771" s="89"/>
      <c r="D771" s="90"/>
      <c r="E771" s="89"/>
      <c r="F771" s="89"/>
      <c r="G771" s="90"/>
      <c r="H771" s="89"/>
      <c r="I771" s="89"/>
      <c r="J771" s="89"/>
      <c r="K771" s="89"/>
      <c r="L771" s="89"/>
      <c r="M771" s="89"/>
      <c r="N771" s="89"/>
      <c r="O771" s="142"/>
      <c r="P771" s="142"/>
      <c r="Q771" s="89"/>
      <c r="R771" s="89"/>
      <c r="S771" s="91"/>
      <c r="T771" s="89"/>
      <c r="U771" s="89"/>
      <c r="V771" s="89"/>
      <c r="W771" s="89"/>
      <c r="X771" s="89"/>
      <c r="Y771" s="90"/>
      <c r="Z771" s="118"/>
      <c r="AA771" s="89"/>
      <c r="AB771" s="116"/>
      <c r="AC771" s="89"/>
    </row>
    <row r="772" spans="1:29" x14ac:dyDescent="0.25">
      <c r="A772" s="92"/>
      <c r="B772" s="89"/>
      <c r="C772" s="89"/>
      <c r="D772" s="90"/>
      <c r="E772" s="89"/>
      <c r="F772" s="89"/>
      <c r="G772" s="90"/>
      <c r="H772" s="89"/>
      <c r="I772" s="89"/>
      <c r="J772" s="89"/>
      <c r="K772" s="89"/>
      <c r="L772" s="89"/>
      <c r="M772" s="89"/>
      <c r="N772" s="89"/>
      <c r="O772" s="142"/>
      <c r="P772" s="142"/>
      <c r="Q772" s="89"/>
      <c r="R772" s="89"/>
      <c r="S772" s="91"/>
      <c r="T772" s="89"/>
      <c r="U772" s="89"/>
      <c r="V772" s="89"/>
      <c r="W772" s="89"/>
      <c r="X772" s="89"/>
      <c r="Y772" s="90"/>
      <c r="Z772" s="118"/>
      <c r="AA772" s="89"/>
      <c r="AB772" s="116"/>
      <c r="AC772" s="89"/>
    </row>
    <row r="773" spans="1:29" x14ac:dyDescent="0.25">
      <c r="A773" s="92"/>
      <c r="B773" s="89"/>
      <c r="C773" s="89"/>
      <c r="D773" s="90"/>
      <c r="E773" s="89"/>
      <c r="F773" s="89"/>
      <c r="G773" s="90"/>
      <c r="H773" s="89"/>
      <c r="I773" s="89"/>
      <c r="J773" s="89"/>
      <c r="K773" s="89"/>
      <c r="L773" s="89"/>
      <c r="M773" s="89"/>
      <c r="N773" s="89"/>
      <c r="O773" s="142"/>
      <c r="P773" s="142"/>
      <c r="Q773" s="89"/>
      <c r="R773" s="89"/>
      <c r="S773" s="91"/>
      <c r="T773" s="89"/>
      <c r="U773" s="89"/>
      <c r="V773" s="89"/>
      <c r="W773" s="89"/>
      <c r="X773" s="89"/>
      <c r="Y773" s="90"/>
      <c r="Z773" s="118"/>
      <c r="AA773" s="89"/>
      <c r="AB773" s="116"/>
      <c r="AC773" s="89"/>
    </row>
    <row r="774" spans="1:29" x14ac:dyDescent="0.25">
      <c r="A774" s="92"/>
      <c r="B774" s="89"/>
      <c r="C774" s="89"/>
      <c r="D774" s="90"/>
      <c r="E774" s="89"/>
      <c r="F774" s="89"/>
      <c r="G774" s="90"/>
      <c r="H774" s="89"/>
      <c r="I774" s="89"/>
      <c r="J774" s="89"/>
      <c r="K774" s="89"/>
      <c r="L774" s="89"/>
      <c r="M774" s="89"/>
      <c r="N774" s="89"/>
      <c r="O774" s="142"/>
      <c r="P774" s="142"/>
      <c r="Q774" s="89"/>
      <c r="R774" s="89"/>
      <c r="S774" s="91"/>
      <c r="T774" s="89"/>
      <c r="U774" s="89"/>
      <c r="V774" s="89"/>
      <c r="W774" s="89"/>
      <c r="X774" s="89"/>
      <c r="Y774" s="90"/>
      <c r="Z774" s="118"/>
      <c r="AA774" s="89"/>
      <c r="AB774" s="116"/>
      <c r="AC774" s="89"/>
    </row>
    <row r="775" spans="1:29" x14ac:dyDescent="0.25">
      <c r="A775" s="92"/>
      <c r="B775" s="89"/>
      <c r="C775" s="89"/>
      <c r="D775" s="90"/>
      <c r="E775" s="89"/>
      <c r="F775" s="89"/>
      <c r="G775" s="90"/>
      <c r="H775" s="89"/>
      <c r="I775" s="89"/>
      <c r="J775" s="89"/>
      <c r="K775" s="89"/>
      <c r="L775" s="89"/>
      <c r="M775" s="89"/>
      <c r="N775" s="89"/>
      <c r="O775" s="142"/>
      <c r="P775" s="142"/>
      <c r="Q775" s="89"/>
      <c r="R775" s="89"/>
      <c r="S775" s="91"/>
      <c r="T775" s="89"/>
      <c r="U775" s="89"/>
      <c r="V775" s="89"/>
      <c r="W775" s="89"/>
      <c r="X775" s="89"/>
      <c r="Y775" s="90"/>
      <c r="Z775" s="118"/>
      <c r="AA775" s="89"/>
      <c r="AB775" s="116"/>
      <c r="AC775" s="89"/>
    </row>
    <row r="776" spans="1:29" x14ac:dyDescent="0.25">
      <c r="A776" s="92"/>
      <c r="B776" s="89"/>
      <c r="C776" s="89"/>
      <c r="D776" s="90"/>
      <c r="E776" s="89"/>
      <c r="F776" s="89"/>
      <c r="G776" s="90"/>
      <c r="H776" s="89"/>
      <c r="I776" s="89"/>
      <c r="J776" s="89"/>
      <c r="K776" s="89"/>
      <c r="L776" s="89"/>
      <c r="M776" s="89"/>
      <c r="N776" s="89"/>
      <c r="O776" s="142"/>
      <c r="P776" s="142"/>
      <c r="Q776" s="89"/>
      <c r="R776" s="89"/>
      <c r="S776" s="91"/>
      <c r="T776" s="89"/>
      <c r="U776" s="89"/>
      <c r="V776" s="89"/>
      <c r="W776" s="89"/>
      <c r="X776" s="89"/>
      <c r="Y776" s="90"/>
      <c r="Z776" s="118"/>
      <c r="AA776" s="89"/>
      <c r="AB776" s="116"/>
      <c r="AC776" s="89"/>
    </row>
    <row r="777" spans="1:29" x14ac:dyDescent="0.25">
      <c r="A777" s="92"/>
      <c r="B777" s="89"/>
      <c r="C777" s="89"/>
      <c r="D777" s="90"/>
      <c r="E777" s="89"/>
      <c r="F777" s="89"/>
      <c r="G777" s="90"/>
      <c r="H777" s="89"/>
      <c r="I777" s="89"/>
      <c r="J777" s="89"/>
      <c r="K777" s="89"/>
      <c r="L777" s="89"/>
      <c r="M777" s="89"/>
      <c r="N777" s="89"/>
      <c r="O777" s="142"/>
      <c r="P777" s="142"/>
      <c r="Q777" s="89"/>
      <c r="R777" s="89"/>
      <c r="S777" s="91"/>
      <c r="T777" s="89"/>
      <c r="U777" s="89"/>
      <c r="V777" s="89"/>
      <c r="W777" s="89"/>
      <c r="X777" s="89"/>
      <c r="Y777" s="90"/>
      <c r="Z777" s="118"/>
      <c r="AA777" s="89"/>
      <c r="AB777" s="116"/>
      <c r="AC777" s="89"/>
    </row>
    <row r="778" spans="1:29" x14ac:dyDescent="0.25">
      <c r="A778" s="92"/>
      <c r="B778" s="89"/>
      <c r="C778" s="89"/>
      <c r="D778" s="90"/>
      <c r="E778" s="89"/>
      <c r="F778" s="89"/>
      <c r="G778" s="90"/>
      <c r="H778" s="89"/>
      <c r="I778" s="89"/>
      <c r="J778" s="89"/>
      <c r="K778" s="89"/>
      <c r="L778" s="89"/>
      <c r="M778" s="89"/>
      <c r="N778" s="89"/>
      <c r="O778" s="142"/>
      <c r="P778" s="142"/>
      <c r="Q778" s="89"/>
      <c r="R778" s="89"/>
      <c r="S778" s="91"/>
      <c r="T778" s="89"/>
      <c r="U778" s="89"/>
      <c r="V778" s="89"/>
      <c r="W778" s="89"/>
      <c r="X778" s="89"/>
      <c r="Y778" s="90"/>
      <c r="Z778" s="118"/>
      <c r="AA778" s="89"/>
      <c r="AB778" s="116"/>
      <c r="AC778" s="89"/>
    </row>
    <row r="779" spans="1:29" x14ac:dyDescent="0.25">
      <c r="A779" s="92"/>
      <c r="B779" s="89"/>
      <c r="C779" s="89"/>
      <c r="D779" s="90"/>
      <c r="E779" s="89"/>
      <c r="F779" s="89"/>
      <c r="G779" s="90"/>
      <c r="H779" s="89"/>
      <c r="I779" s="89"/>
      <c r="J779" s="89"/>
      <c r="K779" s="89"/>
      <c r="L779" s="89"/>
      <c r="M779" s="89"/>
      <c r="N779" s="89"/>
      <c r="O779" s="142"/>
      <c r="P779" s="142"/>
      <c r="Q779" s="89"/>
      <c r="R779" s="89"/>
      <c r="S779" s="91"/>
      <c r="T779" s="89"/>
      <c r="U779" s="89"/>
      <c r="V779" s="89"/>
      <c r="W779" s="89"/>
      <c r="X779" s="89"/>
      <c r="Y779" s="90"/>
      <c r="Z779" s="118"/>
      <c r="AA779" s="89"/>
      <c r="AB779" s="116"/>
      <c r="AC779" s="89"/>
    </row>
    <row r="780" spans="1:29" x14ac:dyDescent="0.25">
      <c r="A780" s="92"/>
      <c r="B780" s="89"/>
      <c r="C780" s="89"/>
      <c r="D780" s="90"/>
      <c r="E780" s="89"/>
      <c r="F780" s="89"/>
      <c r="G780" s="90"/>
      <c r="H780" s="89"/>
      <c r="I780" s="89"/>
      <c r="J780" s="89"/>
      <c r="K780" s="89"/>
      <c r="L780" s="89"/>
      <c r="M780" s="89"/>
      <c r="N780" s="89"/>
      <c r="O780" s="142"/>
      <c r="P780" s="142"/>
      <c r="Q780" s="89"/>
      <c r="R780" s="89"/>
      <c r="S780" s="91"/>
      <c r="T780" s="89"/>
      <c r="U780" s="89"/>
      <c r="V780" s="89"/>
      <c r="W780" s="89"/>
      <c r="X780" s="89"/>
      <c r="Y780" s="90"/>
      <c r="Z780" s="118"/>
      <c r="AA780" s="89"/>
      <c r="AB780" s="116"/>
      <c r="AC780" s="89"/>
    </row>
    <row r="781" spans="1:29" x14ac:dyDescent="0.25">
      <c r="A781" s="92"/>
      <c r="B781" s="89"/>
      <c r="C781" s="89"/>
      <c r="D781" s="90"/>
      <c r="E781" s="89"/>
      <c r="F781" s="89"/>
      <c r="G781" s="90"/>
      <c r="H781" s="89"/>
      <c r="I781" s="89"/>
      <c r="J781" s="89"/>
      <c r="K781" s="89"/>
      <c r="L781" s="89"/>
      <c r="M781" s="89"/>
      <c r="N781" s="89"/>
      <c r="O781" s="142"/>
      <c r="P781" s="142"/>
      <c r="Q781" s="89"/>
      <c r="R781" s="89"/>
      <c r="S781" s="91"/>
      <c r="T781" s="89"/>
      <c r="U781" s="89"/>
      <c r="V781" s="89"/>
      <c r="W781" s="89"/>
      <c r="X781" s="89"/>
      <c r="Y781" s="90"/>
      <c r="Z781" s="118"/>
      <c r="AA781" s="89"/>
      <c r="AB781" s="116"/>
      <c r="AC781" s="89"/>
    </row>
    <row r="782" spans="1:29" x14ac:dyDescent="0.25">
      <c r="A782" s="92"/>
      <c r="B782" s="89"/>
      <c r="C782" s="89"/>
      <c r="D782" s="90"/>
      <c r="E782" s="89"/>
      <c r="F782" s="89"/>
      <c r="G782" s="90"/>
      <c r="H782" s="89"/>
      <c r="I782" s="89"/>
      <c r="J782" s="89"/>
      <c r="K782" s="89"/>
      <c r="L782" s="89"/>
      <c r="M782" s="89"/>
      <c r="N782" s="89"/>
      <c r="O782" s="142"/>
      <c r="P782" s="142"/>
      <c r="Q782" s="89"/>
      <c r="R782" s="89"/>
      <c r="S782" s="91"/>
      <c r="T782" s="89"/>
      <c r="U782" s="89"/>
      <c r="V782" s="89"/>
      <c r="W782" s="89"/>
      <c r="X782" s="89"/>
      <c r="Y782" s="90"/>
      <c r="Z782" s="118"/>
      <c r="AA782" s="89"/>
      <c r="AB782" s="116"/>
      <c r="AC782" s="89"/>
    </row>
    <row r="783" spans="1:29" x14ac:dyDescent="0.25">
      <c r="A783" s="92"/>
      <c r="B783" s="89"/>
      <c r="C783" s="89"/>
      <c r="D783" s="90"/>
      <c r="E783" s="89"/>
      <c r="F783" s="89"/>
      <c r="G783" s="90"/>
      <c r="H783" s="89"/>
      <c r="I783" s="89"/>
      <c r="J783" s="89"/>
      <c r="K783" s="89"/>
      <c r="L783" s="89"/>
      <c r="M783" s="89"/>
      <c r="N783" s="89"/>
      <c r="O783" s="142"/>
      <c r="P783" s="142"/>
      <c r="Q783" s="89"/>
      <c r="R783" s="89"/>
      <c r="S783" s="91"/>
      <c r="T783" s="89"/>
      <c r="U783" s="89"/>
      <c r="V783" s="89"/>
      <c r="W783" s="89"/>
      <c r="X783" s="89"/>
      <c r="Y783" s="90"/>
      <c r="Z783" s="118"/>
      <c r="AA783" s="89"/>
      <c r="AB783" s="116"/>
      <c r="AC783" s="89"/>
    </row>
    <row r="784" spans="1:29" x14ac:dyDescent="0.25">
      <c r="A784" s="92"/>
      <c r="B784" s="89"/>
      <c r="C784" s="89"/>
      <c r="D784" s="90"/>
      <c r="E784" s="89"/>
      <c r="F784" s="89"/>
      <c r="G784" s="90"/>
      <c r="H784" s="89"/>
      <c r="I784" s="89"/>
      <c r="J784" s="89"/>
      <c r="K784" s="89"/>
      <c r="L784" s="89"/>
      <c r="M784" s="89"/>
      <c r="N784" s="89"/>
      <c r="O784" s="142"/>
      <c r="P784" s="142"/>
      <c r="Q784" s="89"/>
      <c r="R784" s="89"/>
      <c r="S784" s="91"/>
      <c r="T784" s="89"/>
      <c r="U784" s="89"/>
      <c r="V784" s="89"/>
      <c r="W784" s="89"/>
      <c r="X784" s="89"/>
      <c r="Y784" s="90"/>
      <c r="Z784" s="118"/>
      <c r="AA784" s="89"/>
      <c r="AB784" s="116"/>
      <c r="AC784" s="89"/>
    </row>
    <row r="785" spans="1:29" x14ac:dyDescent="0.25">
      <c r="A785" s="92"/>
      <c r="B785" s="89"/>
      <c r="C785" s="89"/>
      <c r="D785" s="90"/>
      <c r="E785" s="89"/>
      <c r="F785" s="89"/>
      <c r="G785" s="90"/>
      <c r="H785" s="89"/>
      <c r="I785" s="89"/>
      <c r="J785" s="89"/>
      <c r="K785" s="89"/>
      <c r="L785" s="89"/>
      <c r="M785" s="89"/>
      <c r="N785" s="89"/>
      <c r="O785" s="142"/>
      <c r="P785" s="142"/>
      <c r="Q785" s="89"/>
      <c r="R785" s="89"/>
      <c r="S785" s="91"/>
      <c r="T785" s="89"/>
      <c r="U785" s="89"/>
      <c r="V785" s="89"/>
      <c r="W785" s="89"/>
      <c r="X785" s="89"/>
      <c r="Y785" s="90"/>
      <c r="Z785" s="118"/>
      <c r="AA785" s="89"/>
      <c r="AB785" s="116"/>
      <c r="AC785" s="89"/>
    </row>
    <row r="786" spans="1:29" x14ac:dyDescent="0.25">
      <c r="A786" s="92"/>
      <c r="B786" s="89"/>
      <c r="C786" s="89"/>
      <c r="D786" s="90"/>
      <c r="E786" s="89"/>
      <c r="F786" s="89"/>
      <c r="G786" s="90"/>
      <c r="H786" s="89"/>
      <c r="I786" s="89"/>
      <c r="J786" s="89"/>
      <c r="K786" s="89"/>
      <c r="L786" s="89"/>
      <c r="M786" s="89"/>
      <c r="N786" s="89"/>
      <c r="O786" s="142"/>
      <c r="P786" s="142"/>
      <c r="Q786" s="89"/>
      <c r="R786" s="89"/>
      <c r="S786" s="91"/>
      <c r="T786" s="89"/>
      <c r="U786" s="89"/>
      <c r="V786" s="89"/>
      <c r="W786" s="89"/>
      <c r="X786" s="89"/>
      <c r="Y786" s="90"/>
      <c r="Z786" s="118"/>
      <c r="AA786" s="89"/>
      <c r="AB786" s="116"/>
      <c r="AC786" s="89"/>
    </row>
    <row r="787" spans="1:29" x14ac:dyDescent="0.25">
      <c r="A787" s="92"/>
      <c r="B787" s="89"/>
      <c r="C787" s="89"/>
      <c r="D787" s="90"/>
      <c r="E787" s="89"/>
      <c r="F787" s="89"/>
      <c r="G787" s="90"/>
      <c r="H787" s="89"/>
      <c r="I787" s="89"/>
      <c r="J787" s="89"/>
      <c r="K787" s="89"/>
      <c r="L787" s="89"/>
      <c r="M787" s="89"/>
      <c r="N787" s="89"/>
      <c r="O787" s="142"/>
      <c r="P787" s="142"/>
      <c r="Q787" s="89"/>
      <c r="R787" s="89"/>
      <c r="S787" s="91"/>
      <c r="T787" s="89"/>
      <c r="U787" s="89"/>
      <c r="V787" s="89"/>
      <c r="W787" s="89"/>
      <c r="X787" s="89"/>
      <c r="Y787" s="90"/>
      <c r="Z787" s="118"/>
      <c r="AA787" s="89"/>
      <c r="AB787" s="116"/>
      <c r="AC787" s="89"/>
    </row>
    <row r="788" spans="1:29" x14ac:dyDescent="0.25">
      <c r="A788" s="92"/>
      <c r="B788" s="89"/>
      <c r="C788" s="89"/>
      <c r="D788" s="90"/>
      <c r="E788" s="89"/>
      <c r="F788" s="89"/>
      <c r="G788" s="90"/>
      <c r="H788" s="89"/>
      <c r="I788" s="89"/>
      <c r="J788" s="89"/>
      <c r="K788" s="89"/>
      <c r="L788" s="89"/>
      <c r="M788" s="89"/>
      <c r="N788" s="89"/>
      <c r="O788" s="142"/>
      <c r="P788" s="142"/>
      <c r="Q788" s="89"/>
      <c r="R788" s="89"/>
      <c r="S788" s="91"/>
      <c r="T788" s="89"/>
      <c r="U788" s="89"/>
      <c r="V788" s="89"/>
      <c r="W788" s="89"/>
      <c r="X788" s="89"/>
      <c r="Y788" s="90"/>
      <c r="Z788" s="118"/>
      <c r="AA788" s="89"/>
      <c r="AB788" s="116"/>
      <c r="AC788" s="89"/>
    </row>
    <row r="789" spans="1:29" x14ac:dyDescent="0.25">
      <c r="A789" s="92"/>
      <c r="B789" s="89"/>
      <c r="C789" s="89"/>
      <c r="D789" s="90"/>
      <c r="E789" s="89"/>
      <c r="F789" s="89"/>
      <c r="G789" s="90"/>
      <c r="H789" s="89"/>
      <c r="I789" s="89"/>
      <c r="J789" s="89"/>
      <c r="K789" s="89"/>
      <c r="L789" s="89"/>
      <c r="M789" s="89"/>
      <c r="N789" s="89"/>
      <c r="O789" s="142"/>
      <c r="P789" s="142"/>
      <c r="Q789" s="89"/>
      <c r="R789" s="89"/>
      <c r="S789" s="91"/>
      <c r="T789" s="89"/>
      <c r="U789" s="89"/>
      <c r="V789" s="89"/>
      <c r="W789" s="89"/>
      <c r="X789" s="89"/>
      <c r="Y789" s="90"/>
      <c r="Z789" s="118"/>
      <c r="AA789" s="89"/>
      <c r="AB789" s="116"/>
      <c r="AC789" s="89"/>
    </row>
    <row r="790" spans="1:29" x14ac:dyDescent="0.25">
      <c r="A790" s="92"/>
      <c r="B790" s="89"/>
      <c r="C790" s="89"/>
      <c r="D790" s="90"/>
      <c r="E790" s="89"/>
      <c r="F790" s="89"/>
      <c r="G790" s="90"/>
      <c r="H790" s="89"/>
      <c r="I790" s="89"/>
      <c r="J790" s="89"/>
      <c r="K790" s="89"/>
      <c r="L790" s="89"/>
      <c r="M790" s="89"/>
      <c r="N790" s="89"/>
      <c r="O790" s="142"/>
      <c r="P790" s="142"/>
      <c r="Q790" s="89"/>
      <c r="R790" s="89"/>
      <c r="S790" s="91"/>
      <c r="T790" s="89"/>
      <c r="U790" s="89"/>
      <c r="V790" s="89"/>
      <c r="W790" s="89"/>
      <c r="X790" s="89"/>
      <c r="Y790" s="90"/>
      <c r="Z790" s="118"/>
      <c r="AA790" s="89"/>
      <c r="AB790" s="116"/>
      <c r="AC790" s="89"/>
    </row>
    <row r="791" spans="1:29" x14ac:dyDescent="0.25">
      <c r="A791" s="92"/>
      <c r="B791" s="89"/>
      <c r="C791" s="89"/>
      <c r="D791" s="90"/>
      <c r="E791" s="89"/>
      <c r="F791" s="89"/>
      <c r="G791" s="90"/>
      <c r="H791" s="89"/>
      <c r="I791" s="89"/>
      <c r="J791" s="89"/>
      <c r="K791" s="89"/>
      <c r="L791" s="89"/>
      <c r="M791" s="89"/>
      <c r="N791" s="89"/>
      <c r="O791" s="142"/>
      <c r="P791" s="142"/>
      <c r="Q791" s="89"/>
      <c r="R791" s="89"/>
      <c r="S791" s="91"/>
      <c r="T791" s="89"/>
      <c r="U791" s="89"/>
      <c r="V791" s="89"/>
      <c r="W791" s="89"/>
      <c r="X791" s="89"/>
      <c r="Y791" s="90"/>
      <c r="Z791" s="118"/>
      <c r="AA791" s="89"/>
      <c r="AB791" s="116"/>
      <c r="AC791" s="89"/>
    </row>
    <row r="792" spans="1:29" x14ac:dyDescent="0.25">
      <c r="A792" s="92"/>
      <c r="B792" s="89"/>
      <c r="C792" s="89"/>
      <c r="D792" s="90"/>
      <c r="E792" s="89"/>
      <c r="F792" s="89"/>
      <c r="G792" s="90"/>
      <c r="H792" s="89"/>
      <c r="I792" s="89"/>
      <c r="J792" s="89"/>
      <c r="K792" s="89"/>
      <c r="L792" s="89"/>
      <c r="M792" s="89"/>
      <c r="N792" s="89"/>
      <c r="O792" s="142"/>
      <c r="P792" s="142"/>
      <c r="Q792" s="89"/>
      <c r="R792" s="89"/>
      <c r="S792" s="91"/>
      <c r="T792" s="89"/>
      <c r="U792" s="89"/>
      <c r="V792" s="89"/>
      <c r="W792" s="89"/>
      <c r="X792" s="89"/>
      <c r="Y792" s="90"/>
      <c r="Z792" s="118"/>
      <c r="AA792" s="89"/>
      <c r="AB792" s="116"/>
      <c r="AC792" s="89"/>
    </row>
    <row r="793" spans="1:29" x14ac:dyDescent="0.25">
      <c r="A793" s="92"/>
      <c r="B793" s="89"/>
      <c r="C793" s="89"/>
      <c r="D793" s="90"/>
      <c r="E793" s="89"/>
      <c r="F793" s="89"/>
      <c r="G793" s="90"/>
      <c r="H793" s="89"/>
      <c r="I793" s="89"/>
      <c r="J793" s="89"/>
      <c r="K793" s="89"/>
      <c r="L793" s="89"/>
      <c r="M793" s="89"/>
      <c r="N793" s="89"/>
      <c r="O793" s="142"/>
      <c r="P793" s="142"/>
      <c r="Q793" s="89"/>
      <c r="R793" s="89"/>
      <c r="S793" s="91"/>
      <c r="T793" s="89"/>
      <c r="U793" s="89"/>
      <c r="V793" s="89"/>
      <c r="W793" s="89"/>
      <c r="X793" s="89"/>
      <c r="Y793" s="90"/>
      <c r="Z793" s="118"/>
      <c r="AA793" s="89"/>
      <c r="AB793" s="116"/>
      <c r="AC793" s="89"/>
    </row>
    <row r="794" spans="1:29" x14ac:dyDescent="0.25">
      <c r="A794" s="92"/>
      <c r="B794" s="89"/>
      <c r="C794" s="89"/>
      <c r="D794" s="90"/>
      <c r="E794" s="89"/>
      <c r="F794" s="89"/>
      <c r="G794" s="90"/>
      <c r="H794" s="89"/>
      <c r="I794" s="89"/>
      <c r="J794" s="89"/>
      <c r="K794" s="89"/>
      <c r="L794" s="89"/>
      <c r="M794" s="89"/>
      <c r="N794" s="89"/>
      <c r="O794" s="142"/>
      <c r="P794" s="142"/>
      <c r="Q794" s="89"/>
      <c r="R794" s="89"/>
      <c r="S794" s="91"/>
      <c r="T794" s="89"/>
      <c r="U794" s="89"/>
      <c r="V794" s="89"/>
      <c r="W794" s="89"/>
      <c r="X794" s="89"/>
      <c r="Y794" s="90"/>
      <c r="Z794" s="118"/>
      <c r="AA794" s="89"/>
      <c r="AB794" s="116"/>
      <c r="AC794" s="89"/>
    </row>
    <row r="795" spans="1:29" x14ac:dyDescent="0.25">
      <c r="A795" s="92"/>
      <c r="B795" s="89"/>
      <c r="C795" s="89"/>
      <c r="D795" s="90"/>
      <c r="E795" s="89"/>
      <c r="F795" s="89"/>
      <c r="G795" s="90"/>
      <c r="H795" s="89"/>
      <c r="I795" s="89"/>
      <c r="J795" s="89"/>
      <c r="K795" s="89"/>
      <c r="L795" s="89"/>
      <c r="M795" s="89"/>
      <c r="N795" s="89"/>
      <c r="O795" s="142"/>
      <c r="P795" s="142"/>
      <c r="Q795" s="89"/>
      <c r="R795" s="89"/>
      <c r="S795" s="91"/>
      <c r="T795" s="89"/>
      <c r="U795" s="89"/>
      <c r="V795" s="89"/>
      <c r="W795" s="89"/>
      <c r="X795" s="89"/>
      <c r="Y795" s="90"/>
      <c r="Z795" s="118"/>
      <c r="AA795" s="89"/>
      <c r="AB795" s="116"/>
      <c r="AC795" s="89"/>
    </row>
    <row r="796" spans="1:29" x14ac:dyDescent="0.25">
      <c r="A796" s="92"/>
      <c r="B796" s="89"/>
      <c r="C796" s="89"/>
      <c r="D796" s="90"/>
      <c r="E796" s="89"/>
      <c r="F796" s="89"/>
      <c r="G796" s="90"/>
      <c r="H796" s="89"/>
      <c r="I796" s="89"/>
      <c r="J796" s="89"/>
      <c r="K796" s="89"/>
      <c r="L796" s="89"/>
      <c r="M796" s="89"/>
      <c r="N796" s="89"/>
      <c r="O796" s="142"/>
      <c r="P796" s="142"/>
      <c r="Q796" s="89"/>
      <c r="R796" s="89"/>
      <c r="S796" s="91"/>
      <c r="T796" s="89"/>
      <c r="U796" s="89"/>
      <c r="V796" s="89"/>
      <c r="W796" s="89"/>
      <c r="X796" s="89"/>
      <c r="Y796" s="90"/>
      <c r="Z796" s="118"/>
      <c r="AA796" s="89"/>
      <c r="AB796" s="116"/>
      <c r="AC796" s="89"/>
    </row>
    <row r="797" spans="1:29" x14ac:dyDescent="0.25">
      <c r="A797" s="92"/>
      <c r="B797" s="89"/>
      <c r="C797" s="89"/>
      <c r="D797" s="90"/>
      <c r="E797" s="89"/>
      <c r="F797" s="89"/>
      <c r="G797" s="90"/>
      <c r="H797" s="89"/>
      <c r="I797" s="89"/>
      <c r="J797" s="89"/>
      <c r="K797" s="89"/>
      <c r="L797" s="89"/>
      <c r="M797" s="89"/>
      <c r="N797" s="89"/>
      <c r="O797" s="142"/>
      <c r="P797" s="142"/>
      <c r="Q797" s="89"/>
      <c r="R797" s="89"/>
      <c r="S797" s="91"/>
      <c r="T797" s="89"/>
      <c r="U797" s="89"/>
      <c r="V797" s="89"/>
      <c r="W797" s="89"/>
      <c r="X797" s="89"/>
      <c r="Y797" s="90"/>
      <c r="Z797" s="118"/>
      <c r="AA797" s="89"/>
      <c r="AB797" s="116"/>
      <c r="AC797" s="89"/>
    </row>
    <row r="798" spans="1:29" x14ac:dyDescent="0.25">
      <c r="A798" s="92"/>
      <c r="B798" s="89"/>
      <c r="C798" s="89"/>
      <c r="D798" s="90"/>
      <c r="E798" s="89"/>
      <c r="F798" s="89"/>
      <c r="G798" s="90"/>
      <c r="H798" s="89"/>
      <c r="I798" s="89"/>
      <c r="J798" s="89"/>
      <c r="K798" s="89"/>
      <c r="L798" s="89"/>
      <c r="M798" s="89"/>
      <c r="N798" s="89"/>
      <c r="O798" s="142"/>
      <c r="P798" s="142"/>
      <c r="Q798" s="89"/>
      <c r="R798" s="89"/>
      <c r="S798" s="91"/>
      <c r="T798" s="89"/>
      <c r="U798" s="89"/>
      <c r="V798" s="89"/>
      <c r="W798" s="89"/>
      <c r="X798" s="89"/>
      <c r="Y798" s="90"/>
      <c r="Z798" s="118"/>
      <c r="AA798" s="89"/>
      <c r="AB798" s="116"/>
      <c r="AC798" s="89"/>
    </row>
    <row r="799" spans="1:29" x14ac:dyDescent="0.25">
      <c r="A799" s="92"/>
      <c r="B799" s="89"/>
      <c r="C799" s="89"/>
      <c r="D799" s="90"/>
      <c r="E799" s="89"/>
      <c r="F799" s="89"/>
      <c r="G799" s="90"/>
      <c r="H799" s="89"/>
      <c r="I799" s="89"/>
      <c r="J799" s="89"/>
      <c r="K799" s="89"/>
      <c r="L799" s="89"/>
      <c r="M799" s="89"/>
      <c r="N799" s="89"/>
      <c r="O799" s="142"/>
      <c r="P799" s="142"/>
      <c r="Q799" s="89"/>
      <c r="R799" s="89"/>
      <c r="S799" s="91"/>
      <c r="T799" s="89"/>
      <c r="U799" s="89"/>
      <c r="V799" s="89"/>
      <c r="W799" s="89"/>
      <c r="X799" s="89"/>
      <c r="Y799" s="90"/>
      <c r="Z799" s="118"/>
      <c r="AA799" s="89"/>
      <c r="AB799" s="116"/>
      <c r="AC799" s="89"/>
    </row>
    <row r="800" spans="1:29" x14ac:dyDescent="0.25">
      <c r="A800" s="92"/>
      <c r="B800" s="89"/>
      <c r="C800" s="89"/>
      <c r="D800" s="90"/>
      <c r="E800" s="89"/>
      <c r="F800" s="89"/>
      <c r="G800" s="90"/>
      <c r="H800" s="89"/>
      <c r="I800" s="89"/>
      <c r="J800" s="89"/>
      <c r="K800" s="89"/>
      <c r="L800" s="89"/>
      <c r="M800" s="89"/>
      <c r="N800" s="89"/>
      <c r="O800" s="142"/>
      <c r="P800" s="142"/>
      <c r="Q800" s="89"/>
      <c r="R800" s="89"/>
      <c r="S800" s="91"/>
      <c r="T800" s="89"/>
      <c r="U800" s="89"/>
      <c r="V800" s="89"/>
      <c r="W800" s="89"/>
      <c r="X800" s="89"/>
      <c r="Y800" s="90"/>
      <c r="Z800" s="118"/>
      <c r="AA800" s="89"/>
      <c r="AB800" s="116"/>
      <c r="AC800" s="89"/>
    </row>
    <row r="801" spans="1:29" x14ac:dyDescent="0.25">
      <c r="A801" s="92"/>
      <c r="B801" s="89"/>
      <c r="C801" s="89"/>
      <c r="D801" s="90"/>
      <c r="E801" s="89"/>
      <c r="F801" s="89"/>
      <c r="G801" s="90"/>
      <c r="H801" s="89"/>
      <c r="I801" s="89"/>
      <c r="J801" s="89"/>
      <c r="K801" s="89"/>
      <c r="L801" s="89"/>
      <c r="M801" s="89"/>
      <c r="N801" s="89"/>
      <c r="O801" s="142"/>
      <c r="P801" s="142"/>
      <c r="Q801" s="89"/>
      <c r="R801" s="89"/>
      <c r="S801" s="91"/>
      <c r="T801" s="89"/>
      <c r="U801" s="89"/>
      <c r="V801" s="89"/>
      <c r="W801" s="89"/>
      <c r="X801" s="89"/>
      <c r="Y801" s="90"/>
      <c r="Z801" s="118"/>
      <c r="AA801" s="89"/>
      <c r="AB801" s="116"/>
      <c r="AC801" s="89"/>
    </row>
    <row r="802" spans="1:29" x14ac:dyDescent="0.25">
      <c r="A802" s="92"/>
      <c r="B802" s="89"/>
      <c r="C802" s="89"/>
      <c r="D802" s="90"/>
      <c r="E802" s="89"/>
      <c r="F802" s="89"/>
      <c r="G802" s="90"/>
      <c r="H802" s="89"/>
      <c r="I802" s="89"/>
      <c r="J802" s="89"/>
      <c r="K802" s="89"/>
      <c r="L802" s="89"/>
      <c r="M802" s="89"/>
      <c r="N802" s="89"/>
      <c r="O802" s="142"/>
      <c r="P802" s="142"/>
      <c r="Q802" s="89"/>
      <c r="R802" s="89"/>
      <c r="S802" s="91"/>
      <c r="T802" s="89"/>
      <c r="U802" s="89"/>
      <c r="V802" s="89"/>
      <c r="W802" s="89"/>
      <c r="X802" s="89"/>
      <c r="Y802" s="90"/>
      <c r="Z802" s="118"/>
      <c r="AA802" s="89"/>
      <c r="AB802" s="116"/>
      <c r="AC802" s="89"/>
    </row>
    <row r="803" spans="1:29" x14ac:dyDescent="0.25">
      <c r="A803" s="92"/>
      <c r="B803" s="89"/>
      <c r="C803" s="89"/>
      <c r="D803" s="90"/>
      <c r="E803" s="89"/>
      <c r="F803" s="89"/>
      <c r="G803" s="90"/>
      <c r="H803" s="89"/>
      <c r="I803" s="89"/>
      <c r="J803" s="89"/>
      <c r="K803" s="89"/>
      <c r="L803" s="89"/>
      <c r="M803" s="89"/>
      <c r="N803" s="89"/>
      <c r="O803" s="142"/>
      <c r="P803" s="142"/>
      <c r="Q803" s="89"/>
      <c r="R803" s="89"/>
      <c r="S803" s="91"/>
      <c r="T803" s="89"/>
      <c r="U803" s="89"/>
      <c r="V803" s="89"/>
      <c r="W803" s="89"/>
      <c r="X803" s="89"/>
      <c r="Y803" s="90"/>
      <c r="Z803" s="118"/>
      <c r="AA803" s="89"/>
      <c r="AB803" s="116"/>
      <c r="AC803" s="89"/>
    </row>
    <row r="804" spans="1:29" x14ac:dyDescent="0.25">
      <c r="A804" s="92"/>
      <c r="B804" s="89"/>
      <c r="C804" s="89"/>
      <c r="D804" s="90"/>
      <c r="E804" s="89"/>
      <c r="F804" s="89"/>
      <c r="G804" s="90"/>
      <c r="H804" s="89"/>
      <c r="I804" s="89"/>
      <c r="J804" s="89"/>
      <c r="K804" s="89"/>
      <c r="L804" s="89"/>
      <c r="M804" s="89"/>
      <c r="N804" s="89"/>
      <c r="O804" s="142"/>
      <c r="P804" s="142"/>
      <c r="Q804" s="89"/>
      <c r="R804" s="89"/>
      <c r="S804" s="91"/>
      <c r="T804" s="89"/>
      <c r="U804" s="89"/>
      <c r="V804" s="89"/>
      <c r="W804" s="89"/>
      <c r="X804" s="89"/>
      <c r="Y804" s="90"/>
      <c r="Z804" s="118"/>
      <c r="AA804" s="89"/>
      <c r="AB804" s="116"/>
      <c r="AC804" s="89"/>
    </row>
    <row r="805" spans="1:29" x14ac:dyDescent="0.25">
      <c r="A805" s="92"/>
      <c r="B805" s="89"/>
      <c r="C805" s="89"/>
      <c r="D805" s="90"/>
      <c r="E805" s="89"/>
      <c r="F805" s="89"/>
      <c r="G805" s="90"/>
      <c r="H805" s="89"/>
      <c r="I805" s="89"/>
      <c r="J805" s="89"/>
      <c r="K805" s="89"/>
      <c r="L805" s="89"/>
      <c r="M805" s="89"/>
      <c r="N805" s="89"/>
      <c r="O805" s="142"/>
      <c r="P805" s="142"/>
      <c r="Q805" s="89"/>
      <c r="R805" s="89"/>
      <c r="S805" s="91"/>
      <c r="T805" s="89"/>
      <c r="U805" s="89"/>
      <c r="V805" s="89"/>
      <c r="W805" s="89"/>
      <c r="X805" s="89"/>
      <c r="Y805" s="90"/>
      <c r="Z805" s="118"/>
      <c r="AA805" s="89"/>
      <c r="AB805" s="116"/>
      <c r="AC805" s="89"/>
    </row>
    <row r="806" spans="1:29" x14ac:dyDescent="0.25">
      <c r="A806" s="92"/>
      <c r="B806" s="89"/>
      <c r="C806" s="89"/>
      <c r="D806" s="90"/>
      <c r="E806" s="89"/>
      <c r="F806" s="89"/>
      <c r="G806" s="90"/>
      <c r="H806" s="89"/>
      <c r="I806" s="89"/>
      <c r="J806" s="89"/>
      <c r="K806" s="89"/>
      <c r="L806" s="89"/>
      <c r="M806" s="89"/>
      <c r="N806" s="89"/>
      <c r="O806" s="142"/>
      <c r="P806" s="142"/>
      <c r="Q806" s="89"/>
      <c r="R806" s="89"/>
      <c r="S806" s="91"/>
      <c r="T806" s="89"/>
      <c r="U806" s="89"/>
      <c r="V806" s="89"/>
      <c r="W806" s="89"/>
      <c r="X806" s="89"/>
      <c r="Y806" s="90"/>
      <c r="Z806" s="118"/>
      <c r="AA806" s="89"/>
      <c r="AB806" s="116"/>
      <c r="AC806" s="89"/>
    </row>
    <row r="807" spans="1:29" x14ac:dyDescent="0.25">
      <c r="A807" s="92"/>
      <c r="B807" s="89"/>
      <c r="C807" s="89"/>
      <c r="D807" s="90"/>
      <c r="E807" s="89"/>
      <c r="F807" s="89"/>
      <c r="G807" s="90"/>
      <c r="H807" s="89"/>
      <c r="I807" s="89"/>
      <c r="J807" s="89"/>
      <c r="K807" s="89"/>
      <c r="L807" s="89"/>
      <c r="M807" s="89"/>
      <c r="N807" s="89"/>
      <c r="O807" s="142"/>
      <c r="P807" s="142"/>
      <c r="Q807" s="89"/>
      <c r="R807" s="89"/>
      <c r="S807" s="91"/>
      <c r="T807" s="89"/>
      <c r="U807" s="89"/>
      <c r="V807" s="89"/>
      <c r="W807" s="89"/>
      <c r="X807" s="89"/>
      <c r="Y807" s="90"/>
      <c r="Z807" s="118"/>
      <c r="AA807" s="89"/>
      <c r="AB807" s="116"/>
      <c r="AC807" s="89"/>
    </row>
    <row r="808" spans="1:29" x14ac:dyDescent="0.25">
      <c r="A808" s="92"/>
      <c r="B808" s="89"/>
      <c r="C808" s="89"/>
      <c r="D808" s="90"/>
      <c r="E808" s="89"/>
      <c r="F808" s="89"/>
      <c r="G808" s="90"/>
      <c r="H808" s="89"/>
      <c r="I808" s="89"/>
      <c r="J808" s="89"/>
      <c r="K808" s="89"/>
      <c r="L808" s="89"/>
      <c r="M808" s="89"/>
      <c r="N808" s="89"/>
      <c r="O808" s="142"/>
      <c r="P808" s="142"/>
      <c r="Q808" s="89"/>
      <c r="R808" s="89"/>
      <c r="S808" s="91"/>
      <c r="T808" s="89"/>
      <c r="U808" s="89"/>
      <c r="V808" s="89"/>
      <c r="W808" s="89"/>
      <c r="X808" s="89"/>
      <c r="Y808" s="90"/>
      <c r="Z808" s="118"/>
      <c r="AA808" s="89"/>
      <c r="AB808" s="116"/>
      <c r="AC808" s="89"/>
    </row>
    <row r="809" spans="1:29" x14ac:dyDescent="0.25">
      <c r="A809" s="92"/>
      <c r="B809" s="89"/>
      <c r="C809" s="89"/>
      <c r="D809" s="90"/>
      <c r="E809" s="89"/>
      <c r="F809" s="89"/>
      <c r="G809" s="90"/>
      <c r="H809" s="89"/>
      <c r="I809" s="89"/>
      <c r="J809" s="89"/>
      <c r="K809" s="89"/>
      <c r="L809" s="89"/>
      <c r="M809" s="89"/>
      <c r="N809" s="89"/>
      <c r="O809" s="142"/>
      <c r="P809" s="142"/>
      <c r="Q809" s="89"/>
      <c r="R809" s="89"/>
      <c r="S809" s="91"/>
      <c r="T809" s="89"/>
      <c r="U809" s="89"/>
      <c r="V809" s="89"/>
      <c r="W809" s="89"/>
      <c r="X809" s="89"/>
      <c r="Y809" s="90"/>
      <c r="Z809" s="118"/>
      <c r="AA809" s="89"/>
      <c r="AB809" s="116"/>
      <c r="AC809" s="89"/>
    </row>
    <row r="810" spans="1:29" x14ac:dyDescent="0.25">
      <c r="A810" s="92"/>
      <c r="B810" s="89"/>
      <c r="C810" s="89"/>
      <c r="D810" s="90"/>
      <c r="E810" s="89"/>
      <c r="F810" s="89"/>
      <c r="G810" s="90"/>
      <c r="H810" s="89"/>
      <c r="I810" s="89"/>
      <c r="J810" s="89"/>
      <c r="K810" s="89"/>
      <c r="L810" s="89"/>
      <c r="M810" s="89"/>
      <c r="N810" s="89"/>
      <c r="O810" s="142"/>
      <c r="P810" s="142"/>
      <c r="Q810" s="89"/>
      <c r="R810" s="89"/>
      <c r="S810" s="91"/>
      <c r="T810" s="89"/>
      <c r="U810" s="89"/>
      <c r="V810" s="89"/>
      <c r="W810" s="89"/>
      <c r="X810" s="89"/>
      <c r="Y810" s="90"/>
      <c r="Z810" s="118"/>
      <c r="AA810" s="89"/>
      <c r="AB810" s="116"/>
      <c r="AC810" s="89"/>
    </row>
    <row r="811" spans="1:29" x14ac:dyDescent="0.25">
      <c r="A811" s="92"/>
      <c r="B811" s="89"/>
      <c r="C811" s="89"/>
      <c r="D811" s="90"/>
      <c r="E811" s="89"/>
      <c r="F811" s="89"/>
      <c r="G811" s="90"/>
      <c r="H811" s="89"/>
      <c r="I811" s="89"/>
      <c r="J811" s="89"/>
      <c r="K811" s="89"/>
      <c r="L811" s="89"/>
      <c r="M811" s="89"/>
      <c r="N811" s="89"/>
      <c r="O811" s="142"/>
      <c r="P811" s="142"/>
      <c r="Q811" s="89"/>
      <c r="R811" s="89"/>
      <c r="S811" s="91"/>
      <c r="T811" s="89"/>
      <c r="U811" s="89"/>
      <c r="V811" s="89"/>
      <c r="W811" s="89"/>
      <c r="X811" s="89"/>
      <c r="Y811" s="90"/>
      <c r="Z811" s="118"/>
      <c r="AA811" s="89"/>
      <c r="AB811" s="116"/>
      <c r="AC811" s="89"/>
    </row>
    <row r="812" spans="1:29" x14ac:dyDescent="0.25">
      <c r="A812" s="92"/>
      <c r="B812" s="89"/>
      <c r="C812" s="89"/>
      <c r="D812" s="90"/>
      <c r="E812" s="89"/>
      <c r="F812" s="89"/>
      <c r="G812" s="90"/>
      <c r="H812" s="89"/>
      <c r="I812" s="89"/>
      <c r="J812" s="89"/>
      <c r="K812" s="89"/>
      <c r="L812" s="89"/>
      <c r="M812" s="89"/>
      <c r="N812" s="89"/>
      <c r="O812" s="142"/>
      <c r="P812" s="142"/>
      <c r="Q812" s="89"/>
      <c r="R812" s="89"/>
      <c r="S812" s="91"/>
      <c r="T812" s="89"/>
      <c r="U812" s="89"/>
      <c r="V812" s="89"/>
      <c r="W812" s="89"/>
      <c r="X812" s="89"/>
      <c r="Y812" s="90"/>
      <c r="Z812" s="118"/>
      <c r="AA812" s="89"/>
      <c r="AB812" s="116"/>
      <c r="AC812" s="89"/>
    </row>
    <row r="813" spans="1:29" x14ac:dyDescent="0.25">
      <c r="A813" s="92"/>
      <c r="B813" s="89"/>
      <c r="C813" s="89"/>
      <c r="D813" s="90"/>
      <c r="E813" s="89"/>
      <c r="F813" s="89"/>
      <c r="G813" s="90"/>
      <c r="H813" s="89"/>
      <c r="I813" s="89"/>
      <c r="J813" s="89"/>
      <c r="K813" s="89"/>
      <c r="L813" s="89"/>
      <c r="M813" s="89"/>
      <c r="N813" s="89"/>
      <c r="O813" s="142"/>
      <c r="P813" s="142"/>
      <c r="Q813" s="89"/>
      <c r="R813" s="89"/>
      <c r="S813" s="91"/>
      <c r="T813" s="89"/>
      <c r="U813" s="89"/>
      <c r="V813" s="89"/>
      <c r="W813" s="89"/>
      <c r="X813" s="89"/>
      <c r="Y813" s="90"/>
      <c r="Z813" s="118"/>
      <c r="AA813" s="89"/>
      <c r="AB813" s="116"/>
      <c r="AC813" s="89"/>
    </row>
    <row r="814" spans="1:29" x14ac:dyDescent="0.25">
      <c r="A814" s="92"/>
      <c r="B814" s="89"/>
      <c r="C814" s="89"/>
      <c r="D814" s="90"/>
      <c r="E814" s="89"/>
      <c r="F814" s="89"/>
      <c r="G814" s="90"/>
      <c r="H814" s="89"/>
      <c r="I814" s="89"/>
      <c r="J814" s="89"/>
      <c r="K814" s="89"/>
      <c r="L814" s="89"/>
      <c r="M814" s="89"/>
      <c r="N814" s="89"/>
      <c r="O814" s="142"/>
      <c r="P814" s="142"/>
      <c r="Q814" s="89"/>
      <c r="R814" s="89"/>
      <c r="S814" s="91"/>
      <c r="T814" s="89"/>
      <c r="U814" s="89"/>
      <c r="V814" s="89"/>
      <c r="W814" s="89"/>
      <c r="X814" s="89"/>
      <c r="Y814" s="90"/>
      <c r="Z814" s="118"/>
      <c r="AA814" s="89"/>
      <c r="AB814" s="116"/>
      <c r="AC814" s="89"/>
    </row>
    <row r="815" spans="1:29" x14ac:dyDescent="0.25">
      <c r="A815" s="92"/>
      <c r="B815" s="89"/>
      <c r="C815" s="89"/>
      <c r="D815" s="90"/>
      <c r="E815" s="89"/>
      <c r="F815" s="89"/>
      <c r="G815" s="90"/>
      <c r="H815" s="89"/>
      <c r="I815" s="89"/>
      <c r="J815" s="89"/>
      <c r="K815" s="89"/>
      <c r="L815" s="89"/>
      <c r="M815" s="89"/>
      <c r="N815" s="89"/>
      <c r="O815" s="142"/>
      <c r="P815" s="142"/>
      <c r="Q815" s="89"/>
      <c r="R815" s="89"/>
      <c r="S815" s="91"/>
      <c r="T815" s="89"/>
      <c r="U815" s="89"/>
      <c r="V815" s="89"/>
      <c r="W815" s="89"/>
      <c r="X815" s="89"/>
      <c r="Y815" s="90"/>
      <c r="Z815" s="118"/>
      <c r="AA815" s="89"/>
      <c r="AB815" s="116"/>
      <c r="AC815" s="89"/>
    </row>
    <row r="816" spans="1:29" x14ac:dyDescent="0.25">
      <c r="A816" s="92"/>
      <c r="B816" s="89"/>
      <c r="C816" s="89"/>
      <c r="D816" s="90"/>
      <c r="E816" s="89"/>
      <c r="F816" s="89"/>
      <c r="G816" s="90"/>
      <c r="H816" s="89"/>
      <c r="I816" s="89"/>
      <c r="J816" s="89"/>
      <c r="K816" s="89"/>
      <c r="L816" s="89"/>
      <c r="M816" s="89"/>
      <c r="N816" s="89"/>
      <c r="O816" s="142"/>
      <c r="P816" s="142"/>
      <c r="Q816" s="89"/>
      <c r="R816" s="89"/>
      <c r="S816" s="91"/>
      <c r="T816" s="89"/>
      <c r="U816" s="89"/>
      <c r="V816" s="89"/>
      <c r="W816" s="89"/>
      <c r="X816" s="89"/>
      <c r="Y816" s="90"/>
      <c r="Z816" s="118"/>
      <c r="AA816" s="89"/>
      <c r="AB816" s="116"/>
      <c r="AC816" s="89"/>
    </row>
    <row r="817" spans="1:29" x14ac:dyDescent="0.25">
      <c r="A817" s="92"/>
      <c r="B817" s="89"/>
      <c r="C817" s="89"/>
      <c r="D817" s="90"/>
      <c r="E817" s="89"/>
      <c r="F817" s="89"/>
      <c r="G817" s="90"/>
      <c r="H817" s="89"/>
      <c r="I817" s="89"/>
      <c r="J817" s="89"/>
      <c r="K817" s="89"/>
      <c r="L817" s="89"/>
      <c r="M817" s="89"/>
      <c r="N817" s="89"/>
      <c r="O817" s="142"/>
      <c r="P817" s="142"/>
      <c r="Q817" s="89"/>
      <c r="R817" s="89"/>
      <c r="S817" s="91"/>
      <c r="T817" s="89"/>
      <c r="U817" s="89"/>
      <c r="V817" s="89"/>
      <c r="W817" s="89"/>
      <c r="X817" s="89"/>
      <c r="Y817" s="90"/>
      <c r="Z817" s="118"/>
      <c r="AA817" s="89"/>
      <c r="AB817" s="116"/>
      <c r="AC817" s="89"/>
    </row>
    <row r="818" spans="1:29" x14ac:dyDescent="0.25">
      <c r="A818" s="92"/>
      <c r="B818" s="89"/>
      <c r="C818" s="89"/>
      <c r="D818" s="90"/>
      <c r="E818" s="89"/>
      <c r="F818" s="89"/>
      <c r="G818" s="90"/>
      <c r="H818" s="89"/>
      <c r="I818" s="89"/>
      <c r="J818" s="89"/>
      <c r="K818" s="89"/>
      <c r="L818" s="89"/>
      <c r="M818" s="89"/>
      <c r="N818" s="89"/>
      <c r="O818" s="142"/>
      <c r="P818" s="142"/>
      <c r="Q818" s="89"/>
      <c r="R818" s="89"/>
      <c r="S818" s="91"/>
      <c r="T818" s="89"/>
      <c r="U818" s="89"/>
      <c r="V818" s="89"/>
      <c r="W818" s="89"/>
      <c r="X818" s="89"/>
      <c r="Y818" s="90"/>
      <c r="Z818" s="118"/>
      <c r="AA818" s="89"/>
      <c r="AB818" s="116"/>
      <c r="AC818" s="89"/>
    </row>
    <row r="819" spans="1:29" x14ac:dyDescent="0.25">
      <c r="A819" s="92"/>
      <c r="B819" s="89"/>
      <c r="C819" s="89"/>
      <c r="D819" s="90"/>
      <c r="E819" s="89"/>
      <c r="F819" s="89"/>
      <c r="G819" s="90"/>
      <c r="H819" s="89"/>
      <c r="I819" s="89"/>
      <c r="J819" s="89"/>
      <c r="K819" s="89"/>
      <c r="L819" s="89"/>
      <c r="M819" s="89"/>
      <c r="N819" s="89"/>
      <c r="O819" s="142"/>
      <c r="P819" s="142"/>
      <c r="Q819" s="89"/>
      <c r="R819" s="89"/>
      <c r="S819" s="91"/>
      <c r="T819" s="89"/>
      <c r="U819" s="89"/>
      <c r="V819" s="89"/>
      <c r="W819" s="89"/>
      <c r="X819" s="89"/>
      <c r="Y819" s="90"/>
      <c r="Z819" s="118"/>
      <c r="AA819" s="89"/>
      <c r="AB819" s="116"/>
      <c r="AC819" s="89"/>
    </row>
    <row r="820" spans="1:29" x14ac:dyDescent="0.25">
      <c r="A820" s="92"/>
      <c r="B820" s="89"/>
      <c r="C820" s="89"/>
      <c r="D820" s="90"/>
      <c r="E820" s="89"/>
      <c r="F820" s="89"/>
      <c r="G820" s="90"/>
      <c r="H820" s="89"/>
      <c r="I820" s="89"/>
      <c r="J820" s="89"/>
      <c r="K820" s="89"/>
      <c r="L820" s="89"/>
      <c r="M820" s="89"/>
      <c r="N820" s="89"/>
      <c r="O820" s="142"/>
      <c r="P820" s="142"/>
      <c r="Q820" s="89"/>
      <c r="R820" s="89"/>
      <c r="S820" s="91"/>
      <c r="T820" s="89"/>
      <c r="U820" s="89"/>
      <c r="V820" s="89"/>
      <c r="W820" s="89"/>
      <c r="X820" s="89"/>
      <c r="Y820" s="90"/>
      <c r="Z820" s="118"/>
      <c r="AA820" s="89"/>
      <c r="AB820" s="116"/>
      <c r="AC820" s="89"/>
    </row>
    <row r="821" spans="1:29" x14ac:dyDescent="0.25">
      <c r="A821" s="92"/>
      <c r="B821" s="89"/>
      <c r="C821" s="89"/>
      <c r="D821" s="90"/>
      <c r="E821" s="89"/>
      <c r="F821" s="89"/>
      <c r="G821" s="90"/>
      <c r="H821" s="89"/>
      <c r="I821" s="89"/>
      <c r="J821" s="89"/>
      <c r="K821" s="89"/>
      <c r="L821" s="89"/>
      <c r="M821" s="89"/>
      <c r="N821" s="89"/>
      <c r="O821" s="142"/>
      <c r="P821" s="142"/>
      <c r="Q821" s="89"/>
      <c r="R821" s="89"/>
      <c r="S821" s="91"/>
      <c r="T821" s="89"/>
      <c r="U821" s="89"/>
      <c r="V821" s="89"/>
      <c r="W821" s="89"/>
      <c r="X821" s="89"/>
      <c r="Y821" s="90"/>
      <c r="Z821" s="118"/>
      <c r="AA821" s="89"/>
      <c r="AB821" s="116"/>
      <c r="AC821" s="89"/>
    </row>
    <row r="822" spans="1:29" x14ac:dyDescent="0.25">
      <c r="A822" s="92"/>
      <c r="B822" s="89"/>
      <c r="C822" s="89"/>
      <c r="D822" s="90"/>
      <c r="E822" s="89"/>
      <c r="F822" s="89"/>
      <c r="G822" s="90"/>
      <c r="H822" s="89"/>
      <c r="I822" s="89"/>
      <c r="J822" s="89"/>
      <c r="K822" s="89"/>
      <c r="L822" s="89"/>
      <c r="M822" s="89"/>
      <c r="N822" s="89"/>
      <c r="O822" s="142"/>
      <c r="P822" s="142"/>
      <c r="Q822" s="89"/>
      <c r="R822" s="89"/>
      <c r="S822" s="91"/>
      <c r="T822" s="89"/>
      <c r="U822" s="89"/>
      <c r="V822" s="89"/>
      <c r="W822" s="89"/>
      <c r="X822" s="89"/>
      <c r="Y822" s="90"/>
      <c r="Z822" s="118"/>
      <c r="AA822" s="89"/>
      <c r="AB822" s="116"/>
      <c r="AC822" s="89"/>
    </row>
    <row r="823" spans="1:29" x14ac:dyDescent="0.25">
      <c r="A823" s="92"/>
      <c r="B823" s="89"/>
      <c r="C823" s="89"/>
      <c r="D823" s="90"/>
      <c r="E823" s="89"/>
      <c r="F823" s="89"/>
      <c r="G823" s="90"/>
      <c r="H823" s="89"/>
      <c r="I823" s="89"/>
      <c r="J823" s="89"/>
      <c r="K823" s="89"/>
      <c r="L823" s="89"/>
      <c r="M823" s="89"/>
      <c r="N823" s="89"/>
      <c r="O823" s="142"/>
      <c r="P823" s="142"/>
      <c r="Q823" s="89"/>
      <c r="R823" s="89"/>
      <c r="S823" s="91"/>
      <c r="T823" s="89"/>
      <c r="U823" s="89"/>
      <c r="V823" s="89"/>
      <c r="W823" s="89"/>
      <c r="X823" s="89"/>
      <c r="Y823" s="90"/>
      <c r="Z823" s="118"/>
      <c r="AA823" s="89"/>
      <c r="AB823" s="116"/>
      <c r="AC823" s="89"/>
    </row>
    <row r="824" spans="1:29" x14ac:dyDescent="0.25">
      <c r="A824" s="92"/>
      <c r="B824" s="89"/>
      <c r="C824" s="89"/>
      <c r="D824" s="90"/>
      <c r="E824" s="89"/>
      <c r="F824" s="89"/>
      <c r="G824" s="90"/>
      <c r="H824" s="89"/>
      <c r="I824" s="89"/>
      <c r="J824" s="89"/>
      <c r="K824" s="89"/>
      <c r="L824" s="89"/>
      <c r="M824" s="89"/>
      <c r="N824" s="89"/>
      <c r="O824" s="142"/>
      <c r="P824" s="142"/>
      <c r="Q824" s="89"/>
      <c r="R824" s="89"/>
      <c r="S824" s="91"/>
      <c r="T824" s="89"/>
      <c r="U824" s="89"/>
      <c r="V824" s="89"/>
      <c r="W824" s="89"/>
      <c r="X824" s="89"/>
      <c r="Y824" s="90"/>
      <c r="Z824" s="118"/>
      <c r="AA824" s="89"/>
      <c r="AB824" s="116"/>
      <c r="AC824" s="89"/>
    </row>
    <row r="825" spans="1:29" x14ac:dyDescent="0.25">
      <c r="A825" s="92"/>
      <c r="B825" s="89"/>
      <c r="C825" s="89"/>
      <c r="D825" s="90"/>
      <c r="E825" s="89"/>
      <c r="F825" s="89"/>
      <c r="G825" s="90"/>
      <c r="H825" s="89"/>
      <c r="I825" s="89"/>
      <c r="J825" s="89"/>
      <c r="K825" s="89"/>
      <c r="L825" s="89"/>
      <c r="M825" s="89"/>
      <c r="N825" s="89"/>
      <c r="O825" s="142"/>
      <c r="P825" s="142"/>
      <c r="Q825" s="89"/>
      <c r="R825" s="89"/>
      <c r="S825" s="91"/>
      <c r="T825" s="89"/>
      <c r="U825" s="89"/>
      <c r="V825" s="89"/>
      <c r="W825" s="89"/>
      <c r="X825" s="89"/>
      <c r="Y825" s="90"/>
      <c r="Z825" s="118"/>
      <c r="AA825" s="89"/>
      <c r="AB825" s="116"/>
      <c r="AC825" s="89"/>
    </row>
    <row r="826" spans="1:29" x14ac:dyDescent="0.25">
      <c r="A826" s="92"/>
      <c r="B826" s="89"/>
      <c r="C826" s="89"/>
      <c r="D826" s="90"/>
      <c r="E826" s="89"/>
      <c r="F826" s="89"/>
      <c r="G826" s="90"/>
      <c r="H826" s="89"/>
      <c r="I826" s="89"/>
      <c r="J826" s="89"/>
      <c r="K826" s="89"/>
      <c r="L826" s="89"/>
      <c r="M826" s="89"/>
      <c r="N826" s="89"/>
      <c r="O826" s="142"/>
      <c r="P826" s="142"/>
      <c r="Q826" s="89"/>
      <c r="R826" s="89"/>
      <c r="S826" s="91"/>
      <c r="T826" s="89"/>
      <c r="U826" s="89"/>
      <c r="V826" s="89"/>
      <c r="W826" s="89"/>
      <c r="X826" s="89"/>
      <c r="Y826" s="90"/>
      <c r="Z826" s="118"/>
      <c r="AA826" s="89"/>
      <c r="AB826" s="116"/>
      <c r="AC826" s="89"/>
    </row>
    <row r="827" spans="1:29" x14ac:dyDescent="0.25">
      <c r="A827" s="92"/>
      <c r="B827" s="89"/>
      <c r="C827" s="89"/>
      <c r="D827" s="90"/>
      <c r="E827" s="89"/>
      <c r="F827" s="89"/>
      <c r="G827" s="90"/>
      <c r="H827" s="89"/>
      <c r="I827" s="89"/>
      <c r="J827" s="89"/>
      <c r="K827" s="89"/>
      <c r="L827" s="89"/>
      <c r="M827" s="89"/>
      <c r="N827" s="89"/>
      <c r="O827" s="142"/>
      <c r="P827" s="142"/>
      <c r="Q827" s="89"/>
      <c r="R827" s="89"/>
      <c r="S827" s="91"/>
      <c r="T827" s="89"/>
      <c r="U827" s="89"/>
      <c r="V827" s="89"/>
      <c r="W827" s="89"/>
      <c r="X827" s="89"/>
      <c r="Y827" s="90"/>
      <c r="Z827" s="118"/>
      <c r="AA827" s="89"/>
      <c r="AB827" s="116"/>
      <c r="AC827" s="89"/>
    </row>
    <row r="828" spans="1:29" x14ac:dyDescent="0.25">
      <c r="A828" s="92"/>
      <c r="B828" s="89"/>
      <c r="C828" s="89"/>
      <c r="D828" s="90"/>
      <c r="E828" s="89"/>
      <c r="F828" s="89"/>
      <c r="G828" s="90"/>
      <c r="H828" s="89"/>
      <c r="I828" s="89"/>
      <c r="J828" s="89"/>
      <c r="K828" s="89"/>
      <c r="L828" s="89"/>
      <c r="M828" s="89"/>
      <c r="N828" s="89"/>
      <c r="O828" s="142"/>
      <c r="P828" s="142"/>
      <c r="Q828" s="89"/>
      <c r="R828" s="89"/>
      <c r="S828" s="91"/>
      <c r="T828" s="89"/>
      <c r="U828" s="89"/>
      <c r="V828" s="89"/>
      <c r="W828" s="89"/>
      <c r="X828" s="89"/>
      <c r="Y828" s="90"/>
      <c r="Z828" s="118"/>
      <c r="AA828" s="89"/>
      <c r="AB828" s="116"/>
      <c r="AC828" s="89"/>
    </row>
    <row r="829" spans="1:29" x14ac:dyDescent="0.25">
      <c r="A829" s="92"/>
      <c r="B829" s="89"/>
      <c r="C829" s="89"/>
      <c r="D829" s="90"/>
      <c r="E829" s="89"/>
      <c r="F829" s="89"/>
      <c r="G829" s="90"/>
      <c r="H829" s="89"/>
      <c r="I829" s="89"/>
      <c r="J829" s="89"/>
      <c r="K829" s="89"/>
      <c r="L829" s="89"/>
      <c r="M829" s="89"/>
      <c r="N829" s="89"/>
      <c r="O829" s="142"/>
      <c r="P829" s="142"/>
      <c r="Q829" s="89"/>
      <c r="R829" s="89"/>
      <c r="S829" s="91"/>
      <c r="T829" s="89"/>
      <c r="U829" s="89"/>
      <c r="V829" s="89"/>
      <c r="W829" s="89"/>
      <c r="X829" s="89"/>
      <c r="Y829" s="90"/>
      <c r="Z829" s="118"/>
      <c r="AA829" s="89"/>
      <c r="AB829" s="116"/>
      <c r="AC829" s="89"/>
    </row>
    <row r="830" spans="1:29" x14ac:dyDescent="0.25">
      <c r="A830" s="92"/>
      <c r="B830" s="89"/>
      <c r="C830" s="89"/>
      <c r="D830" s="90"/>
      <c r="E830" s="89"/>
      <c r="F830" s="89"/>
      <c r="G830" s="90"/>
      <c r="H830" s="89"/>
      <c r="I830" s="89"/>
      <c r="J830" s="89"/>
      <c r="K830" s="89"/>
      <c r="L830" s="89"/>
      <c r="M830" s="89"/>
      <c r="N830" s="89"/>
      <c r="O830" s="142"/>
      <c r="P830" s="142"/>
      <c r="Q830" s="89"/>
      <c r="R830" s="89"/>
      <c r="S830" s="91"/>
      <c r="T830" s="89"/>
      <c r="U830" s="89"/>
      <c r="V830" s="89"/>
      <c r="W830" s="89"/>
      <c r="X830" s="89"/>
      <c r="Y830" s="90"/>
      <c r="Z830" s="118"/>
      <c r="AA830" s="89"/>
      <c r="AB830" s="116"/>
      <c r="AC830" s="89"/>
    </row>
    <row r="831" spans="1:29" x14ac:dyDescent="0.25">
      <c r="A831" s="92"/>
      <c r="B831" s="89"/>
      <c r="C831" s="89"/>
      <c r="D831" s="90"/>
      <c r="E831" s="89"/>
      <c r="F831" s="89"/>
      <c r="G831" s="90"/>
      <c r="H831" s="89"/>
      <c r="I831" s="89"/>
      <c r="J831" s="89"/>
      <c r="K831" s="89"/>
      <c r="L831" s="89"/>
      <c r="M831" s="89"/>
      <c r="N831" s="89"/>
      <c r="O831" s="142"/>
      <c r="P831" s="142"/>
      <c r="Q831" s="89"/>
      <c r="R831" s="89"/>
      <c r="S831" s="91"/>
      <c r="T831" s="89"/>
      <c r="U831" s="89"/>
      <c r="V831" s="89"/>
      <c r="W831" s="89"/>
      <c r="X831" s="89"/>
      <c r="Y831" s="90"/>
      <c r="Z831" s="118"/>
      <c r="AA831" s="89"/>
      <c r="AB831" s="116"/>
      <c r="AC831" s="89"/>
    </row>
    <row r="832" spans="1:29" x14ac:dyDescent="0.25">
      <c r="A832" s="92"/>
      <c r="B832" s="89"/>
      <c r="C832" s="89"/>
      <c r="D832" s="90"/>
      <c r="E832" s="89"/>
      <c r="F832" s="89"/>
      <c r="G832" s="90"/>
      <c r="H832" s="89"/>
      <c r="I832" s="89"/>
      <c r="J832" s="89"/>
      <c r="K832" s="89"/>
      <c r="L832" s="89"/>
      <c r="M832" s="89"/>
      <c r="N832" s="89"/>
      <c r="O832" s="142"/>
      <c r="P832" s="142"/>
      <c r="Q832" s="89"/>
      <c r="R832" s="89"/>
      <c r="S832" s="91"/>
      <c r="T832" s="89"/>
      <c r="U832" s="89"/>
      <c r="V832" s="89"/>
      <c r="W832" s="89"/>
      <c r="X832" s="89"/>
      <c r="Y832" s="90"/>
      <c r="Z832" s="118"/>
      <c r="AA832" s="89"/>
      <c r="AB832" s="116"/>
      <c r="AC832" s="89"/>
    </row>
    <row r="833" spans="1:29" x14ac:dyDescent="0.25">
      <c r="A833" s="92"/>
      <c r="B833" s="89"/>
      <c r="C833" s="89"/>
      <c r="D833" s="90"/>
      <c r="E833" s="89"/>
      <c r="F833" s="89"/>
      <c r="G833" s="90"/>
      <c r="H833" s="89"/>
      <c r="I833" s="89"/>
      <c r="J833" s="89"/>
      <c r="K833" s="89"/>
      <c r="L833" s="89"/>
      <c r="M833" s="89"/>
      <c r="N833" s="89"/>
      <c r="O833" s="142"/>
      <c r="P833" s="142"/>
      <c r="Q833" s="89"/>
      <c r="R833" s="89"/>
      <c r="S833" s="91"/>
      <c r="T833" s="89"/>
      <c r="U833" s="89"/>
      <c r="V833" s="89"/>
      <c r="W833" s="89"/>
      <c r="X833" s="89"/>
      <c r="Y833" s="90"/>
      <c r="Z833" s="118"/>
      <c r="AA833" s="89"/>
      <c r="AB833" s="116"/>
      <c r="AC833" s="89"/>
    </row>
    <row r="834" spans="1:29" x14ac:dyDescent="0.25">
      <c r="A834" s="92"/>
      <c r="B834" s="89"/>
      <c r="C834" s="89"/>
      <c r="D834" s="90"/>
      <c r="E834" s="89"/>
      <c r="F834" s="89"/>
      <c r="G834" s="90"/>
      <c r="H834" s="89"/>
      <c r="I834" s="89"/>
      <c r="J834" s="89"/>
      <c r="K834" s="89"/>
      <c r="L834" s="89"/>
      <c r="M834" s="89"/>
      <c r="N834" s="89"/>
      <c r="O834" s="142"/>
      <c r="P834" s="142"/>
      <c r="Q834" s="89"/>
      <c r="R834" s="89"/>
      <c r="S834" s="91"/>
      <c r="T834" s="89"/>
      <c r="U834" s="89"/>
      <c r="V834" s="89"/>
      <c r="W834" s="89"/>
      <c r="X834" s="89"/>
      <c r="Y834" s="90"/>
      <c r="Z834" s="118"/>
      <c r="AA834" s="89"/>
      <c r="AB834" s="116"/>
      <c r="AC834" s="89"/>
    </row>
    <row r="835" spans="1:29" x14ac:dyDescent="0.25">
      <c r="A835" s="92"/>
      <c r="B835" s="89"/>
      <c r="C835" s="89"/>
      <c r="D835" s="90"/>
      <c r="E835" s="89"/>
      <c r="F835" s="89"/>
      <c r="G835" s="90"/>
      <c r="H835" s="89"/>
      <c r="I835" s="89"/>
      <c r="J835" s="89"/>
      <c r="K835" s="89"/>
      <c r="L835" s="89"/>
      <c r="M835" s="89"/>
      <c r="N835" s="89"/>
      <c r="O835" s="142"/>
      <c r="P835" s="142"/>
      <c r="Q835" s="89"/>
      <c r="R835" s="89"/>
      <c r="S835" s="91"/>
      <c r="T835" s="89"/>
      <c r="U835" s="89"/>
      <c r="V835" s="89"/>
      <c r="W835" s="89"/>
      <c r="X835" s="89"/>
      <c r="Y835" s="90"/>
      <c r="Z835" s="118"/>
      <c r="AA835" s="89"/>
      <c r="AB835" s="116"/>
      <c r="AC835" s="89"/>
    </row>
    <row r="836" spans="1:29" x14ac:dyDescent="0.25">
      <c r="A836" s="92"/>
      <c r="B836" s="89"/>
      <c r="C836" s="89"/>
      <c r="D836" s="90"/>
      <c r="E836" s="89"/>
      <c r="F836" s="89"/>
      <c r="G836" s="90"/>
      <c r="H836" s="89"/>
      <c r="I836" s="89"/>
      <c r="J836" s="89"/>
      <c r="K836" s="89"/>
      <c r="L836" s="89"/>
      <c r="M836" s="89"/>
      <c r="N836" s="89"/>
      <c r="O836" s="142"/>
      <c r="P836" s="142"/>
      <c r="Q836" s="89"/>
      <c r="R836" s="89"/>
      <c r="S836" s="91"/>
      <c r="T836" s="89"/>
      <c r="U836" s="89"/>
      <c r="V836" s="89"/>
      <c r="W836" s="89"/>
      <c r="X836" s="89"/>
      <c r="Y836" s="90"/>
      <c r="Z836" s="118"/>
      <c r="AA836" s="89"/>
      <c r="AB836" s="116"/>
      <c r="AC836" s="89"/>
    </row>
    <row r="837" spans="1:29" x14ac:dyDescent="0.25">
      <c r="A837" s="92"/>
      <c r="B837" s="89"/>
      <c r="C837" s="89"/>
      <c r="D837" s="90"/>
      <c r="E837" s="89"/>
      <c r="F837" s="89"/>
      <c r="G837" s="90"/>
      <c r="H837" s="89"/>
      <c r="I837" s="89"/>
      <c r="J837" s="89"/>
      <c r="K837" s="89"/>
      <c r="L837" s="89"/>
      <c r="M837" s="89"/>
      <c r="N837" s="89"/>
      <c r="O837" s="142"/>
      <c r="P837" s="142"/>
      <c r="Q837" s="89"/>
      <c r="R837" s="89"/>
      <c r="S837" s="91"/>
      <c r="T837" s="89"/>
      <c r="U837" s="89"/>
      <c r="V837" s="89"/>
      <c r="W837" s="89"/>
      <c r="X837" s="89"/>
      <c r="Y837" s="90"/>
      <c r="Z837" s="118"/>
      <c r="AA837" s="89"/>
      <c r="AB837" s="116"/>
      <c r="AC837" s="89"/>
    </row>
    <row r="838" spans="1:29" x14ac:dyDescent="0.25">
      <c r="A838" s="92"/>
      <c r="B838" s="89"/>
      <c r="C838" s="89"/>
      <c r="D838" s="90"/>
      <c r="E838" s="89"/>
      <c r="F838" s="89"/>
      <c r="G838" s="90"/>
      <c r="H838" s="89"/>
      <c r="I838" s="89"/>
      <c r="J838" s="89"/>
      <c r="K838" s="89"/>
      <c r="L838" s="89"/>
      <c r="M838" s="89"/>
      <c r="N838" s="89"/>
      <c r="O838" s="142"/>
      <c r="P838" s="142"/>
      <c r="Q838" s="89"/>
      <c r="R838" s="89"/>
      <c r="S838" s="91"/>
      <c r="T838" s="89"/>
      <c r="U838" s="89"/>
      <c r="V838" s="89"/>
      <c r="W838" s="89"/>
      <c r="X838" s="89"/>
      <c r="Y838" s="90"/>
      <c r="Z838" s="118"/>
      <c r="AA838" s="89"/>
      <c r="AB838" s="116"/>
      <c r="AC838" s="89"/>
    </row>
    <row r="839" spans="1:29" x14ac:dyDescent="0.25">
      <c r="A839" s="92"/>
      <c r="B839" s="89"/>
      <c r="C839" s="89"/>
      <c r="D839" s="90"/>
      <c r="E839" s="89"/>
      <c r="F839" s="89"/>
      <c r="G839" s="90"/>
      <c r="H839" s="89"/>
      <c r="I839" s="89"/>
      <c r="J839" s="89"/>
      <c r="K839" s="89"/>
      <c r="L839" s="89"/>
      <c r="M839" s="89"/>
      <c r="N839" s="89"/>
      <c r="O839" s="142"/>
      <c r="P839" s="142"/>
      <c r="Q839" s="89"/>
      <c r="R839" s="89"/>
      <c r="S839" s="91"/>
      <c r="T839" s="89"/>
      <c r="U839" s="89"/>
      <c r="V839" s="89"/>
      <c r="W839" s="89"/>
      <c r="X839" s="89"/>
      <c r="Y839" s="90"/>
      <c r="Z839" s="118"/>
      <c r="AA839" s="89"/>
      <c r="AB839" s="116"/>
      <c r="AC839" s="89"/>
    </row>
    <row r="840" spans="1:29" x14ac:dyDescent="0.25">
      <c r="A840" s="92"/>
      <c r="B840" s="89"/>
      <c r="C840" s="89"/>
      <c r="D840" s="90"/>
      <c r="E840" s="89"/>
      <c r="F840" s="89"/>
      <c r="G840" s="90"/>
      <c r="H840" s="89"/>
      <c r="I840" s="89"/>
      <c r="J840" s="89"/>
      <c r="K840" s="89"/>
      <c r="L840" s="89"/>
      <c r="M840" s="89"/>
      <c r="N840" s="89"/>
      <c r="O840" s="142"/>
      <c r="P840" s="142"/>
      <c r="Q840" s="89"/>
      <c r="R840" s="89"/>
      <c r="S840" s="91"/>
      <c r="T840" s="89"/>
      <c r="U840" s="89"/>
      <c r="V840" s="89"/>
      <c r="W840" s="89"/>
      <c r="X840" s="89"/>
      <c r="Y840" s="90"/>
      <c r="Z840" s="118"/>
      <c r="AA840" s="89"/>
      <c r="AB840" s="116"/>
      <c r="AC840" s="89"/>
    </row>
    <row r="841" spans="1:29" x14ac:dyDescent="0.25">
      <c r="A841" s="92"/>
      <c r="B841" s="89"/>
      <c r="C841" s="89"/>
      <c r="D841" s="90"/>
      <c r="E841" s="89"/>
      <c r="F841" s="89"/>
      <c r="G841" s="90"/>
      <c r="H841" s="89"/>
      <c r="I841" s="89"/>
      <c r="J841" s="89"/>
      <c r="K841" s="89"/>
      <c r="L841" s="89"/>
      <c r="M841" s="89"/>
      <c r="N841" s="89"/>
      <c r="O841" s="142"/>
      <c r="P841" s="142"/>
      <c r="Q841" s="89"/>
      <c r="R841" s="89"/>
      <c r="S841" s="91"/>
      <c r="T841" s="89"/>
      <c r="U841" s="89"/>
      <c r="V841" s="89"/>
      <c r="W841" s="89"/>
      <c r="X841" s="89"/>
      <c r="Y841" s="90"/>
      <c r="Z841" s="118"/>
      <c r="AA841" s="89"/>
      <c r="AB841" s="116"/>
      <c r="AC841" s="89"/>
    </row>
    <row r="842" spans="1:29" x14ac:dyDescent="0.25">
      <c r="A842" s="92"/>
      <c r="B842" s="89"/>
      <c r="C842" s="89"/>
      <c r="D842" s="90"/>
      <c r="E842" s="89"/>
      <c r="F842" s="89"/>
      <c r="G842" s="90"/>
      <c r="H842" s="89"/>
      <c r="I842" s="89"/>
      <c r="J842" s="89"/>
      <c r="K842" s="89"/>
      <c r="L842" s="89"/>
      <c r="M842" s="89"/>
      <c r="N842" s="89"/>
      <c r="O842" s="142"/>
      <c r="P842" s="142"/>
      <c r="Q842" s="89"/>
      <c r="R842" s="89"/>
      <c r="S842" s="91"/>
      <c r="T842" s="89"/>
      <c r="U842" s="89"/>
      <c r="V842" s="89"/>
      <c r="W842" s="89"/>
      <c r="X842" s="89"/>
      <c r="Y842" s="90"/>
      <c r="Z842" s="118"/>
      <c r="AA842" s="89"/>
      <c r="AB842" s="116"/>
      <c r="AC842" s="89"/>
    </row>
    <row r="843" spans="1:29" x14ac:dyDescent="0.25">
      <c r="A843" s="92"/>
      <c r="B843" s="89"/>
      <c r="C843" s="89"/>
      <c r="D843" s="90"/>
      <c r="E843" s="89"/>
      <c r="F843" s="89"/>
      <c r="G843" s="90"/>
      <c r="H843" s="89"/>
      <c r="I843" s="89"/>
      <c r="J843" s="89"/>
      <c r="K843" s="89"/>
      <c r="L843" s="89"/>
      <c r="M843" s="89"/>
      <c r="N843" s="89"/>
      <c r="O843" s="142"/>
      <c r="P843" s="142"/>
      <c r="Q843" s="89"/>
      <c r="R843" s="89"/>
      <c r="S843" s="91"/>
      <c r="T843" s="89"/>
      <c r="U843" s="89"/>
      <c r="V843" s="89"/>
      <c r="W843" s="89"/>
      <c r="X843" s="89"/>
      <c r="Y843" s="90"/>
      <c r="Z843" s="118"/>
      <c r="AA843" s="89"/>
      <c r="AB843" s="116"/>
      <c r="AC843" s="89"/>
    </row>
    <row r="844" spans="1:29" x14ac:dyDescent="0.25">
      <c r="A844" s="92"/>
      <c r="B844" s="89"/>
      <c r="C844" s="89"/>
      <c r="D844" s="90"/>
      <c r="E844" s="89"/>
      <c r="F844" s="89"/>
      <c r="G844" s="90"/>
      <c r="H844" s="89"/>
      <c r="I844" s="89"/>
      <c r="J844" s="89"/>
      <c r="K844" s="89"/>
      <c r="L844" s="89"/>
      <c r="M844" s="89"/>
      <c r="N844" s="89"/>
      <c r="O844" s="142"/>
      <c r="P844" s="142"/>
      <c r="Q844" s="89"/>
      <c r="R844" s="89"/>
      <c r="S844" s="91"/>
      <c r="T844" s="89"/>
      <c r="U844" s="89"/>
      <c r="V844" s="89"/>
      <c r="W844" s="89"/>
      <c r="X844" s="89"/>
      <c r="Y844" s="90"/>
      <c r="Z844" s="118"/>
      <c r="AA844" s="89"/>
      <c r="AB844" s="116"/>
      <c r="AC844" s="89"/>
    </row>
    <row r="845" spans="1:29" x14ac:dyDescent="0.25">
      <c r="A845" s="92"/>
      <c r="B845" s="89"/>
      <c r="C845" s="89"/>
      <c r="D845" s="90"/>
      <c r="E845" s="89"/>
      <c r="F845" s="89"/>
      <c r="G845" s="90"/>
      <c r="H845" s="89"/>
      <c r="I845" s="89"/>
      <c r="J845" s="89"/>
      <c r="K845" s="89"/>
      <c r="L845" s="89"/>
      <c r="M845" s="89"/>
      <c r="N845" s="89"/>
      <c r="O845" s="142"/>
      <c r="P845" s="142"/>
      <c r="Q845" s="89"/>
      <c r="R845" s="89"/>
      <c r="S845" s="91"/>
      <c r="T845" s="89"/>
      <c r="U845" s="89"/>
      <c r="V845" s="89"/>
      <c r="W845" s="89"/>
      <c r="X845" s="89"/>
      <c r="Y845" s="90"/>
      <c r="Z845" s="118"/>
      <c r="AA845" s="89"/>
      <c r="AB845" s="116"/>
      <c r="AC845" s="89"/>
    </row>
    <row r="846" spans="1:29" x14ac:dyDescent="0.25">
      <c r="A846" s="92"/>
      <c r="B846" s="89"/>
      <c r="C846" s="89"/>
      <c r="D846" s="90"/>
      <c r="E846" s="89"/>
      <c r="F846" s="89"/>
      <c r="G846" s="90"/>
      <c r="H846" s="89"/>
      <c r="I846" s="89"/>
      <c r="J846" s="89"/>
      <c r="K846" s="89"/>
      <c r="L846" s="89"/>
      <c r="M846" s="89"/>
      <c r="N846" s="89"/>
      <c r="O846" s="142"/>
      <c r="P846" s="142"/>
      <c r="Q846" s="89"/>
      <c r="R846" s="89"/>
      <c r="S846" s="91"/>
      <c r="T846" s="89"/>
      <c r="U846" s="89"/>
      <c r="V846" s="89"/>
      <c r="W846" s="89"/>
      <c r="X846" s="89"/>
      <c r="Y846" s="90"/>
      <c r="Z846" s="118"/>
      <c r="AA846" s="89"/>
      <c r="AB846" s="116"/>
      <c r="AC846" s="89"/>
    </row>
    <row r="847" spans="1:29" x14ac:dyDescent="0.25">
      <c r="A847" s="92"/>
      <c r="B847" s="89"/>
      <c r="C847" s="89"/>
      <c r="D847" s="90"/>
      <c r="E847" s="89"/>
      <c r="F847" s="89"/>
      <c r="G847" s="90"/>
      <c r="H847" s="89"/>
      <c r="I847" s="89"/>
      <c r="J847" s="89"/>
      <c r="K847" s="89"/>
      <c r="L847" s="89"/>
      <c r="M847" s="89"/>
      <c r="N847" s="89"/>
      <c r="O847" s="142"/>
      <c r="P847" s="142"/>
      <c r="Q847" s="89"/>
      <c r="R847" s="89"/>
      <c r="S847" s="91"/>
      <c r="T847" s="89"/>
      <c r="U847" s="89"/>
      <c r="V847" s="89"/>
      <c r="W847" s="89"/>
      <c r="X847" s="89"/>
      <c r="Y847" s="90"/>
      <c r="Z847" s="118"/>
      <c r="AA847" s="89"/>
      <c r="AB847" s="116"/>
      <c r="AC847" s="89"/>
    </row>
    <row r="848" spans="1:29" x14ac:dyDescent="0.25">
      <c r="A848" s="92"/>
      <c r="B848" s="89"/>
      <c r="C848" s="89"/>
      <c r="D848" s="90"/>
      <c r="E848" s="89"/>
      <c r="F848" s="89"/>
      <c r="G848" s="90"/>
      <c r="H848" s="89"/>
      <c r="I848" s="89"/>
      <c r="J848" s="89"/>
      <c r="K848" s="89"/>
      <c r="L848" s="89"/>
      <c r="M848" s="89"/>
      <c r="N848" s="89"/>
      <c r="O848" s="142"/>
      <c r="P848" s="142"/>
      <c r="Q848" s="89"/>
      <c r="R848" s="89"/>
      <c r="S848" s="91"/>
      <c r="T848" s="89"/>
      <c r="U848" s="89"/>
      <c r="V848" s="89"/>
      <c r="W848" s="89"/>
      <c r="X848" s="89"/>
      <c r="Y848" s="90"/>
      <c r="Z848" s="118"/>
      <c r="AA848" s="89"/>
      <c r="AB848" s="116"/>
      <c r="AC848" s="89"/>
    </row>
    <row r="849" spans="1:29" x14ac:dyDescent="0.25">
      <c r="A849" s="92"/>
      <c r="B849" s="89"/>
      <c r="C849" s="89"/>
      <c r="D849" s="90"/>
      <c r="E849" s="89"/>
      <c r="F849" s="89"/>
      <c r="G849" s="90"/>
      <c r="H849" s="89"/>
      <c r="I849" s="89"/>
      <c r="J849" s="89"/>
      <c r="K849" s="89"/>
      <c r="L849" s="89"/>
      <c r="M849" s="89"/>
      <c r="N849" s="89"/>
      <c r="O849" s="142"/>
      <c r="P849" s="142"/>
      <c r="Q849" s="89"/>
      <c r="R849" s="89"/>
      <c r="S849" s="91"/>
      <c r="T849" s="89"/>
      <c r="U849" s="89"/>
      <c r="V849" s="89"/>
      <c r="W849" s="89"/>
      <c r="X849" s="89"/>
      <c r="Y849" s="90"/>
      <c r="Z849" s="118"/>
      <c r="AA849" s="89"/>
      <c r="AB849" s="116"/>
      <c r="AC849" s="89"/>
    </row>
    <row r="850" spans="1:29" x14ac:dyDescent="0.25">
      <c r="A850" s="92"/>
      <c r="B850" s="89"/>
      <c r="C850" s="89"/>
      <c r="D850" s="90"/>
      <c r="E850" s="89"/>
      <c r="F850" s="89"/>
      <c r="G850" s="90"/>
      <c r="H850" s="89"/>
      <c r="I850" s="89"/>
      <c r="J850" s="89"/>
      <c r="K850" s="89"/>
      <c r="L850" s="89"/>
      <c r="M850" s="89"/>
      <c r="N850" s="89"/>
      <c r="O850" s="142"/>
      <c r="P850" s="142"/>
      <c r="Q850" s="89"/>
      <c r="R850" s="89"/>
      <c r="S850" s="91"/>
      <c r="T850" s="89"/>
      <c r="U850" s="89"/>
      <c r="V850" s="89"/>
      <c r="W850" s="89"/>
      <c r="X850" s="89"/>
      <c r="Y850" s="90"/>
      <c r="Z850" s="118"/>
      <c r="AA850" s="89"/>
      <c r="AB850" s="116"/>
      <c r="AC850" s="89"/>
    </row>
    <row r="851" spans="1:29" x14ac:dyDescent="0.25">
      <c r="A851" s="92"/>
      <c r="B851" s="89"/>
      <c r="C851" s="89"/>
      <c r="D851" s="90"/>
      <c r="E851" s="89"/>
      <c r="F851" s="89"/>
      <c r="G851" s="90"/>
      <c r="H851" s="89"/>
      <c r="I851" s="89"/>
      <c r="J851" s="89"/>
      <c r="K851" s="89"/>
      <c r="L851" s="89"/>
      <c r="M851" s="89"/>
      <c r="N851" s="89"/>
      <c r="O851" s="142"/>
      <c r="P851" s="142"/>
      <c r="Q851" s="89"/>
      <c r="R851" s="89"/>
      <c r="S851" s="91"/>
      <c r="T851" s="89"/>
      <c r="U851" s="89"/>
      <c r="V851" s="89"/>
      <c r="W851" s="89"/>
      <c r="X851" s="89"/>
      <c r="Y851" s="90"/>
      <c r="Z851" s="118"/>
      <c r="AA851" s="89"/>
      <c r="AB851" s="116"/>
      <c r="AC851" s="89"/>
    </row>
    <row r="852" spans="1:29" x14ac:dyDescent="0.25">
      <c r="A852" s="92"/>
      <c r="B852" s="89"/>
      <c r="C852" s="89"/>
      <c r="D852" s="90"/>
      <c r="E852" s="89"/>
      <c r="F852" s="89"/>
      <c r="G852" s="90"/>
      <c r="H852" s="89"/>
      <c r="I852" s="89"/>
      <c r="J852" s="89"/>
      <c r="K852" s="89"/>
      <c r="L852" s="89"/>
      <c r="M852" s="89"/>
      <c r="N852" s="89"/>
      <c r="O852" s="142"/>
      <c r="P852" s="142"/>
      <c r="Q852" s="89"/>
      <c r="R852" s="89"/>
      <c r="S852" s="91"/>
      <c r="T852" s="89"/>
      <c r="U852" s="89"/>
      <c r="V852" s="89"/>
      <c r="W852" s="89"/>
      <c r="X852" s="89"/>
      <c r="Y852" s="90"/>
      <c r="Z852" s="118"/>
      <c r="AA852" s="89"/>
      <c r="AB852" s="116"/>
      <c r="AC852" s="89"/>
    </row>
    <row r="853" spans="1:29" x14ac:dyDescent="0.25">
      <c r="A853" s="92"/>
      <c r="B853" s="89"/>
      <c r="C853" s="89"/>
      <c r="D853" s="90"/>
      <c r="E853" s="89"/>
      <c r="F853" s="89"/>
      <c r="G853" s="90"/>
      <c r="H853" s="89"/>
      <c r="I853" s="89"/>
      <c r="J853" s="89"/>
      <c r="K853" s="89"/>
      <c r="L853" s="89"/>
      <c r="M853" s="89"/>
      <c r="N853" s="89"/>
      <c r="O853" s="142"/>
      <c r="P853" s="142"/>
      <c r="Q853" s="89"/>
      <c r="R853" s="89"/>
      <c r="S853" s="91"/>
      <c r="T853" s="89"/>
      <c r="U853" s="89"/>
      <c r="V853" s="89"/>
      <c r="W853" s="89"/>
      <c r="X853" s="89"/>
      <c r="Y853" s="90"/>
      <c r="Z853" s="118"/>
      <c r="AA853" s="89"/>
      <c r="AB853" s="116"/>
      <c r="AC853" s="89"/>
    </row>
    <row r="854" spans="1:29" x14ac:dyDescent="0.25">
      <c r="A854" s="92"/>
      <c r="B854" s="89"/>
      <c r="C854" s="89"/>
      <c r="D854" s="90"/>
      <c r="E854" s="89"/>
      <c r="F854" s="89"/>
      <c r="G854" s="90"/>
      <c r="H854" s="89"/>
      <c r="I854" s="89"/>
      <c r="J854" s="89"/>
      <c r="K854" s="89"/>
      <c r="L854" s="89"/>
      <c r="M854" s="89"/>
      <c r="N854" s="89"/>
      <c r="O854" s="142"/>
      <c r="P854" s="142"/>
      <c r="Q854" s="89"/>
      <c r="R854" s="89"/>
      <c r="S854" s="91"/>
      <c r="T854" s="89"/>
      <c r="U854" s="89"/>
      <c r="V854" s="89"/>
      <c r="W854" s="89"/>
      <c r="X854" s="89"/>
      <c r="Y854" s="90"/>
      <c r="Z854" s="118"/>
      <c r="AA854" s="89"/>
      <c r="AB854" s="116"/>
      <c r="AC854" s="89"/>
    </row>
    <row r="855" spans="1:29" x14ac:dyDescent="0.25">
      <c r="A855" s="92"/>
      <c r="B855" s="89"/>
      <c r="C855" s="89"/>
      <c r="D855" s="90"/>
      <c r="E855" s="89"/>
      <c r="F855" s="89"/>
      <c r="G855" s="90"/>
      <c r="H855" s="89"/>
      <c r="I855" s="89"/>
      <c r="J855" s="89"/>
      <c r="K855" s="89"/>
      <c r="L855" s="89"/>
      <c r="M855" s="89"/>
      <c r="N855" s="89"/>
      <c r="O855" s="142"/>
      <c r="P855" s="142"/>
      <c r="Q855" s="89"/>
      <c r="R855" s="89"/>
      <c r="S855" s="91"/>
      <c r="T855" s="89"/>
      <c r="U855" s="89"/>
      <c r="V855" s="89"/>
      <c r="W855" s="89"/>
      <c r="X855" s="89"/>
      <c r="Y855" s="90"/>
      <c r="Z855" s="118"/>
      <c r="AA855" s="89"/>
      <c r="AB855" s="116"/>
      <c r="AC855" s="89"/>
    </row>
    <row r="856" spans="1:29" x14ac:dyDescent="0.25">
      <c r="A856" s="92"/>
      <c r="B856" s="89"/>
      <c r="C856" s="89"/>
      <c r="D856" s="90"/>
      <c r="E856" s="89"/>
      <c r="F856" s="89"/>
      <c r="G856" s="90"/>
      <c r="H856" s="89"/>
      <c r="I856" s="89"/>
      <c r="J856" s="89"/>
      <c r="K856" s="89"/>
      <c r="L856" s="89"/>
      <c r="M856" s="89"/>
      <c r="N856" s="89"/>
      <c r="O856" s="142"/>
      <c r="P856" s="142"/>
      <c r="Q856" s="89"/>
      <c r="R856" s="89"/>
      <c r="S856" s="91"/>
      <c r="T856" s="89"/>
      <c r="U856" s="89"/>
      <c r="V856" s="89"/>
      <c r="W856" s="89"/>
      <c r="X856" s="89"/>
      <c r="Y856" s="90"/>
      <c r="Z856" s="118"/>
      <c r="AA856" s="89"/>
      <c r="AB856" s="116"/>
      <c r="AC856" s="89"/>
    </row>
    <row r="857" spans="1:29" x14ac:dyDescent="0.25">
      <c r="A857" s="92"/>
      <c r="B857" s="89"/>
      <c r="C857" s="89"/>
      <c r="D857" s="90"/>
      <c r="E857" s="89"/>
      <c r="F857" s="89"/>
      <c r="G857" s="90"/>
      <c r="H857" s="89"/>
      <c r="I857" s="89"/>
      <c r="J857" s="89"/>
      <c r="K857" s="89"/>
      <c r="L857" s="89"/>
      <c r="M857" s="89"/>
      <c r="N857" s="89"/>
      <c r="O857" s="142"/>
      <c r="P857" s="142"/>
      <c r="Q857" s="89"/>
      <c r="R857" s="89"/>
      <c r="S857" s="91"/>
      <c r="T857" s="89"/>
      <c r="U857" s="89"/>
      <c r="V857" s="89"/>
      <c r="W857" s="89"/>
      <c r="X857" s="89"/>
      <c r="Y857" s="90"/>
      <c r="Z857" s="118"/>
      <c r="AA857" s="89"/>
      <c r="AB857" s="116"/>
      <c r="AC857" s="89"/>
    </row>
    <row r="858" spans="1:29" x14ac:dyDescent="0.25">
      <c r="A858" s="92"/>
      <c r="B858" s="89"/>
      <c r="C858" s="89"/>
      <c r="D858" s="90"/>
      <c r="E858" s="89"/>
      <c r="F858" s="89"/>
      <c r="G858" s="90"/>
      <c r="H858" s="89"/>
      <c r="I858" s="89"/>
      <c r="J858" s="89"/>
      <c r="K858" s="89"/>
      <c r="L858" s="89"/>
      <c r="M858" s="89"/>
      <c r="N858" s="89"/>
      <c r="O858" s="142"/>
      <c r="P858" s="142"/>
      <c r="Q858" s="89"/>
      <c r="R858" s="89"/>
      <c r="S858" s="91"/>
      <c r="T858" s="89"/>
      <c r="U858" s="89"/>
      <c r="V858" s="89"/>
      <c r="W858" s="89"/>
      <c r="X858" s="89"/>
      <c r="Y858" s="90"/>
      <c r="Z858" s="118"/>
      <c r="AA858" s="89"/>
      <c r="AB858" s="116"/>
      <c r="AC858" s="89"/>
    </row>
    <row r="859" spans="1:29" x14ac:dyDescent="0.25">
      <c r="A859" s="92"/>
      <c r="B859" s="89"/>
      <c r="C859" s="89"/>
      <c r="D859" s="90"/>
      <c r="E859" s="89"/>
      <c r="F859" s="89"/>
      <c r="G859" s="90"/>
      <c r="H859" s="89"/>
      <c r="I859" s="89"/>
      <c r="J859" s="89"/>
      <c r="K859" s="89"/>
      <c r="L859" s="89"/>
      <c r="M859" s="89"/>
      <c r="N859" s="89"/>
      <c r="O859" s="142"/>
      <c r="P859" s="142"/>
      <c r="Q859" s="89"/>
      <c r="R859" s="89"/>
      <c r="S859" s="91"/>
      <c r="T859" s="89"/>
      <c r="U859" s="89"/>
      <c r="V859" s="89"/>
      <c r="W859" s="89"/>
      <c r="X859" s="89"/>
      <c r="Y859" s="90"/>
      <c r="Z859" s="118"/>
      <c r="AA859" s="89"/>
      <c r="AB859" s="116"/>
      <c r="AC859" s="89"/>
    </row>
    <row r="860" spans="1:29" x14ac:dyDescent="0.25">
      <c r="A860" s="92"/>
      <c r="B860" s="89"/>
      <c r="C860" s="89"/>
      <c r="D860" s="90"/>
      <c r="E860" s="89"/>
      <c r="F860" s="89"/>
      <c r="G860" s="90"/>
      <c r="H860" s="89"/>
      <c r="I860" s="89"/>
      <c r="J860" s="89"/>
      <c r="K860" s="89"/>
      <c r="L860" s="89"/>
      <c r="M860" s="89"/>
      <c r="N860" s="89"/>
      <c r="O860" s="142"/>
      <c r="P860" s="142"/>
      <c r="Q860" s="89"/>
      <c r="R860" s="89"/>
      <c r="S860" s="91"/>
      <c r="T860" s="89"/>
      <c r="U860" s="89"/>
      <c r="V860" s="89"/>
      <c r="W860" s="89"/>
      <c r="X860" s="89"/>
      <c r="Y860" s="90"/>
      <c r="Z860" s="118"/>
      <c r="AA860" s="89"/>
      <c r="AB860" s="116"/>
      <c r="AC860" s="89"/>
    </row>
    <row r="861" spans="1:29" x14ac:dyDescent="0.25">
      <c r="A861" s="92"/>
      <c r="B861" s="89"/>
      <c r="C861" s="89"/>
      <c r="D861" s="90"/>
      <c r="E861" s="89"/>
      <c r="F861" s="89"/>
      <c r="G861" s="90"/>
      <c r="H861" s="89"/>
      <c r="I861" s="89"/>
      <c r="J861" s="89"/>
      <c r="K861" s="89"/>
      <c r="L861" s="89"/>
      <c r="M861" s="89"/>
      <c r="N861" s="89"/>
      <c r="O861" s="142"/>
      <c r="P861" s="142"/>
      <c r="Q861" s="89"/>
      <c r="R861" s="89"/>
      <c r="S861" s="91"/>
      <c r="T861" s="89"/>
      <c r="U861" s="89"/>
      <c r="V861" s="89"/>
      <c r="W861" s="89"/>
      <c r="X861" s="89"/>
      <c r="Y861" s="90"/>
      <c r="Z861" s="118"/>
      <c r="AA861" s="89"/>
      <c r="AB861" s="116"/>
      <c r="AC861" s="89"/>
    </row>
    <row r="862" spans="1:29" x14ac:dyDescent="0.25">
      <c r="A862" s="92"/>
      <c r="B862" s="89"/>
      <c r="C862" s="89"/>
      <c r="D862" s="90"/>
      <c r="E862" s="89"/>
      <c r="F862" s="89"/>
      <c r="G862" s="90"/>
      <c r="H862" s="89"/>
      <c r="I862" s="89"/>
      <c r="J862" s="89"/>
      <c r="K862" s="89"/>
      <c r="L862" s="89"/>
      <c r="M862" s="89"/>
      <c r="N862" s="89"/>
      <c r="O862" s="142"/>
      <c r="P862" s="142"/>
      <c r="Q862" s="89"/>
      <c r="R862" s="89"/>
      <c r="S862" s="91"/>
      <c r="T862" s="89"/>
      <c r="U862" s="89"/>
      <c r="V862" s="89"/>
      <c r="W862" s="89"/>
      <c r="X862" s="89"/>
      <c r="Y862" s="90"/>
      <c r="Z862" s="118"/>
      <c r="AA862" s="89"/>
      <c r="AB862" s="116"/>
      <c r="AC862" s="89"/>
    </row>
    <row r="863" spans="1:29" x14ac:dyDescent="0.25">
      <c r="A863" s="92"/>
      <c r="B863" s="89"/>
      <c r="C863" s="89"/>
      <c r="D863" s="90"/>
      <c r="E863" s="89"/>
      <c r="F863" s="89"/>
      <c r="G863" s="90"/>
      <c r="H863" s="89"/>
      <c r="I863" s="89"/>
      <c r="J863" s="89"/>
      <c r="K863" s="89"/>
      <c r="L863" s="89"/>
      <c r="M863" s="89"/>
      <c r="N863" s="89"/>
      <c r="O863" s="142"/>
      <c r="P863" s="142"/>
      <c r="Q863" s="89"/>
      <c r="R863" s="89"/>
      <c r="S863" s="91"/>
      <c r="T863" s="89"/>
      <c r="U863" s="89"/>
      <c r="V863" s="89"/>
      <c r="W863" s="89"/>
      <c r="X863" s="89"/>
      <c r="Y863" s="90"/>
      <c r="Z863" s="118"/>
      <c r="AA863" s="89"/>
      <c r="AB863" s="116"/>
      <c r="AC863" s="89"/>
    </row>
    <row r="864" spans="1:29" x14ac:dyDescent="0.25">
      <c r="A864" s="92"/>
      <c r="B864" s="89"/>
      <c r="C864" s="89"/>
      <c r="D864" s="90"/>
      <c r="E864" s="89"/>
      <c r="F864" s="89"/>
      <c r="G864" s="90"/>
      <c r="H864" s="89"/>
      <c r="I864" s="89"/>
      <c r="J864" s="89"/>
      <c r="K864" s="89"/>
      <c r="L864" s="89"/>
      <c r="M864" s="89"/>
      <c r="N864" s="89"/>
      <c r="O864" s="142"/>
      <c r="P864" s="142"/>
      <c r="Q864" s="89"/>
      <c r="R864" s="89"/>
      <c r="S864" s="91"/>
      <c r="T864" s="89"/>
      <c r="U864" s="89"/>
      <c r="V864" s="89"/>
      <c r="W864" s="89"/>
      <c r="X864" s="89"/>
      <c r="Y864" s="90"/>
      <c r="Z864" s="118"/>
      <c r="AA864" s="89"/>
      <c r="AB864" s="116"/>
      <c r="AC864" s="89"/>
    </row>
    <row r="865" spans="1:29" x14ac:dyDescent="0.25">
      <c r="A865" s="92"/>
      <c r="B865" s="89"/>
      <c r="C865" s="89"/>
      <c r="D865" s="90"/>
      <c r="E865" s="89"/>
      <c r="F865" s="89"/>
      <c r="G865" s="90"/>
      <c r="H865" s="89"/>
      <c r="I865" s="89"/>
      <c r="J865" s="89"/>
      <c r="K865" s="89"/>
      <c r="L865" s="89"/>
      <c r="M865" s="89"/>
      <c r="N865" s="89"/>
      <c r="O865" s="142"/>
      <c r="P865" s="142"/>
      <c r="Q865" s="89"/>
      <c r="R865" s="89"/>
      <c r="S865" s="91"/>
      <c r="T865" s="89"/>
      <c r="U865" s="89"/>
      <c r="V865" s="89"/>
      <c r="W865" s="89"/>
      <c r="X865" s="89"/>
      <c r="Y865" s="90"/>
      <c r="Z865" s="118"/>
      <c r="AA865" s="89"/>
      <c r="AB865" s="116"/>
      <c r="AC865" s="89"/>
    </row>
    <row r="866" spans="1:29" x14ac:dyDescent="0.25">
      <c r="A866" s="92"/>
      <c r="B866" s="89"/>
      <c r="C866" s="89"/>
      <c r="D866" s="90"/>
      <c r="E866" s="89"/>
      <c r="F866" s="89"/>
      <c r="G866" s="90"/>
      <c r="H866" s="89"/>
      <c r="I866" s="89"/>
      <c r="J866" s="89"/>
      <c r="K866" s="89"/>
      <c r="L866" s="89"/>
      <c r="M866" s="89"/>
      <c r="N866" s="89"/>
      <c r="O866" s="142"/>
      <c r="P866" s="142"/>
      <c r="Q866" s="89"/>
      <c r="R866" s="89"/>
      <c r="S866" s="91"/>
      <c r="T866" s="89"/>
      <c r="U866" s="89"/>
      <c r="V866" s="89"/>
      <c r="W866" s="89"/>
      <c r="X866" s="89"/>
      <c r="Y866" s="90"/>
      <c r="Z866" s="118"/>
      <c r="AA866" s="89"/>
      <c r="AB866" s="116"/>
      <c r="AC866" s="89"/>
    </row>
    <row r="867" spans="1:29" x14ac:dyDescent="0.25">
      <c r="A867" s="92"/>
      <c r="B867" s="89"/>
      <c r="C867" s="89"/>
      <c r="D867" s="90"/>
      <c r="E867" s="89"/>
      <c r="F867" s="89"/>
      <c r="G867" s="90"/>
      <c r="H867" s="89"/>
      <c r="I867" s="89"/>
      <c r="J867" s="89"/>
      <c r="K867" s="89"/>
      <c r="L867" s="89"/>
      <c r="M867" s="89"/>
      <c r="N867" s="89"/>
      <c r="O867" s="142"/>
      <c r="P867" s="142"/>
      <c r="Q867" s="89"/>
      <c r="R867" s="89"/>
      <c r="S867" s="91"/>
      <c r="T867" s="89"/>
      <c r="U867" s="89"/>
      <c r="V867" s="89"/>
      <c r="W867" s="89"/>
      <c r="X867" s="89"/>
      <c r="Y867" s="90"/>
      <c r="Z867" s="118"/>
      <c r="AA867" s="89"/>
      <c r="AB867" s="116"/>
      <c r="AC867" s="89"/>
    </row>
    <row r="868" spans="1:29" x14ac:dyDescent="0.25">
      <c r="A868" s="92"/>
      <c r="B868" s="89"/>
      <c r="C868" s="89"/>
      <c r="D868" s="90"/>
      <c r="E868" s="89"/>
      <c r="F868" s="89"/>
      <c r="G868" s="90"/>
      <c r="H868" s="89"/>
      <c r="I868" s="89"/>
      <c r="J868" s="89"/>
      <c r="K868" s="89"/>
      <c r="L868" s="89"/>
      <c r="M868" s="89"/>
      <c r="N868" s="89"/>
      <c r="O868" s="142"/>
      <c r="P868" s="142"/>
      <c r="Q868" s="89"/>
      <c r="R868" s="89"/>
      <c r="S868" s="91"/>
      <c r="T868" s="89"/>
      <c r="U868" s="89"/>
      <c r="V868" s="89"/>
      <c r="W868" s="89"/>
      <c r="X868" s="89"/>
      <c r="Y868" s="90"/>
      <c r="Z868" s="118"/>
      <c r="AA868" s="89"/>
      <c r="AB868" s="116"/>
      <c r="AC868" s="89"/>
    </row>
    <row r="869" spans="1:29" x14ac:dyDescent="0.25">
      <c r="A869" s="92"/>
      <c r="B869" s="89"/>
      <c r="C869" s="89"/>
      <c r="D869" s="90"/>
      <c r="E869" s="89"/>
      <c r="F869" s="89"/>
      <c r="G869" s="90"/>
      <c r="H869" s="89"/>
      <c r="I869" s="89"/>
      <c r="J869" s="89"/>
      <c r="K869" s="89"/>
      <c r="L869" s="89"/>
      <c r="M869" s="89"/>
      <c r="N869" s="89"/>
      <c r="O869" s="142"/>
      <c r="P869" s="142"/>
      <c r="Q869" s="89"/>
      <c r="R869" s="89"/>
      <c r="S869" s="91"/>
      <c r="T869" s="89"/>
      <c r="U869" s="89"/>
      <c r="V869" s="89"/>
      <c r="W869" s="89"/>
      <c r="X869" s="89"/>
      <c r="Y869" s="90"/>
      <c r="Z869" s="118"/>
      <c r="AA869" s="89"/>
      <c r="AB869" s="116"/>
      <c r="AC869" s="89"/>
    </row>
    <row r="870" spans="1:29" x14ac:dyDescent="0.25">
      <c r="A870" s="92"/>
      <c r="B870" s="89"/>
      <c r="C870" s="89"/>
      <c r="D870" s="90"/>
      <c r="E870" s="89"/>
      <c r="F870" s="89"/>
      <c r="G870" s="90"/>
      <c r="H870" s="89"/>
      <c r="I870" s="89"/>
      <c r="J870" s="89"/>
      <c r="K870" s="89"/>
      <c r="L870" s="89"/>
      <c r="M870" s="89"/>
      <c r="N870" s="89"/>
      <c r="O870" s="142"/>
      <c r="P870" s="142"/>
      <c r="Q870" s="89"/>
      <c r="R870" s="89"/>
      <c r="S870" s="91"/>
      <c r="T870" s="89"/>
      <c r="U870" s="89"/>
      <c r="V870" s="89"/>
      <c r="W870" s="89"/>
      <c r="X870" s="89"/>
      <c r="Y870" s="90"/>
      <c r="Z870" s="118"/>
      <c r="AA870" s="89"/>
      <c r="AB870" s="116"/>
      <c r="AC870" s="89"/>
    </row>
    <row r="871" spans="1:29" x14ac:dyDescent="0.25">
      <c r="A871" s="92"/>
      <c r="B871" s="89"/>
      <c r="C871" s="89"/>
      <c r="D871" s="90"/>
      <c r="E871" s="89"/>
      <c r="F871" s="89"/>
      <c r="G871" s="90"/>
      <c r="H871" s="89"/>
      <c r="I871" s="89"/>
      <c r="J871" s="89"/>
      <c r="K871" s="89"/>
      <c r="L871" s="89"/>
      <c r="M871" s="89"/>
      <c r="N871" s="89"/>
      <c r="O871" s="142"/>
      <c r="P871" s="142"/>
      <c r="Q871" s="89"/>
      <c r="R871" s="89"/>
      <c r="S871" s="91"/>
      <c r="T871" s="89"/>
      <c r="U871" s="89"/>
      <c r="V871" s="89"/>
      <c r="W871" s="89"/>
      <c r="X871" s="89"/>
      <c r="Y871" s="90"/>
      <c r="Z871" s="118"/>
      <c r="AA871" s="89"/>
      <c r="AB871" s="116"/>
      <c r="AC871" s="89"/>
    </row>
    <row r="872" spans="1:29" x14ac:dyDescent="0.25">
      <c r="A872" s="92"/>
      <c r="B872" s="89"/>
      <c r="C872" s="89"/>
      <c r="D872" s="90"/>
      <c r="E872" s="89"/>
      <c r="F872" s="89"/>
      <c r="G872" s="90"/>
      <c r="H872" s="89"/>
      <c r="I872" s="89"/>
      <c r="J872" s="89"/>
      <c r="K872" s="89"/>
      <c r="L872" s="89"/>
      <c r="M872" s="89"/>
      <c r="N872" s="89"/>
      <c r="O872" s="142"/>
      <c r="P872" s="142"/>
      <c r="Q872" s="89"/>
      <c r="R872" s="89"/>
      <c r="S872" s="91"/>
      <c r="T872" s="89"/>
      <c r="U872" s="89"/>
      <c r="V872" s="89"/>
      <c r="W872" s="89"/>
      <c r="X872" s="89"/>
      <c r="Y872" s="90"/>
      <c r="Z872" s="118"/>
      <c r="AA872" s="89"/>
      <c r="AB872" s="116"/>
      <c r="AC872" s="89"/>
    </row>
    <row r="873" spans="1:29" x14ac:dyDescent="0.25">
      <c r="A873" s="92"/>
      <c r="B873" s="89"/>
      <c r="C873" s="89"/>
      <c r="D873" s="90"/>
      <c r="E873" s="89"/>
      <c r="F873" s="89"/>
      <c r="G873" s="90"/>
      <c r="H873" s="89"/>
      <c r="I873" s="89"/>
      <c r="J873" s="89"/>
      <c r="K873" s="89"/>
      <c r="L873" s="89"/>
      <c r="M873" s="89"/>
      <c r="N873" s="89"/>
      <c r="O873" s="142"/>
      <c r="P873" s="142"/>
      <c r="Q873" s="89"/>
      <c r="R873" s="89"/>
      <c r="S873" s="91"/>
      <c r="T873" s="89"/>
      <c r="U873" s="89"/>
      <c r="V873" s="89"/>
      <c r="W873" s="89"/>
      <c r="X873" s="89"/>
      <c r="Y873" s="90"/>
      <c r="Z873" s="118"/>
      <c r="AA873" s="89"/>
      <c r="AB873" s="116"/>
      <c r="AC873" s="89"/>
    </row>
    <row r="874" spans="1:29" x14ac:dyDescent="0.25">
      <c r="A874" s="92"/>
      <c r="B874" s="89"/>
      <c r="C874" s="89"/>
      <c r="D874" s="90"/>
      <c r="E874" s="89"/>
      <c r="F874" s="89"/>
      <c r="G874" s="90"/>
      <c r="H874" s="89"/>
      <c r="I874" s="89"/>
      <c r="J874" s="89"/>
      <c r="K874" s="89"/>
      <c r="L874" s="89"/>
      <c r="M874" s="89"/>
      <c r="N874" s="89"/>
      <c r="O874" s="142"/>
      <c r="P874" s="142"/>
      <c r="Q874" s="89"/>
      <c r="R874" s="89"/>
      <c r="S874" s="91"/>
      <c r="T874" s="89"/>
      <c r="U874" s="89"/>
      <c r="V874" s="89"/>
      <c r="W874" s="89"/>
      <c r="X874" s="89"/>
      <c r="Y874" s="90"/>
      <c r="Z874" s="118"/>
      <c r="AA874" s="89"/>
      <c r="AB874" s="116"/>
      <c r="AC874" s="89"/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B5303-19CA-4C49-97B6-6950F13FF012}">
  <dimension ref="A1:D160"/>
  <sheetViews>
    <sheetView topLeftCell="A25" workbookViewId="0">
      <selection activeCell="H46" sqref="H46"/>
    </sheetView>
  </sheetViews>
  <sheetFormatPr defaultColWidth="8.85546875" defaultRowHeight="15" x14ac:dyDescent="0.25"/>
  <cols>
    <col min="1" max="1" width="17.140625" customWidth="1"/>
    <col min="2" max="2" width="14.7109375" customWidth="1"/>
    <col min="3" max="3" width="18" customWidth="1"/>
  </cols>
  <sheetData>
    <row r="1" spans="1:4" x14ac:dyDescent="0.25">
      <c r="A1" t="s">
        <v>917</v>
      </c>
      <c r="B1" t="s">
        <v>918</v>
      </c>
      <c r="C1" t="s">
        <v>958</v>
      </c>
      <c r="D1" t="s">
        <v>959</v>
      </c>
    </row>
    <row r="2" spans="1:4" x14ac:dyDescent="0.25">
      <c r="A2">
        <v>6</v>
      </c>
      <c r="B2">
        <v>2.5</v>
      </c>
      <c r="C2">
        <v>1997</v>
      </c>
      <c r="D2">
        <f>B2*C2</f>
        <v>4992.5</v>
      </c>
    </row>
    <row r="3" spans="1:4" x14ac:dyDescent="0.25">
      <c r="A3">
        <v>7</v>
      </c>
      <c r="B3">
        <v>2.46</v>
      </c>
      <c r="C3">
        <v>1997</v>
      </c>
      <c r="D3">
        <f t="shared" ref="D3:D35" si="0">B3*C3</f>
        <v>4912.62</v>
      </c>
    </row>
    <row r="4" spans="1:4" x14ac:dyDescent="0.25">
      <c r="A4">
        <v>8</v>
      </c>
      <c r="B4">
        <v>2.42</v>
      </c>
      <c r="C4">
        <v>1997</v>
      </c>
      <c r="D4">
        <f t="shared" si="0"/>
        <v>4832.74</v>
      </c>
    </row>
    <row r="5" spans="1:4" x14ac:dyDescent="0.25">
      <c r="A5">
        <v>9</v>
      </c>
      <c r="B5">
        <v>2.38</v>
      </c>
      <c r="C5">
        <v>1997</v>
      </c>
      <c r="D5">
        <f t="shared" si="0"/>
        <v>4752.8599999999997</v>
      </c>
    </row>
    <row r="6" spans="1:4" x14ac:dyDescent="0.25">
      <c r="A6">
        <v>10</v>
      </c>
      <c r="B6">
        <v>2.34</v>
      </c>
      <c r="C6">
        <v>1997</v>
      </c>
      <c r="D6">
        <f t="shared" si="0"/>
        <v>4672.9799999999996</v>
      </c>
    </row>
    <row r="7" spans="1:4" x14ac:dyDescent="0.25">
      <c r="A7">
        <v>11</v>
      </c>
      <c r="B7">
        <v>2.2999999999999998</v>
      </c>
      <c r="C7">
        <v>1997</v>
      </c>
      <c r="D7">
        <f t="shared" si="0"/>
        <v>4593.0999999999995</v>
      </c>
    </row>
    <row r="8" spans="1:4" x14ac:dyDescent="0.25">
      <c r="A8">
        <v>12</v>
      </c>
      <c r="B8">
        <v>2.2599999999999998</v>
      </c>
      <c r="C8">
        <v>1997</v>
      </c>
      <c r="D8">
        <f t="shared" si="0"/>
        <v>4513.2199999999993</v>
      </c>
    </row>
    <row r="9" spans="1:4" x14ac:dyDescent="0.25">
      <c r="A9">
        <v>13</v>
      </c>
      <c r="B9">
        <v>2.2200000000000002</v>
      </c>
      <c r="C9">
        <v>1997</v>
      </c>
      <c r="D9">
        <f t="shared" si="0"/>
        <v>4433.34</v>
      </c>
    </row>
    <row r="10" spans="1:4" x14ac:dyDescent="0.25">
      <c r="A10">
        <v>14</v>
      </c>
      <c r="B10">
        <v>2.1800000000000002</v>
      </c>
      <c r="C10">
        <v>1997</v>
      </c>
      <c r="D10">
        <f t="shared" si="0"/>
        <v>4353.46</v>
      </c>
    </row>
    <row r="11" spans="1:4" x14ac:dyDescent="0.25">
      <c r="A11">
        <v>15</v>
      </c>
      <c r="B11">
        <v>2.14</v>
      </c>
      <c r="C11">
        <v>1997</v>
      </c>
      <c r="D11">
        <f t="shared" si="0"/>
        <v>4273.58</v>
      </c>
    </row>
    <row r="12" spans="1:4" x14ac:dyDescent="0.25">
      <c r="A12">
        <v>16</v>
      </c>
      <c r="B12">
        <v>2.1</v>
      </c>
      <c r="C12">
        <v>1997</v>
      </c>
      <c r="D12">
        <f t="shared" si="0"/>
        <v>4193.7</v>
      </c>
    </row>
    <row r="13" spans="1:4" x14ac:dyDescent="0.25">
      <c r="A13">
        <v>17</v>
      </c>
      <c r="B13">
        <v>2.06</v>
      </c>
      <c r="C13">
        <v>1997</v>
      </c>
      <c r="D13">
        <f t="shared" si="0"/>
        <v>4113.82</v>
      </c>
    </row>
    <row r="14" spans="1:4" x14ac:dyDescent="0.25">
      <c r="A14">
        <v>18</v>
      </c>
      <c r="B14">
        <v>2.02</v>
      </c>
      <c r="C14">
        <v>1997</v>
      </c>
      <c r="D14">
        <f t="shared" si="0"/>
        <v>4033.94</v>
      </c>
    </row>
    <row r="15" spans="1:4" x14ac:dyDescent="0.25">
      <c r="A15">
        <v>19</v>
      </c>
      <c r="B15">
        <v>1.98</v>
      </c>
      <c r="C15">
        <v>1997</v>
      </c>
      <c r="D15">
        <f t="shared" si="0"/>
        <v>3954.06</v>
      </c>
    </row>
    <row r="16" spans="1:4" x14ac:dyDescent="0.25">
      <c r="A16">
        <v>20</v>
      </c>
      <c r="B16">
        <v>1.94</v>
      </c>
      <c r="C16">
        <v>1997</v>
      </c>
      <c r="D16">
        <f t="shared" si="0"/>
        <v>3874.18</v>
      </c>
    </row>
    <row r="17" spans="1:4" x14ac:dyDescent="0.25">
      <c r="A17">
        <v>21</v>
      </c>
      <c r="B17">
        <v>1.9</v>
      </c>
      <c r="C17">
        <v>1997</v>
      </c>
      <c r="D17">
        <f t="shared" si="0"/>
        <v>3794.2999999999997</v>
      </c>
    </row>
    <row r="18" spans="1:4" x14ac:dyDescent="0.25">
      <c r="A18">
        <v>22</v>
      </c>
      <c r="B18">
        <v>1.86</v>
      </c>
      <c r="C18">
        <v>1997</v>
      </c>
      <c r="D18">
        <f t="shared" si="0"/>
        <v>3714.42</v>
      </c>
    </row>
    <row r="19" spans="1:4" x14ac:dyDescent="0.25">
      <c r="A19">
        <v>23</v>
      </c>
      <c r="B19">
        <v>1.82</v>
      </c>
      <c r="C19">
        <v>1997</v>
      </c>
      <c r="D19">
        <f t="shared" si="0"/>
        <v>3634.54</v>
      </c>
    </row>
    <row r="20" spans="1:4" x14ac:dyDescent="0.25">
      <c r="A20">
        <v>24</v>
      </c>
      <c r="B20">
        <v>1.78</v>
      </c>
      <c r="C20">
        <v>1997</v>
      </c>
      <c r="D20">
        <f t="shared" si="0"/>
        <v>3554.66</v>
      </c>
    </row>
    <row r="21" spans="1:4" x14ac:dyDescent="0.25">
      <c r="A21">
        <v>25</v>
      </c>
      <c r="B21">
        <v>1.74</v>
      </c>
      <c r="C21">
        <v>1997</v>
      </c>
      <c r="D21">
        <f t="shared" si="0"/>
        <v>3474.78</v>
      </c>
    </row>
    <row r="22" spans="1:4" x14ac:dyDescent="0.25">
      <c r="A22">
        <v>26</v>
      </c>
      <c r="B22">
        <v>1.7</v>
      </c>
      <c r="C22">
        <v>1997</v>
      </c>
      <c r="D22">
        <f t="shared" si="0"/>
        <v>3394.9</v>
      </c>
    </row>
    <row r="23" spans="1:4" x14ac:dyDescent="0.25">
      <c r="A23">
        <v>27</v>
      </c>
      <c r="B23">
        <v>1.66</v>
      </c>
      <c r="C23">
        <v>1997</v>
      </c>
      <c r="D23">
        <f t="shared" si="0"/>
        <v>3315.02</v>
      </c>
    </row>
    <row r="24" spans="1:4" x14ac:dyDescent="0.25">
      <c r="A24">
        <v>28</v>
      </c>
      <c r="B24">
        <v>1.62</v>
      </c>
      <c r="C24">
        <v>1997</v>
      </c>
      <c r="D24">
        <f t="shared" si="0"/>
        <v>3235.1400000000003</v>
      </c>
    </row>
    <row r="25" spans="1:4" x14ac:dyDescent="0.25">
      <c r="A25">
        <v>29</v>
      </c>
      <c r="B25">
        <v>1.58</v>
      </c>
      <c r="C25">
        <v>1997</v>
      </c>
      <c r="D25">
        <f t="shared" si="0"/>
        <v>3155.26</v>
      </c>
    </row>
    <row r="26" spans="1:4" x14ac:dyDescent="0.25">
      <c r="A26">
        <v>30</v>
      </c>
      <c r="B26">
        <v>1.54</v>
      </c>
      <c r="C26">
        <v>1997</v>
      </c>
      <c r="D26">
        <f t="shared" si="0"/>
        <v>3075.38</v>
      </c>
    </row>
    <row r="27" spans="1:4" x14ac:dyDescent="0.25">
      <c r="A27">
        <v>31</v>
      </c>
      <c r="B27">
        <v>1.5</v>
      </c>
      <c r="C27">
        <v>1997</v>
      </c>
      <c r="D27">
        <f t="shared" si="0"/>
        <v>2995.5</v>
      </c>
    </row>
    <row r="28" spans="1:4" x14ac:dyDescent="0.25">
      <c r="A28">
        <v>32</v>
      </c>
      <c r="B28">
        <v>1.47</v>
      </c>
      <c r="C28">
        <v>1997</v>
      </c>
      <c r="D28">
        <f t="shared" si="0"/>
        <v>2935.59</v>
      </c>
    </row>
    <row r="29" spans="1:4" x14ac:dyDescent="0.25">
      <c r="A29">
        <v>33</v>
      </c>
      <c r="B29">
        <v>1.44</v>
      </c>
      <c r="C29">
        <v>1997</v>
      </c>
      <c r="D29">
        <f t="shared" si="0"/>
        <v>2875.68</v>
      </c>
    </row>
    <row r="30" spans="1:4" x14ac:dyDescent="0.25">
      <c r="A30">
        <v>34</v>
      </c>
      <c r="B30">
        <v>1.41</v>
      </c>
      <c r="C30">
        <v>1997</v>
      </c>
      <c r="D30">
        <f t="shared" si="0"/>
        <v>2815.77</v>
      </c>
    </row>
    <row r="31" spans="1:4" x14ac:dyDescent="0.25">
      <c r="A31">
        <v>35</v>
      </c>
      <c r="B31">
        <v>1.38</v>
      </c>
      <c r="C31">
        <v>1997</v>
      </c>
      <c r="D31">
        <f t="shared" si="0"/>
        <v>2755.8599999999997</v>
      </c>
    </row>
    <row r="32" spans="1:4" x14ac:dyDescent="0.25">
      <c r="A32">
        <v>36</v>
      </c>
      <c r="B32">
        <v>1.36</v>
      </c>
      <c r="C32">
        <v>1997</v>
      </c>
      <c r="D32">
        <f t="shared" si="0"/>
        <v>2715.92</v>
      </c>
    </row>
    <row r="33" spans="1:4" x14ac:dyDescent="0.25">
      <c r="A33">
        <v>37</v>
      </c>
      <c r="B33">
        <v>1.33</v>
      </c>
      <c r="C33">
        <v>1997</v>
      </c>
      <c r="D33">
        <f t="shared" si="0"/>
        <v>2656.01</v>
      </c>
    </row>
    <row r="34" spans="1:4" x14ac:dyDescent="0.25">
      <c r="A34">
        <v>38</v>
      </c>
      <c r="B34">
        <v>1.31</v>
      </c>
      <c r="C34">
        <v>1997</v>
      </c>
      <c r="D34">
        <f t="shared" si="0"/>
        <v>2616.0700000000002</v>
      </c>
    </row>
    <row r="35" spans="1:4" x14ac:dyDescent="0.25">
      <c r="A35">
        <v>39</v>
      </c>
      <c r="B35">
        <v>1.28</v>
      </c>
      <c r="C35">
        <v>1997</v>
      </c>
      <c r="D35">
        <f t="shared" si="0"/>
        <v>2556.16</v>
      </c>
    </row>
    <row r="36" spans="1:4" x14ac:dyDescent="0.25">
      <c r="A36" s="111">
        <v>40</v>
      </c>
      <c r="B36" s="111">
        <v>1997</v>
      </c>
      <c r="C36">
        <v>1997</v>
      </c>
      <c r="D36" s="111">
        <f>B36*1</f>
        <v>1997</v>
      </c>
    </row>
    <row r="37" spans="1:4" x14ac:dyDescent="0.25">
      <c r="A37">
        <f>A36+1</f>
        <v>41</v>
      </c>
      <c r="B37" s="111">
        <v>1997</v>
      </c>
      <c r="C37">
        <v>1997</v>
      </c>
      <c r="D37">
        <f t="shared" ref="D37:D100" si="1">B37*1</f>
        <v>1997</v>
      </c>
    </row>
    <row r="38" spans="1:4" x14ac:dyDescent="0.25">
      <c r="A38">
        <f t="shared" ref="A38:A101" si="2">A37+1</f>
        <v>42</v>
      </c>
      <c r="B38" s="111">
        <v>1997</v>
      </c>
      <c r="C38">
        <v>1997</v>
      </c>
      <c r="D38">
        <f t="shared" si="1"/>
        <v>1997</v>
      </c>
    </row>
    <row r="39" spans="1:4" x14ac:dyDescent="0.25">
      <c r="A39">
        <f t="shared" si="2"/>
        <v>43</v>
      </c>
      <c r="B39" s="111">
        <v>1997</v>
      </c>
      <c r="C39">
        <v>1997</v>
      </c>
      <c r="D39">
        <f t="shared" si="1"/>
        <v>1997</v>
      </c>
    </row>
    <row r="40" spans="1:4" x14ac:dyDescent="0.25">
      <c r="A40">
        <f t="shared" si="2"/>
        <v>44</v>
      </c>
      <c r="B40" s="111">
        <v>1997</v>
      </c>
      <c r="C40">
        <v>1997</v>
      </c>
      <c r="D40">
        <f t="shared" si="1"/>
        <v>1997</v>
      </c>
    </row>
    <row r="41" spans="1:4" x14ac:dyDescent="0.25">
      <c r="A41">
        <f t="shared" si="2"/>
        <v>45</v>
      </c>
      <c r="B41" s="111">
        <v>1997</v>
      </c>
      <c r="C41">
        <v>1997</v>
      </c>
      <c r="D41">
        <f t="shared" si="1"/>
        <v>1997</v>
      </c>
    </row>
    <row r="42" spans="1:4" x14ac:dyDescent="0.25">
      <c r="A42">
        <f t="shared" si="2"/>
        <v>46</v>
      </c>
      <c r="B42" s="111">
        <v>1997</v>
      </c>
      <c r="C42">
        <v>1997</v>
      </c>
      <c r="D42">
        <f t="shared" si="1"/>
        <v>1997</v>
      </c>
    </row>
    <row r="43" spans="1:4" x14ac:dyDescent="0.25">
      <c r="A43">
        <f t="shared" si="2"/>
        <v>47</v>
      </c>
      <c r="B43" s="111">
        <v>1997</v>
      </c>
      <c r="C43">
        <v>1997</v>
      </c>
      <c r="D43">
        <f t="shared" si="1"/>
        <v>1997</v>
      </c>
    </row>
    <row r="44" spans="1:4" x14ac:dyDescent="0.25">
      <c r="A44">
        <f t="shared" si="2"/>
        <v>48</v>
      </c>
      <c r="B44" s="111">
        <v>1997</v>
      </c>
      <c r="C44">
        <v>1997</v>
      </c>
      <c r="D44">
        <f t="shared" si="1"/>
        <v>1997</v>
      </c>
    </row>
    <row r="45" spans="1:4" x14ac:dyDescent="0.25">
      <c r="A45">
        <f t="shared" si="2"/>
        <v>49</v>
      </c>
      <c r="B45" s="111">
        <v>1997</v>
      </c>
      <c r="C45">
        <v>1997</v>
      </c>
      <c r="D45">
        <f t="shared" si="1"/>
        <v>1997</v>
      </c>
    </row>
    <row r="46" spans="1:4" x14ac:dyDescent="0.25">
      <c r="A46">
        <f t="shared" si="2"/>
        <v>50</v>
      </c>
      <c r="B46" s="111">
        <v>1997</v>
      </c>
      <c r="C46">
        <v>1997</v>
      </c>
      <c r="D46">
        <f t="shared" si="1"/>
        <v>1997</v>
      </c>
    </row>
    <row r="47" spans="1:4" x14ac:dyDescent="0.25">
      <c r="A47">
        <f t="shared" si="2"/>
        <v>51</v>
      </c>
      <c r="B47" s="111">
        <v>1997</v>
      </c>
      <c r="C47">
        <v>1997</v>
      </c>
      <c r="D47">
        <f t="shared" si="1"/>
        <v>1997</v>
      </c>
    </row>
    <row r="48" spans="1:4" x14ac:dyDescent="0.25">
      <c r="A48">
        <f t="shared" si="2"/>
        <v>52</v>
      </c>
      <c r="B48" s="111">
        <v>1997</v>
      </c>
      <c r="C48">
        <v>1997</v>
      </c>
      <c r="D48">
        <f t="shared" si="1"/>
        <v>1997</v>
      </c>
    </row>
    <row r="49" spans="1:4" x14ac:dyDescent="0.25">
      <c r="A49">
        <f t="shared" si="2"/>
        <v>53</v>
      </c>
      <c r="B49" s="111">
        <v>1997</v>
      </c>
      <c r="C49">
        <v>1997</v>
      </c>
      <c r="D49">
        <f t="shared" si="1"/>
        <v>1997</v>
      </c>
    </row>
    <row r="50" spans="1:4" x14ac:dyDescent="0.25">
      <c r="A50">
        <f t="shared" si="2"/>
        <v>54</v>
      </c>
      <c r="B50" s="111">
        <v>1997</v>
      </c>
      <c r="C50">
        <v>1997</v>
      </c>
      <c r="D50">
        <f t="shared" si="1"/>
        <v>1997</v>
      </c>
    </row>
    <row r="51" spans="1:4" x14ac:dyDescent="0.25">
      <c r="A51">
        <f t="shared" si="2"/>
        <v>55</v>
      </c>
      <c r="B51" s="111">
        <v>1997</v>
      </c>
      <c r="C51">
        <v>1997</v>
      </c>
      <c r="D51">
        <f t="shared" si="1"/>
        <v>1997</v>
      </c>
    </row>
    <row r="52" spans="1:4" x14ac:dyDescent="0.25">
      <c r="A52">
        <f t="shared" si="2"/>
        <v>56</v>
      </c>
      <c r="B52" s="111">
        <v>1997</v>
      </c>
      <c r="C52">
        <v>1997</v>
      </c>
      <c r="D52">
        <f t="shared" si="1"/>
        <v>1997</v>
      </c>
    </row>
    <row r="53" spans="1:4" x14ac:dyDescent="0.25">
      <c r="A53">
        <f t="shared" si="2"/>
        <v>57</v>
      </c>
      <c r="B53" s="111">
        <v>1997</v>
      </c>
      <c r="C53">
        <v>1997</v>
      </c>
      <c r="D53">
        <f t="shared" si="1"/>
        <v>1997</v>
      </c>
    </row>
    <row r="54" spans="1:4" x14ac:dyDescent="0.25">
      <c r="A54">
        <f t="shared" si="2"/>
        <v>58</v>
      </c>
      <c r="B54" s="111">
        <v>1997</v>
      </c>
      <c r="C54">
        <v>1997</v>
      </c>
      <c r="D54">
        <f t="shared" si="1"/>
        <v>1997</v>
      </c>
    </row>
    <row r="55" spans="1:4" x14ac:dyDescent="0.25">
      <c r="A55">
        <f t="shared" si="2"/>
        <v>59</v>
      </c>
      <c r="B55" s="111">
        <v>1997</v>
      </c>
      <c r="C55">
        <v>1997</v>
      </c>
      <c r="D55">
        <f t="shared" si="1"/>
        <v>1997</v>
      </c>
    </row>
    <row r="56" spans="1:4" x14ac:dyDescent="0.25">
      <c r="A56">
        <f>A55+1</f>
        <v>60</v>
      </c>
      <c r="B56" s="111">
        <v>1997</v>
      </c>
      <c r="C56">
        <v>1997</v>
      </c>
      <c r="D56">
        <f t="shared" si="1"/>
        <v>1997</v>
      </c>
    </row>
    <row r="57" spans="1:4" x14ac:dyDescent="0.25">
      <c r="A57">
        <f t="shared" si="2"/>
        <v>61</v>
      </c>
      <c r="B57" s="111">
        <v>1997</v>
      </c>
      <c r="C57">
        <v>1997</v>
      </c>
      <c r="D57">
        <f t="shared" si="1"/>
        <v>1997</v>
      </c>
    </row>
    <row r="58" spans="1:4" x14ac:dyDescent="0.25">
      <c r="A58">
        <f t="shared" si="2"/>
        <v>62</v>
      </c>
      <c r="B58" s="111">
        <v>1997</v>
      </c>
      <c r="C58">
        <v>1997</v>
      </c>
      <c r="D58">
        <f t="shared" si="1"/>
        <v>1997</v>
      </c>
    </row>
    <row r="59" spans="1:4" x14ac:dyDescent="0.25">
      <c r="A59">
        <f t="shared" si="2"/>
        <v>63</v>
      </c>
      <c r="B59" s="111">
        <v>1997</v>
      </c>
      <c r="C59">
        <v>1997</v>
      </c>
      <c r="D59">
        <f t="shared" si="1"/>
        <v>1997</v>
      </c>
    </row>
    <row r="60" spans="1:4" x14ac:dyDescent="0.25">
      <c r="A60">
        <f t="shared" si="2"/>
        <v>64</v>
      </c>
      <c r="B60" s="111">
        <v>1997</v>
      </c>
      <c r="C60">
        <v>1997</v>
      </c>
      <c r="D60">
        <f t="shared" si="1"/>
        <v>1997</v>
      </c>
    </row>
    <row r="61" spans="1:4" x14ac:dyDescent="0.25">
      <c r="A61">
        <f t="shared" si="2"/>
        <v>65</v>
      </c>
      <c r="B61" s="111">
        <v>1997</v>
      </c>
      <c r="C61">
        <v>1997</v>
      </c>
      <c r="D61">
        <f t="shared" si="1"/>
        <v>1997</v>
      </c>
    </row>
    <row r="62" spans="1:4" x14ac:dyDescent="0.25">
      <c r="A62">
        <f t="shared" si="2"/>
        <v>66</v>
      </c>
      <c r="B62" s="111">
        <v>1997</v>
      </c>
      <c r="C62">
        <v>1997</v>
      </c>
      <c r="D62">
        <f t="shared" si="1"/>
        <v>1997</v>
      </c>
    </row>
    <row r="63" spans="1:4" x14ac:dyDescent="0.25">
      <c r="A63">
        <f t="shared" si="2"/>
        <v>67</v>
      </c>
      <c r="B63" s="111">
        <v>1997</v>
      </c>
      <c r="C63">
        <v>1997</v>
      </c>
      <c r="D63">
        <f t="shared" si="1"/>
        <v>1997</v>
      </c>
    </row>
    <row r="64" spans="1:4" x14ac:dyDescent="0.25">
      <c r="A64">
        <f t="shared" si="2"/>
        <v>68</v>
      </c>
      <c r="B64" s="111">
        <v>1997</v>
      </c>
      <c r="C64">
        <v>1997</v>
      </c>
      <c r="D64">
        <f t="shared" si="1"/>
        <v>1997</v>
      </c>
    </row>
    <row r="65" spans="1:4" x14ac:dyDescent="0.25">
      <c r="A65">
        <f t="shared" si="2"/>
        <v>69</v>
      </c>
      <c r="B65" s="111">
        <v>1997</v>
      </c>
      <c r="C65">
        <v>1997</v>
      </c>
      <c r="D65">
        <f t="shared" si="1"/>
        <v>1997</v>
      </c>
    </row>
    <row r="66" spans="1:4" x14ac:dyDescent="0.25">
      <c r="A66">
        <f t="shared" si="2"/>
        <v>70</v>
      </c>
      <c r="B66" s="111">
        <v>1997</v>
      </c>
      <c r="C66">
        <v>1997</v>
      </c>
      <c r="D66">
        <f t="shared" si="1"/>
        <v>1997</v>
      </c>
    </row>
    <row r="67" spans="1:4" x14ac:dyDescent="0.25">
      <c r="A67">
        <f t="shared" si="2"/>
        <v>71</v>
      </c>
      <c r="B67" s="111">
        <v>1997</v>
      </c>
      <c r="C67">
        <v>1997</v>
      </c>
      <c r="D67">
        <f t="shared" si="1"/>
        <v>1997</v>
      </c>
    </row>
    <row r="68" spans="1:4" x14ac:dyDescent="0.25">
      <c r="A68">
        <f t="shared" si="2"/>
        <v>72</v>
      </c>
      <c r="B68" s="111">
        <v>1997</v>
      </c>
      <c r="C68">
        <v>1997</v>
      </c>
      <c r="D68">
        <f t="shared" si="1"/>
        <v>1997</v>
      </c>
    </row>
    <row r="69" spans="1:4" x14ac:dyDescent="0.25">
      <c r="A69">
        <f t="shared" si="2"/>
        <v>73</v>
      </c>
      <c r="B69" s="111">
        <v>1997</v>
      </c>
      <c r="C69">
        <v>1997</v>
      </c>
      <c r="D69">
        <f t="shared" si="1"/>
        <v>1997</v>
      </c>
    </row>
    <row r="70" spans="1:4" x14ac:dyDescent="0.25">
      <c r="A70">
        <f t="shared" si="2"/>
        <v>74</v>
      </c>
      <c r="B70" s="111">
        <v>1997</v>
      </c>
      <c r="C70">
        <v>1997</v>
      </c>
      <c r="D70">
        <f t="shared" si="1"/>
        <v>1997</v>
      </c>
    </row>
    <row r="71" spans="1:4" x14ac:dyDescent="0.25">
      <c r="A71">
        <f t="shared" si="2"/>
        <v>75</v>
      </c>
      <c r="B71" s="111">
        <v>1997</v>
      </c>
      <c r="C71">
        <v>1997</v>
      </c>
      <c r="D71">
        <f t="shared" si="1"/>
        <v>1997</v>
      </c>
    </row>
    <row r="72" spans="1:4" x14ac:dyDescent="0.25">
      <c r="A72">
        <f t="shared" si="2"/>
        <v>76</v>
      </c>
      <c r="B72" s="111">
        <v>1997</v>
      </c>
      <c r="C72">
        <v>1997</v>
      </c>
      <c r="D72">
        <f t="shared" si="1"/>
        <v>1997</v>
      </c>
    </row>
    <row r="73" spans="1:4" x14ac:dyDescent="0.25">
      <c r="A73">
        <f t="shared" si="2"/>
        <v>77</v>
      </c>
      <c r="B73" s="111">
        <v>1997</v>
      </c>
      <c r="C73">
        <v>1997</v>
      </c>
      <c r="D73">
        <f t="shared" si="1"/>
        <v>1997</v>
      </c>
    </row>
    <row r="74" spans="1:4" x14ac:dyDescent="0.25">
      <c r="A74">
        <f t="shared" si="2"/>
        <v>78</v>
      </c>
      <c r="B74" s="111">
        <v>1997</v>
      </c>
      <c r="C74">
        <v>1997</v>
      </c>
      <c r="D74">
        <f t="shared" si="1"/>
        <v>1997</v>
      </c>
    </row>
    <row r="75" spans="1:4" x14ac:dyDescent="0.25">
      <c r="A75">
        <f t="shared" si="2"/>
        <v>79</v>
      </c>
      <c r="B75" s="111">
        <v>1997</v>
      </c>
      <c r="C75">
        <v>1997</v>
      </c>
      <c r="D75">
        <f t="shared" si="1"/>
        <v>1997</v>
      </c>
    </row>
    <row r="76" spans="1:4" x14ac:dyDescent="0.25">
      <c r="A76">
        <f t="shared" si="2"/>
        <v>80</v>
      </c>
      <c r="B76" s="111">
        <v>1997</v>
      </c>
      <c r="C76">
        <v>1997</v>
      </c>
      <c r="D76">
        <f t="shared" si="1"/>
        <v>1997</v>
      </c>
    </row>
    <row r="77" spans="1:4" x14ac:dyDescent="0.25">
      <c r="A77">
        <f t="shared" si="2"/>
        <v>81</v>
      </c>
      <c r="B77" s="111">
        <v>1997</v>
      </c>
      <c r="C77">
        <v>1997</v>
      </c>
      <c r="D77">
        <f t="shared" si="1"/>
        <v>1997</v>
      </c>
    </row>
    <row r="78" spans="1:4" x14ac:dyDescent="0.25">
      <c r="A78">
        <f t="shared" si="2"/>
        <v>82</v>
      </c>
      <c r="B78" s="111">
        <v>1997</v>
      </c>
      <c r="C78">
        <v>1997</v>
      </c>
      <c r="D78">
        <f t="shared" si="1"/>
        <v>1997</v>
      </c>
    </row>
    <row r="79" spans="1:4" x14ac:dyDescent="0.25">
      <c r="A79">
        <f t="shared" si="2"/>
        <v>83</v>
      </c>
      <c r="B79" s="111">
        <v>1997</v>
      </c>
      <c r="C79">
        <v>1997</v>
      </c>
      <c r="D79">
        <f t="shared" si="1"/>
        <v>1997</v>
      </c>
    </row>
    <row r="80" spans="1:4" x14ac:dyDescent="0.25">
      <c r="A80">
        <f t="shared" si="2"/>
        <v>84</v>
      </c>
      <c r="B80" s="111">
        <v>1997</v>
      </c>
      <c r="C80">
        <v>1997</v>
      </c>
      <c r="D80">
        <f t="shared" si="1"/>
        <v>1997</v>
      </c>
    </row>
    <row r="81" spans="1:4" x14ac:dyDescent="0.25">
      <c r="A81">
        <f t="shared" si="2"/>
        <v>85</v>
      </c>
      <c r="B81" s="111">
        <v>1997</v>
      </c>
      <c r="C81">
        <v>1997</v>
      </c>
      <c r="D81">
        <f t="shared" si="1"/>
        <v>1997</v>
      </c>
    </row>
    <row r="82" spans="1:4" x14ac:dyDescent="0.25">
      <c r="A82">
        <f t="shared" si="2"/>
        <v>86</v>
      </c>
      <c r="B82" s="111">
        <v>1997</v>
      </c>
      <c r="C82">
        <v>1997</v>
      </c>
      <c r="D82">
        <f t="shared" si="1"/>
        <v>1997</v>
      </c>
    </row>
    <row r="83" spans="1:4" x14ac:dyDescent="0.25">
      <c r="A83">
        <f t="shared" si="2"/>
        <v>87</v>
      </c>
      <c r="B83" s="111">
        <v>1997</v>
      </c>
      <c r="C83">
        <v>1997</v>
      </c>
      <c r="D83">
        <f t="shared" si="1"/>
        <v>1997</v>
      </c>
    </row>
    <row r="84" spans="1:4" x14ac:dyDescent="0.25">
      <c r="A84">
        <f t="shared" si="2"/>
        <v>88</v>
      </c>
      <c r="B84" s="111">
        <v>1997</v>
      </c>
      <c r="C84">
        <v>1997</v>
      </c>
      <c r="D84">
        <f t="shared" si="1"/>
        <v>1997</v>
      </c>
    </row>
    <row r="85" spans="1:4" x14ac:dyDescent="0.25">
      <c r="A85">
        <f t="shared" si="2"/>
        <v>89</v>
      </c>
      <c r="B85" s="111">
        <v>1997</v>
      </c>
      <c r="C85">
        <v>1997</v>
      </c>
      <c r="D85">
        <f t="shared" si="1"/>
        <v>1997</v>
      </c>
    </row>
    <row r="86" spans="1:4" x14ac:dyDescent="0.25">
      <c r="A86">
        <f t="shared" si="2"/>
        <v>90</v>
      </c>
      <c r="B86" s="111">
        <v>1997</v>
      </c>
      <c r="C86">
        <v>1997</v>
      </c>
      <c r="D86">
        <f t="shared" si="1"/>
        <v>1997</v>
      </c>
    </row>
    <row r="87" spans="1:4" x14ac:dyDescent="0.25">
      <c r="A87">
        <f t="shared" si="2"/>
        <v>91</v>
      </c>
      <c r="B87" s="111">
        <v>1997</v>
      </c>
      <c r="C87">
        <v>1997</v>
      </c>
      <c r="D87">
        <f t="shared" si="1"/>
        <v>1997</v>
      </c>
    </row>
    <row r="88" spans="1:4" x14ac:dyDescent="0.25">
      <c r="A88">
        <f t="shared" si="2"/>
        <v>92</v>
      </c>
      <c r="B88" s="111">
        <v>1997</v>
      </c>
      <c r="C88">
        <v>1997</v>
      </c>
      <c r="D88">
        <f t="shared" si="1"/>
        <v>1997</v>
      </c>
    </row>
    <row r="89" spans="1:4" x14ac:dyDescent="0.25">
      <c r="A89">
        <f t="shared" si="2"/>
        <v>93</v>
      </c>
      <c r="B89" s="111">
        <v>1997</v>
      </c>
      <c r="C89">
        <v>1997</v>
      </c>
      <c r="D89">
        <f t="shared" si="1"/>
        <v>1997</v>
      </c>
    </row>
    <row r="90" spans="1:4" x14ac:dyDescent="0.25">
      <c r="A90">
        <f t="shared" si="2"/>
        <v>94</v>
      </c>
      <c r="B90" s="111">
        <v>1997</v>
      </c>
      <c r="C90">
        <v>1997</v>
      </c>
      <c r="D90">
        <f t="shared" si="1"/>
        <v>1997</v>
      </c>
    </row>
    <row r="91" spans="1:4" x14ac:dyDescent="0.25">
      <c r="A91">
        <f t="shared" si="2"/>
        <v>95</v>
      </c>
      <c r="B91" s="111">
        <v>1997</v>
      </c>
      <c r="C91">
        <v>1997</v>
      </c>
      <c r="D91">
        <f t="shared" si="1"/>
        <v>1997</v>
      </c>
    </row>
    <row r="92" spans="1:4" x14ac:dyDescent="0.25">
      <c r="A92">
        <f t="shared" si="2"/>
        <v>96</v>
      </c>
      <c r="B92" s="111">
        <v>1997</v>
      </c>
      <c r="C92">
        <v>1997</v>
      </c>
      <c r="D92">
        <f t="shared" si="1"/>
        <v>1997</v>
      </c>
    </row>
    <row r="93" spans="1:4" x14ac:dyDescent="0.25">
      <c r="A93">
        <f t="shared" si="2"/>
        <v>97</v>
      </c>
      <c r="B93" s="111">
        <v>1997</v>
      </c>
      <c r="C93">
        <v>1997</v>
      </c>
      <c r="D93">
        <f t="shared" si="1"/>
        <v>1997</v>
      </c>
    </row>
    <row r="94" spans="1:4" x14ac:dyDescent="0.25">
      <c r="A94">
        <f t="shared" si="2"/>
        <v>98</v>
      </c>
      <c r="B94" s="111">
        <v>1997</v>
      </c>
      <c r="C94">
        <v>1997</v>
      </c>
      <c r="D94">
        <f t="shared" si="1"/>
        <v>1997</v>
      </c>
    </row>
    <row r="95" spans="1:4" x14ac:dyDescent="0.25">
      <c r="A95">
        <f t="shared" si="2"/>
        <v>99</v>
      </c>
      <c r="B95" s="111">
        <v>1997</v>
      </c>
      <c r="C95">
        <v>1997</v>
      </c>
      <c r="D95">
        <f t="shared" si="1"/>
        <v>1997</v>
      </c>
    </row>
    <row r="96" spans="1:4" x14ac:dyDescent="0.25">
      <c r="A96">
        <f t="shared" si="2"/>
        <v>100</v>
      </c>
      <c r="B96" s="111">
        <v>1997</v>
      </c>
      <c r="C96">
        <v>1997</v>
      </c>
      <c r="D96">
        <f t="shared" si="1"/>
        <v>1997</v>
      </c>
    </row>
    <row r="97" spans="1:4" x14ac:dyDescent="0.25">
      <c r="A97">
        <f t="shared" si="2"/>
        <v>101</v>
      </c>
      <c r="B97" s="111">
        <v>1997</v>
      </c>
      <c r="C97">
        <v>1997</v>
      </c>
      <c r="D97">
        <f t="shared" si="1"/>
        <v>1997</v>
      </c>
    </row>
    <row r="98" spans="1:4" x14ac:dyDescent="0.25">
      <c r="A98">
        <f t="shared" si="2"/>
        <v>102</v>
      </c>
      <c r="B98" s="111">
        <v>1997</v>
      </c>
      <c r="C98">
        <v>1997</v>
      </c>
      <c r="D98">
        <f t="shared" si="1"/>
        <v>1997</v>
      </c>
    </row>
    <row r="99" spans="1:4" x14ac:dyDescent="0.25">
      <c r="A99">
        <f t="shared" si="2"/>
        <v>103</v>
      </c>
      <c r="B99" s="111">
        <v>1997</v>
      </c>
      <c r="C99">
        <v>1997</v>
      </c>
      <c r="D99">
        <f t="shared" si="1"/>
        <v>1997</v>
      </c>
    </row>
    <row r="100" spans="1:4" x14ac:dyDescent="0.25">
      <c r="A100">
        <f t="shared" si="2"/>
        <v>104</v>
      </c>
      <c r="B100" s="111">
        <v>1997</v>
      </c>
      <c r="C100">
        <v>1997</v>
      </c>
      <c r="D100">
        <f t="shared" si="1"/>
        <v>1997</v>
      </c>
    </row>
    <row r="101" spans="1:4" x14ac:dyDescent="0.25">
      <c r="A101">
        <f t="shared" si="2"/>
        <v>105</v>
      </c>
      <c r="B101" s="111">
        <v>1997</v>
      </c>
      <c r="C101">
        <v>1997</v>
      </c>
      <c r="D101">
        <f t="shared" ref="D101:D160" si="3">B101*1</f>
        <v>1997</v>
      </c>
    </row>
    <row r="102" spans="1:4" x14ac:dyDescent="0.25">
      <c r="A102">
        <f t="shared" ref="A102:A160" si="4">A101+1</f>
        <v>106</v>
      </c>
      <c r="B102" s="111">
        <v>1997</v>
      </c>
      <c r="C102">
        <v>1997</v>
      </c>
      <c r="D102">
        <f t="shared" si="3"/>
        <v>1997</v>
      </c>
    </row>
    <row r="103" spans="1:4" x14ac:dyDescent="0.25">
      <c r="A103">
        <f t="shared" si="4"/>
        <v>107</v>
      </c>
      <c r="B103" s="111">
        <v>1997</v>
      </c>
      <c r="C103">
        <v>1997</v>
      </c>
      <c r="D103">
        <f t="shared" si="3"/>
        <v>1997</v>
      </c>
    </row>
    <row r="104" spans="1:4" x14ac:dyDescent="0.25">
      <c r="A104">
        <f t="shared" si="4"/>
        <v>108</v>
      </c>
      <c r="B104" s="111">
        <v>1997</v>
      </c>
      <c r="C104">
        <v>1997</v>
      </c>
      <c r="D104">
        <f t="shared" si="3"/>
        <v>1997</v>
      </c>
    </row>
    <row r="105" spans="1:4" x14ac:dyDescent="0.25">
      <c r="A105">
        <f t="shared" si="4"/>
        <v>109</v>
      </c>
      <c r="B105" s="111">
        <v>1997</v>
      </c>
      <c r="C105">
        <v>1997</v>
      </c>
      <c r="D105">
        <f t="shared" si="3"/>
        <v>1997</v>
      </c>
    </row>
    <row r="106" spans="1:4" x14ac:dyDescent="0.25">
      <c r="A106">
        <f t="shared" si="4"/>
        <v>110</v>
      </c>
      <c r="B106" s="111">
        <v>1997</v>
      </c>
      <c r="C106">
        <v>1997</v>
      </c>
      <c r="D106">
        <f t="shared" si="3"/>
        <v>1997</v>
      </c>
    </row>
    <row r="107" spans="1:4" x14ac:dyDescent="0.25">
      <c r="A107">
        <f t="shared" si="4"/>
        <v>111</v>
      </c>
      <c r="B107" s="111">
        <v>1997</v>
      </c>
      <c r="C107">
        <v>1997</v>
      </c>
      <c r="D107">
        <f t="shared" si="3"/>
        <v>1997</v>
      </c>
    </row>
    <row r="108" spans="1:4" x14ac:dyDescent="0.25">
      <c r="A108">
        <f t="shared" si="4"/>
        <v>112</v>
      </c>
      <c r="B108" s="111">
        <v>1997</v>
      </c>
      <c r="C108">
        <v>1997</v>
      </c>
      <c r="D108">
        <f t="shared" si="3"/>
        <v>1997</v>
      </c>
    </row>
    <row r="109" spans="1:4" x14ac:dyDescent="0.25">
      <c r="A109">
        <f t="shared" si="4"/>
        <v>113</v>
      </c>
      <c r="B109" s="111">
        <v>1997</v>
      </c>
      <c r="C109">
        <v>1997</v>
      </c>
      <c r="D109">
        <f t="shared" si="3"/>
        <v>1997</v>
      </c>
    </row>
    <row r="110" spans="1:4" x14ac:dyDescent="0.25">
      <c r="A110">
        <f t="shared" si="4"/>
        <v>114</v>
      </c>
      <c r="B110" s="111">
        <v>1997</v>
      </c>
      <c r="C110">
        <v>1997</v>
      </c>
      <c r="D110">
        <f t="shared" si="3"/>
        <v>1997</v>
      </c>
    </row>
    <row r="111" spans="1:4" x14ac:dyDescent="0.25">
      <c r="A111">
        <f t="shared" si="4"/>
        <v>115</v>
      </c>
      <c r="B111" s="111">
        <v>1997</v>
      </c>
      <c r="C111">
        <v>1997</v>
      </c>
      <c r="D111">
        <f t="shared" si="3"/>
        <v>1997</v>
      </c>
    </row>
    <row r="112" spans="1:4" x14ac:dyDescent="0.25">
      <c r="A112">
        <f t="shared" si="4"/>
        <v>116</v>
      </c>
      <c r="B112" s="111">
        <v>1997</v>
      </c>
      <c r="C112">
        <v>1997</v>
      </c>
      <c r="D112">
        <f t="shared" si="3"/>
        <v>1997</v>
      </c>
    </row>
    <row r="113" spans="1:4" x14ac:dyDescent="0.25">
      <c r="A113">
        <f t="shared" si="4"/>
        <v>117</v>
      </c>
      <c r="B113" s="111">
        <v>1997</v>
      </c>
      <c r="C113">
        <v>1997</v>
      </c>
      <c r="D113">
        <f t="shared" si="3"/>
        <v>1997</v>
      </c>
    </row>
    <row r="114" spans="1:4" x14ac:dyDescent="0.25">
      <c r="A114">
        <f t="shared" si="4"/>
        <v>118</v>
      </c>
      <c r="B114" s="111">
        <v>1997</v>
      </c>
      <c r="C114">
        <v>1997</v>
      </c>
      <c r="D114">
        <f t="shared" si="3"/>
        <v>1997</v>
      </c>
    </row>
    <row r="115" spans="1:4" x14ac:dyDescent="0.25">
      <c r="A115">
        <f t="shared" si="4"/>
        <v>119</v>
      </c>
      <c r="B115" s="111">
        <v>1997</v>
      </c>
      <c r="C115">
        <v>1997</v>
      </c>
      <c r="D115">
        <f t="shared" si="3"/>
        <v>1997</v>
      </c>
    </row>
    <row r="116" spans="1:4" x14ac:dyDescent="0.25">
      <c r="A116">
        <f t="shared" si="4"/>
        <v>120</v>
      </c>
      <c r="B116" s="111">
        <v>1997</v>
      </c>
      <c r="C116">
        <v>1997</v>
      </c>
      <c r="D116">
        <f t="shared" si="3"/>
        <v>1997</v>
      </c>
    </row>
    <row r="117" spans="1:4" x14ac:dyDescent="0.25">
      <c r="A117">
        <f t="shared" si="4"/>
        <v>121</v>
      </c>
      <c r="B117" s="111">
        <v>1997</v>
      </c>
      <c r="C117">
        <v>1997</v>
      </c>
      <c r="D117">
        <f t="shared" si="3"/>
        <v>1997</v>
      </c>
    </row>
    <row r="118" spans="1:4" x14ac:dyDescent="0.25">
      <c r="A118">
        <f t="shared" si="4"/>
        <v>122</v>
      </c>
      <c r="B118" s="111">
        <v>1997</v>
      </c>
      <c r="C118">
        <v>1997</v>
      </c>
      <c r="D118">
        <f t="shared" si="3"/>
        <v>1997</v>
      </c>
    </row>
    <row r="119" spans="1:4" x14ac:dyDescent="0.25">
      <c r="A119">
        <f t="shared" si="4"/>
        <v>123</v>
      </c>
      <c r="B119" s="111">
        <v>1997</v>
      </c>
      <c r="C119">
        <v>1997</v>
      </c>
      <c r="D119">
        <f t="shared" si="3"/>
        <v>1997</v>
      </c>
    </row>
    <row r="120" spans="1:4" x14ac:dyDescent="0.25">
      <c r="A120">
        <f t="shared" si="4"/>
        <v>124</v>
      </c>
      <c r="B120" s="111">
        <v>1997</v>
      </c>
      <c r="C120">
        <v>1997</v>
      </c>
      <c r="D120">
        <f t="shared" si="3"/>
        <v>1997</v>
      </c>
    </row>
    <row r="121" spans="1:4" x14ac:dyDescent="0.25">
      <c r="A121">
        <f t="shared" si="4"/>
        <v>125</v>
      </c>
      <c r="B121" s="111">
        <v>1997</v>
      </c>
      <c r="C121">
        <v>1997</v>
      </c>
      <c r="D121">
        <f t="shared" si="3"/>
        <v>1997</v>
      </c>
    </row>
    <row r="122" spans="1:4" x14ac:dyDescent="0.25">
      <c r="A122">
        <f t="shared" si="4"/>
        <v>126</v>
      </c>
      <c r="B122" s="111">
        <v>1997</v>
      </c>
      <c r="C122">
        <v>1997</v>
      </c>
      <c r="D122">
        <f t="shared" si="3"/>
        <v>1997</v>
      </c>
    </row>
    <row r="123" spans="1:4" x14ac:dyDescent="0.25">
      <c r="A123">
        <f t="shared" si="4"/>
        <v>127</v>
      </c>
      <c r="B123" s="111">
        <v>1997</v>
      </c>
      <c r="C123">
        <v>1997</v>
      </c>
      <c r="D123">
        <f t="shared" si="3"/>
        <v>1997</v>
      </c>
    </row>
    <row r="124" spans="1:4" x14ac:dyDescent="0.25">
      <c r="A124">
        <f t="shared" si="4"/>
        <v>128</v>
      </c>
      <c r="B124" s="111">
        <v>1997</v>
      </c>
      <c r="C124">
        <v>1997</v>
      </c>
      <c r="D124">
        <f t="shared" si="3"/>
        <v>1997</v>
      </c>
    </row>
    <row r="125" spans="1:4" x14ac:dyDescent="0.25">
      <c r="A125">
        <f t="shared" si="4"/>
        <v>129</v>
      </c>
      <c r="B125" s="111">
        <v>1997</v>
      </c>
      <c r="C125">
        <v>1997</v>
      </c>
      <c r="D125">
        <f t="shared" si="3"/>
        <v>1997</v>
      </c>
    </row>
    <row r="126" spans="1:4" x14ac:dyDescent="0.25">
      <c r="A126">
        <f t="shared" si="4"/>
        <v>130</v>
      </c>
      <c r="B126" s="111">
        <v>1997</v>
      </c>
      <c r="C126">
        <v>1997</v>
      </c>
      <c r="D126">
        <f t="shared" si="3"/>
        <v>1997</v>
      </c>
    </row>
    <row r="127" spans="1:4" x14ac:dyDescent="0.25">
      <c r="A127">
        <f t="shared" si="4"/>
        <v>131</v>
      </c>
      <c r="B127" s="111">
        <v>1997</v>
      </c>
      <c r="C127">
        <v>1997</v>
      </c>
      <c r="D127">
        <f t="shared" si="3"/>
        <v>1997</v>
      </c>
    </row>
    <row r="128" spans="1:4" x14ac:dyDescent="0.25">
      <c r="A128">
        <f t="shared" si="4"/>
        <v>132</v>
      </c>
      <c r="B128" s="111">
        <v>1997</v>
      </c>
      <c r="C128">
        <v>1997</v>
      </c>
      <c r="D128">
        <f t="shared" si="3"/>
        <v>1997</v>
      </c>
    </row>
    <row r="129" spans="1:4" x14ac:dyDescent="0.25">
      <c r="A129">
        <f t="shared" si="4"/>
        <v>133</v>
      </c>
      <c r="B129" s="111">
        <v>1997</v>
      </c>
      <c r="C129">
        <v>1997</v>
      </c>
      <c r="D129">
        <f t="shared" si="3"/>
        <v>1997</v>
      </c>
    </row>
    <row r="130" spans="1:4" x14ac:dyDescent="0.25">
      <c r="A130">
        <f t="shared" si="4"/>
        <v>134</v>
      </c>
      <c r="B130" s="111">
        <v>1997</v>
      </c>
      <c r="C130">
        <v>1997</v>
      </c>
      <c r="D130">
        <f t="shared" si="3"/>
        <v>1997</v>
      </c>
    </row>
    <row r="131" spans="1:4" x14ac:dyDescent="0.25">
      <c r="A131">
        <f t="shared" si="4"/>
        <v>135</v>
      </c>
      <c r="B131" s="111">
        <v>1997</v>
      </c>
      <c r="C131">
        <v>1997</v>
      </c>
      <c r="D131">
        <f t="shared" si="3"/>
        <v>1997</v>
      </c>
    </row>
    <row r="132" spans="1:4" x14ac:dyDescent="0.25">
      <c r="A132">
        <f t="shared" si="4"/>
        <v>136</v>
      </c>
      <c r="B132" s="111">
        <v>1997</v>
      </c>
      <c r="C132">
        <v>1997</v>
      </c>
      <c r="D132">
        <f t="shared" si="3"/>
        <v>1997</v>
      </c>
    </row>
    <row r="133" spans="1:4" x14ac:dyDescent="0.25">
      <c r="A133">
        <f t="shared" si="4"/>
        <v>137</v>
      </c>
      <c r="B133" s="111">
        <v>1997</v>
      </c>
      <c r="C133">
        <v>1997</v>
      </c>
      <c r="D133">
        <f t="shared" si="3"/>
        <v>1997</v>
      </c>
    </row>
    <row r="134" spans="1:4" x14ac:dyDescent="0.25">
      <c r="A134">
        <f t="shared" si="4"/>
        <v>138</v>
      </c>
      <c r="B134" s="111">
        <v>1997</v>
      </c>
      <c r="C134">
        <v>1997</v>
      </c>
      <c r="D134">
        <f t="shared" si="3"/>
        <v>1997</v>
      </c>
    </row>
    <row r="135" spans="1:4" x14ac:dyDescent="0.25">
      <c r="A135">
        <f t="shared" si="4"/>
        <v>139</v>
      </c>
      <c r="B135" s="111">
        <v>1997</v>
      </c>
      <c r="C135">
        <v>1997</v>
      </c>
      <c r="D135">
        <f t="shared" si="3"/>
        <v>1997</v>
      </c>
    </row>
    <row r="136" spans="1:4" x14ac:dyDescent="0.25">
      <c r="A136">
        <f t="shared" si="4"/>
        <v>140</v>
      </c>
      <c r="B136" s="111">
        <v>1997</v>
      </c>
      <c r="C136">
        <v>1997</v>
      </c>
      <c r="D136">
        <f t="shared" si="3"/>
        <v>1997</v>
      </c>
    </row>
    <row r="137" spans="1:4" x14ac:dyDescent="0.25">
      <c r="A137">
        <f t="shared" si="4"/>
        <v>141</v>
      </c>
      <c r="B137" s="111">
        <v>1997</v>
      </c>
      <c r="C137">
        <v>1997</v>
      </c>
      <c r="D137">
        <f t="shared" si="3"/>
        <v>1997</v>
      </c>
    </row>
    <row r="138" spans="1:4" x14ac:dyDescent="0.25">
      <c r="A138">
        <f t="shared" si="4"/>
        <v>142</v>
      </c>
      <c r="B138" s="111">
        <v>1997</v>
      </c>
      <c r="C138">
        <v>1997</v>
      </c>
      <c r="D138">
        <f t="shared" si="3"/>
        <v>1997</v>
      </c>
    </row>
    <row r="139" spans="1:4" x14ac:dyDescent="0.25">
      <c r="A139">
        <f t="shared" si="4"/>
        <v>143</v>
      </c>
      <c r="B139" s="111">
        <v>1997</v>
      </c>
      <c r="C139">
        <v>1997</v>
      </c>
      <c r="D139">
        <f t="shared" si="3"/>
        <v>1997</v>
      </c>
    </row>
    <row r="140" spans="1:4" x14ac:dyDescent="0.25">
      <c r="A140">
        <f t="shared" si="4"/>
        <v>144</v>
      </c>
      <c r="B140" s="111">
        <v>1997</v>
      </c>
      <c r="C140">
        <v>1997</v>
      </c>
      <c r="D140">
        <f t="shared" si="3"/>
        <v>1997</v>
      </c>
    </row>
    <row r="141" spans="1:4" x14ac:dyDescent="0.25">
      <c r="A141">
        <f t="shared" si="4"/>
        <v>145</v>
      </c>
      <c r="B141" s="111">
        <v>1997</v>
      </c>
      <c r="C141">
        <v>1997</v>
      </c>
      <c r="D141">
        <f t="shared" si="3"/>
        <v>1997</v>
      </c>
    </row>
    <row r="142" spans="1:4" x14ac:dyDescent="0.25">
      <c r="A142">
        <f t="shared" si="4"/>
        <v>146</v>
      </c>
      <c r="B142" s="111">
        <v>1997</v>
      </c>
      <c r="C142">
        <v>1997</v>
      </c>
      <c r="D142">
        <f t="shared" si="3"/>
        <v>1997</v>
      </c>
    </row>
    <row r="143" spans="1:4" x14ac:dyDescent="0.25">
      <c r="A143">
        <f t="shared" si="4"/>
        <v>147</v>
      </c>
      <c r="B143" s="111">
        <v>1997</v>
      </c>
      <c r="C143">
        <v>1997</v>
      </c>
      <c r="D143">
        <f t="shared" si="3"/>
        <v>1997</v>
      </c>
    </row>
    <row r="144" spans="1:4" x14ac:dyDescent="0.25">
      <c r="A144">
        <f t="shared" si="4"/>
        <v>148</v>
      </c>
      <c r="B144" s="111">
        <v>1997</v>
      </c>
      <c r="C144">
        <v>1997</v>
      </c>
      <c r="D144">
        <f t="shared" si="3"/>
        <v>1997</v>
      </c>
    </row>
    <row r="145" spans="1:4" x14ac:dyDescent="0.25">
      <c r="A145">
        <f t="shared" si="4"/>
        <v>149</v>
      </c>
      <c r="B145" s="111">
        <v>1997</v>
      </c>
      <c r="C145">
        <v>1997</v>
      </c>
      <c r="D145">
        <f t="shared" si="3"/>
        <v>1997</v>
      </c>
    </row>
    <row r="146" spans="1:4" x14ac:dyDescent="0.25">
      <c r="A146">
        <f t="shared" si="4"/>
        <v>150</v>
      </c>
      <c r="B146" s="111">
        <v>1997</v>
      </c>
      <c r="C146">
        <v>1997</v>
      </c>
      <c r="D146">
        <f t="shared" si="3"/>
        <v>1997</v>
      </c>
    </row>
    <row r="147" spans="1:4" x14ac:dyDescent="0.25">
      <c r="A147">
        <f t="shared" si="4"/>
        <v>151</v>
      </c>
      <c r="B147" s="111">
        <v>1997</v>
      </c>
      <c r="C147">
        <v>1997</v>
      </c>
      <c r="D147">
        <f t="shared" si="3"/>
        <v>1997</v>
      </c>
    </row>
    <row r="148" spans="1:4" x14ac:dyDescent="0.25">
      <c r="A148">
        <f t="shared" si="4"/>
        <v>152</v>
      </c>
      <c r="B148" s="111">
        <v>1997</v>
      </c>
      <c r="C148">
        <v>1997</v>
      </c>
      <c r="D148">
        <f t="shared" si="3"/>
        <v>1997</v>
      </c>
    </row>
    <row r="149" spans="1:4" x14ac:dyDescent="0.25">
      <c r="A149">
        <f t="shared" si="4"/>
        <v>153</v>
      </c>
      <c r="B149" s="111">
        <v>1997</v>
      </c>
      <c r="C149">
        <v>1997</v>
      </c>
      <c r="D149">
        <f t="shared" si="3"/>
        <v>1997</v>
      </c>
    </row>
    <row r="150" spans="1:4" x14ac:dyDescent="0.25">
      <c r="A150">
        <f t="shared" si="4"/>
        <v>154</v>
      </c>
      <c r="B150" s="111">
        <v>1997</v>
      </c>
      <c r="C150">
        <v>1997</v>
      </c>
      <c r="D150">
        <f t="shared" si="3"/>
        <v>1997</v>
      </c>
    </row>
    <row r="151" spans="1:4" x14ac:dyDescent="0.25">
      <c r="A151">
        <f t="shared" si="4"/>
        <v>155</v>
      </c>
      <c r="B151" s="111">
        <v>1997</v>
      </c>
      <c r="C151">
        <v>1997</v>
      </c>
      <c r="D151">
        <f t="shared" si="3"/>
        <v>1997</v>
      </c>
    </row>
    <row r="152" spans="1:4" x14ac:dyDescent="0.25">
      <c r="A152">
        <f t="shared" si="4"/>
        <v>156</v>
      </c>
      <c r="B152" s="111">
        <v>1997</v>
      </c>
      <c r="C152">
        <v>1997</v>
      </c>
      <c r="D152">
        <f t="shared" si="3"/>
        <v>1997</v>
      </c>
    </row>
    <row r="153" spans="1:4" x14ac:dyDescent="0.25">
      <c r="A153">
        <f t="shared" si="4"/>
        <v>157</v>
      </c>
      <c r="B153" s="111">
        <v>1997</v>
      </c>
      <c r="C153">
        <v>1997</v>
      </c>
      <c r="D153">
        <f t="shared" si="3"/>
        <v>1997</v>
      </c>
    </row>
    <row r="154" spans="1:4" x14ac:dyDescent="0.25">
      <c r="A154">
        <f t="shared" si="4"/>
        <v>158</v>
      </c>
      <c r="B154" s="111">
        <v>1997</v>
      </c>
      <c r="C154">
        <v>1997</v>
      </c>
      <c r="D154">
        <f t="shared" si="3"/>
        <v>1997</v>
      </c>
    </row>
    <row r="155" spans="1:4" x14ac:dyDescent="0.25">
      <c r="A155">
        <f t="shared" si="4"/>
        <v>159</v>
      </c>
      <c r="B155" s="111">
        <v>1997</v>
      </c>
      <c r="C155">
        <v>1997</v>
      </c>
      <c r="D155">
        <f t="shared" si="3"/>
        <v>1997</v>
      </c>
    </row>
    <row r="156" spans="1:4" x14ac:dyDescent="0.25">
      <c r="A156">
        <f t="shared" si="4"/>
        <v>160</v>
      </c>
      <c r="B156" s="111">
        <v>1997</v>
      </c>
      <c r="C156">
        <v>1997</v>
      </c>
      <c r="D156">
        <f t="shared" si="3"/>
        <v>1997</v>
      </c>
    </row>
    <row r="157" spans="1:4" x14ac:dyDescent="0.25">
      <c r="A157">
        <f t="shared" si="4"/>
        <v>161</v>
      </c>
      <c r="B157" s="111">
        <v>1997</v>
      </c>
      <c r="C157">
        <v>1997</v>
      </c>
      <c r="D157">
        <f t="shared" si="3"/>
        <v>1997</v>
      </c>
    </row>
    <row r="158" spans="1:4" x14ac:dyDescent="0.25">
      <c r="A158">
        <f t="shared" si="4"/>
        <v>162</v>
      </c>
      <c r="B158" s="111">
        <v>1997</v>
      </c>
      <c r="C158">
        <v>1997</v>
      </c>
      <c r="D158">
        <f t="shared" si="3"/>
        <v>1997</v>
      </c>
    </row>
    <row r="159" spans="1:4" x14ac:dyDescent="0.25">
      <c r="A159">
        <f t="shared" si="4"/>
        <v>163</v>
      </c>
      <c r="B159" s="111">
        <v>1997</v>
      </c>
      <c r="C159">
        <v>1997</v>
      </c>
      <c r="D159">
        <f t="shared" si="3"/>
        <v>1997</v>
      </c>
    </row>
    <row r="160" spans="1:4" x14ac:dyDescent="0.25">
      <c r="A160">
        <f t="shared" si="4"/>
        <v>164</v>
      </c>
      <c r="B160" s="111">
        <v>1997</v>
      </c>
      <c r="C160">
        <v>1997</v>
      </c>
      <c r="D160">
        <f t="shared" si="3"/>
        <v>1997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D985-0404-4E2A-802C-0D795CD82A2A}">
  <dimension ref="A1:J9"/>
  <sheetViews>
    <sheetView zoomScaleNormal="100" workbookViewId="0">
      <selection activeCell="B4" sqref="B4:H4"/>
    </sheetView>
  </sheetViews>
  <sheetFormatPr defaultColWidth="8.85546875" defaultRowHeight="15" x14ac:dyDescent="0.25"/>
  <cols>
    <col min="1" max="1" width="16.28515625" style="120" customWidth="1"/>
    <col min="2" max="3" width="18.42578125" customWidth="1"/>
    <col min="5" max="5" width="18.42578125" customWidth="1"/>
    <col min="6" max="6" width="23.7109375" customWidth="1"/>
    <col min="7" max="7" width="20.28515625" customWidth="1"/>
    <col min="8" max="8" width="15.85546875" style="8" customWidth="1"/>
    <col min="9" max="9" width="25" customWidth="1"/>
    <col min="10" max="10" width="14.140625" style="1" bestFit="1" customWidth="1"/>
  </cols>
  <sheetData>
    <row r="1" spans="1:10" s="127" customFormat="1" x14ac:dyDescent="0.25">
      <c r="A1" s="124" t="s">
        <v>919</v>
      </c>
      <c r="B1" s="125" t="s">
        <v>920</v>
      </c>
      <c r="C1" s="125" t="s">
        <v>963</v>
      </c>
      <c r="D1" s="125" t="s">
        <v>957</v>
      </c>
      <c r="E1" s="125" t="s">
        <v>1207</v>
      </c>
      <c r="F1" s="125" t="s">
        <v>960</v>
      </c>
      <c r="G1" s="125" t="s">
        <v>961</v>
      </c>
      <c r="H1" s="126" t="s">
        <v>175</v>
      </c>
      <c r="I1" s="125" t="s">
        <v>962</v>
      </c>
      <c r="J1" s="143"/>
    </row>
    <row r="2" spans="1:10" x14ac:dyDescent="0.25">
      <c r="A2" s="121">
        <v>3725</v>
      </c>
      <c r="B2" s="89" t="s">
        <v>908</v>
      </c>
      <c r="C2" s="89"/>
      <c r="D2" s="89">
        <v>7.6</v>
      </c>
      <c r="E2" s="89">
        <v>5445</v>
      </c>
      <c r="F2" s="89">
        <v>584</v>
      </c>
      <c r="G2" s="89"/>
      <c r="H2" s="122">
        <v>24167087.999999996</v>
      </c>
      <c r="I2" s="89"/>
      <c r="J2" s="1">
        <v>46112</v>
      </c>
    </row>
    <row r="3" spans="1:10" x14ac:dyDescent="0.25">
      <c r="A3" s="121">
        <v>3725</v>
      </c>
      <c r="B3" s="89" t="s">
        <v>910</v>
      </c>
      <c r="C3" s="89"/>
      <c r="D3" s="89">
        <v>17.399999999999999</v>
      </c>
      <c r="E3" s="89">
        <v>4545</v>
      </c>
      <c r="F3" s="89">
        <v>566</v>
      </c>
      <c r="G3" s="123"/>
      <c r="H3" s="122">
        <v>44760978</v>
      </c>
      <c r="I3" s="89"/>
      <c r="J3" s="1">
        <v>46112</v>
      </c>
    </row>
    <row r="4" spans="1:10" x14ac:dyDescent="0.25">
      <c r="A4" s="121">
        <v>3725</v>
      </c>
      <c r="B4" s="89" t="s">
        <v>912</v>
      </c>
      <c r="C4" s="89"/>
      <c r="D4" s="89">
        <v>112.51</v>
      </c>
      <c r="E4" s="89">
        <v>2415.3749999999995</v>
      </c>
      <c r="F4" s="89">
        <v>543</v>
      </c>
      <c r="G4" s="141">
        <v>-4.0636042402826811E-2</v>
      </c>
      <c r="H4" s="122">
        <v>147562335.79874998</v>
      </c>
      <c r="I4" s="89"/>
      <c r="J4" s="1">
        <v>46112</v>
      </c>
    </row>
    <row r="5" spans="1:10" x14ac:dyDescent="0.25">
      <c r="A5" s="121">
        <v>3725</v>
      </c>
      <c r="B5" s="89" t="s">
        <v>1049</v>
      </c>
      <c r="C5" s="89"/>
      <c r="D5" s="89">
        <v>112.51</v>
      </c>
      <c r="E5" s="89">
        <v>3545</v>
      </c>
      <c r="F5" s="89">
        <v>543</v>
      </c>
      <c r="G5" s="89"/>
      <c r="H5" s="122">
        <v>216574436.84999999</v>
      </c>
      <c r="I5" s="89"/>
      <c r="J5" s="1">
        <v>46112</v>
      </c>
    </row>
    <row r="6" spans="1:10" x14ac:dyDescent="0.25">
      <c r="A6" s="121">
        <v>3925</v>
      </c>
      <c r="B6" s="89" t="s">
        <v>908</v>
      </c>
      <c r="C6" s="89"/>
      <c r="D6" s="89">
        <v>7.22</v>
      </c>
      <c r="E6" s="89">
        <v>5445</v>
      </c>
      <c r="F6" s="89">
        <v>618</v>
      </c>
      <c r="G6" s="123"/>
      <c r="H6" s="122">
        <v>24295372.199999999</v>
      </c>
      <c r="I6" s="89"/>
      <c r="J6" s="1">
        <v>46112</v>
      </c>
    </row>
    <row r="7" spans="1:10" x14ac:dyDescent="0.25">
      <c r="A7" s="121">
        <v>3925</v>
      </c>
      <c r="B7" s="89" t="s">
        <v>910</v>
      </c>
      <c r="C7" s="89"/>
      <c r="D7" s="89">
        <v>18.760000000000002</v>
      </c>
      <c r="E7" s="89">
        <v>4455</v>
      </c>
      <c r="F7" s="89">
        <v>599</v>
      </c>
      <c r="G7" s="89"/>
      <c r="H7" s="122">
        <v>50061904.20000001</v>
      </c>
      <c r="I7" s="89"/>
      <c r="J7" s="1">
        <v>46112</v>
      </c>
    </row>
    <row r="8" spans="1:10" x14ac:dyDescent="0.25">
      <c r="A8" s="121">
        <v>3925</v>
      </c>
      <c r="B8" s="89" t="s">
        <v>912</v>
      </c>
      <c r="C8" s="89"/>
      <c r="D8" s="89">
        <v>114.1</v>
      </c>
      <c r="E8" s="89">
        <v>2415.38</v>
      </c>
      <c r="F8" s="89">
        <v>567</v>
      </c>
      <c r="G8" s="141">
        <v>-5.3422370617696169E-2</v>
      </c>
      <c r="H8" s="122">
        <v>156262284.486</v>
      </c>
      <c r="I8" s="89"/>
      <c r="J8" s="1">
        <v>46112</v>
      </c>
    </row>
    <row r="9" spans="1:10" x14ac:dyDescent="0.25">
      <c r="A9" s="121">
        <v>3925</v>
      </c>
      <c r="B9" s="89" t="s">
        <v>1049</v>
      </c>
      <c r="C9" s="89"/>
      <c r="D9" s="89">
        <v>114.1</v>
      </c>
      <c r="E9" s="89">
        <v>3545</v>
      </c>
      <c r="F9" s="89">
        <v>567</v>
      </c>
      <c r="G9" s="89"/>
      <c r="H9" s="122">
        <v>229342711.5</v>
      </c>
      <c r="I9" s="89"/>
      <c r="J9" s="1">
        <v>46112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2933-A960-4E0B-88B6-56F7B49ED788}">
  <dimension ref="A1:M53"/>
  <sheetViews>
    <sheetView topLeftCell="C1" workbookViewId="0">
      <selection activeCell="D20" sqref="D20"/>
    </sheetView>
  </sheetViews>
  <sheetFormatPr defaultRowHeight="15" x14ac:dyDescent="0.25"/>
  <cols>
    <col min="1" max="1" width="5.140625" bestFit="1" customWidth="1"/>
    <col min="2" max="2" width="27.5703125" bestFit="1" customWidth="1"/>
    <col min="3" max="3" width="7.140625" style="138" bestFit="1" customWidth="1"/>
    <col min="4" max="4" width="22.85546875" bestFit="1" customWidth="1"/>
    <col min="5" max="5" width="9.85546875" bestFit="1" customWidth="1"/>
    <col min="6" max="6" width="8.5703125" bestFit="1" customWidth="1"/>
    <col min="7" max="7" width="21.7109375" bestFit="1" customWidth="1"/>
    <col min="8" max="8" width="12.5703125" bestFit="1" customWidth="1"/>
    <col min="9" max="9" width="10.28515625" bestFit="1" customWidth="1"/>
    <col min="10" max="10" width="16.5703125" bestFit="1" customWidth="1"/>
    <col min="11" max="11" width="13.28515625" bestFit="1" customWidth="1"/>
    <col min="12" max="12" width="12.7109375" bestFit="1" customWidth="1"/>
    <col min="13" max="13" width="13.140625" style="137" bestFit="1" customWidth="1"/>
  </cols>
  <sheetData>
    <row r="1" spans="1:13" x14ac:dyDescent="0.25">
      <c r="A1" t="s">
        <v>904</v>
      </c>
      <c r="B1" t="s">
        <v>1050</v>
      </c>
      <c r="C1" s="138" t="s">
        <v>1051</v>
      </c>
      <c r="D1" t="s">
        <v>1052</v>
      </c>
      <c r="E1" t="s">
        <v>1053</v>
      </c>
      <c r="F1" t="s">
        <v>1054</v>
      </c>
      <c r="G1" t="s">
        <v>1055</v>
      </c>
      <c r="H1" t="s">
        <v>1056</v>
      </c>
      <c r="I1" t="s">
        <v>1057</v>
      </c>
      <c r="J1" t="s">
        <v>1161</v>
      </c>
      <c r="K1" t="s">
        <v>1162</v>
      </c>
      <c r="L1" t="s">
        <v>1163</v>
      </c>
      <c r="M1" s="137" t="s">
        <v>1167</v>
      </c>
    </row>
    <row r="2" spans="1:13" ht="18" hidden="1" thickBot="1" x14ac:dyDescent="0.35">
      <c r="A2">
        <v>7</v>
      </c>
      <c r="B2" t="s">
        <v>1070</v>
      </c>
      <c r="C2" s="138">
        <v>0.32500000000000001</v>
      </c>
      <c r="D2" t="s">
        <v>1073</v>
      </c>
      <c r="E2" t="s">
        <v>1060</v>
      </c>
      <c r="F2" t="b">
        <v>1</v>
      </c>
      <c r="G2" s="136">
        <v>46053</v>
      </c>
      <c r="H2" t="s">
        <v>1071</v>
      </c>
      <c r="I2" t="s">
        <v>1072</v>
      </c>
      <c r="J2" t="e">
        <f>_xlfn.XLOOKUP(formulas_internas[[#This Row],[formula]],BBDD_GASTOS_FINAL!#REF!,BBDD_GASTOS_FINAL!#REF!,0)</f>
        <v>#REF!</v>
      </c>
      <c r="K2" s="140">
        <f>_xlfn.XLOOKUP(formulas_internas[[#This Row],[ID_MAT]],precios_mp_ac!A:A,precios_mp_ac!N:N)</f>
        <v>440</v>
      </c>
      <c r="L2">
        <f>formulas_internas[[#This Row],[precios_ars]]*formulas_internas[[#This Row],[prc]]</f>
        <v>143</v>
      </c>
      <c r="M2" s="137">
        <f>SUMIFS(L:L,D:D,formulas_internas[[#This Row],[formula]])</f>
        <v>357.53380499999997</v>
      </c>
    </row>
    <row r="3" spans="1:13" ht="18" hidden="1" thickBot="1" x14ac:dyDescent="0.35">
      <c r="A3">
        <v>6</v>
      </c>
      <c r="B3" t="s">
        <v>1082</v>
      </c>
      <c r="C3" s="138">
        <v>0.64400000000000002</v>
      </c>
      <c r="D3" t="s">
        <v>1073</v>
      </c>
      <c r="E3" t="s">
        <v>1060</v>
      </c>
      <c r="F3" t="b">
        <v>1</v>
      </c>
      <c r="G3" s="136">
        <v>46053</v>
      </c>
      <c r="H3" t="s">
        <v>1083</v>
      </c>
      <c r="I3" t="s">
        <v>1084</v>
      </c>
      <c r="J3" t="e">
        <f>_xlfn.XLOOKUP(formulas_internas[[#This Row],[formula]],BBDD_GASTOS_FINAL!#REF!,BBDD_GASTOS_FINAL!#REF!,0)</f>
        <v>#REF!</v>
      </c>
      <c r="K3" s="140">
        <f>_xlfn.XLOOKUP(formulas_internas[[#This Row],[ID_MAT]],precios_mp_ac!A:A,precios_mp_ac!N:N)</f>
        <v>260</v>
      </c>
      <c r="L3">
        <f>formulas_internas[[#This Row],[precios_ars]]*formulas_internas[[#This Row],[prc]]</f>
        <v>167.44</v>
      </c>
      <c r="M3" s="137">
        <f>SUMIFS(L:L,D:D,formulas_internas[[#This Row],[formula]])</f>
        <v>357.53380499999997</v>
      </c>
    </row>
    <row r="4" spans="1:13" ht="18" hidden="1" thickBot="1" x14ac:dyDescent="0.35">
      <c r="A4">
        <v>8</v>
      </c>
      <c r="B4" t="s">
        <v>1085</v>
      </c>
      <c r="C4" s="138">
        <v>3.1E-2</v>
      </c>
      <c r="D4" t="s">
        <v>1073</v>
      </c>
      <c r="E4" t="s">
        <v>1060</v>
      </c>
      <c r="F4" t="b">
        <v>1</v>
      </c>
      <c r="G4" s="136">
        <v>46053</v>
      </c>
      <c r="H4" t="s">
        <v>1086</v>
      </c>
      <c r="I4" t="s">
        <v>1087</v>
      </c>
      <c r="J4" t="e">
        <f>_xlfn.XLOOKUP(formulas_internas[[#This Row],[formula]],BBDD_GASTOS_FINAL!#REF!,BBDD_GASTOS_FINAL!#REF!,0)</f>
        <v>#REF!</v>
      </c>
      <c r="K4" s="140">
        <f>_xlfn.XLOOKUP(formulas_internas[[#This Row],[ID_MAT]],precios_mp_ac!A:A,precios_mp_ac!N:N)</f>
        <v>1519.155</v>
      </c>
      <c r="L4">
        <f>formulas_internas[[#This Row],[precios_ars]]*formulas_internas[[#This Row],[prc]]</f>
        <v>47.093804999999996</v>
      </c>
      <c r="M4" s="137">
        <f>SUMIFS(L:L,D:D,formulas_internas[[#This Row],[formula]])</f>
        <v>357.53380499999997</v>
      </c>
    </row>
    <row r="5" spans="1:13" ht="18" hidden="1" thickBot="1" x14ac:dyDescent="0.35">
      <c r="A5">
        <v>11</v>
      </c>
      <c r="B5" t="s">
        <v>1070</v>
      </c>
      <c r="C5" s="138">
        <v>0.35721999999999998</v>
      </c>
      <c r="D5" t="s">
        <v>1074</v>
      </c>
      <c r="E5" t="s">
        <v>1060</v>
      </c>
      <c r="F5" t="b">
        <v>1</v>
      </c>
      <c r="G5" s="136">
        <v>46053</v>
      </c>
      <c r="H5" t="s">
        <v>1071</v>
      </c>
      <c r="I5" t="s">
        <v>1072</v>
      </c>
      <c r="J5" t="e">
        <f>_xlfn.XLOOKUP(formulas_internas[[#This Row],[formula]],BBDD_GASTOS_FINAL!#REF!,BBDD_GASTOS_FINAL!#REF!,0)</f>
        <v>#REF!</v>
      </c>
      <c r="K5" s="140">
        <f>_xlfn.XLOOKUP(formulas_internas[[#This Row],[ID_MAT]],precios_mp_ac!A:A,precios_mp_ac!N:N)</f>
        <v>440</v>
      </c>
      <c r="L5">
        <f>formulas_internas[[#This Row],[precios_ars]]*formulas_internas[[#This Row],[prc]]</f>
        <v>157.17679999999999</v>
      </c>
      <c r="M5" s="137">
        <f>SUMIFS(L:L,D:D,formulas_internas[[#This Row],[formula]])</f>
        <v>387.06679999999994</v>
      </c>
    </row>
    <row r="6" spans="1:13" ht="18" hidden="1" thickBot="1" x14ac:dyDescent="0.35">
      <c r="A6">
        <v>10</v>
      </c>
      <c r="B6" t="s">
        <v>1082</v>
      </c>
      <c r="C6" s="138">
        <v>0.61277999999999999</v>
      </c>
      <c r="D6" t="s">
        <v>1074</v>
      </c>
      <c r="E6" t="s">
        <v>1060</v>
      </c>
      <c r="F6" t="b">
        <v>1</v>
      </c>
      <c r="G6" s="136">
        <v>46053</v>
      </c>
      <c r="H6" t="s">
        <v>1083</v>
      </c>
      <c r="I6" t="s">
        <v>1084</v>
      </c>
      <c r="J6" t="e">
        <f>_xlfn.XLOOKUP(formulas_internas[[#This Row],[formula]],BBDD_GASTOS_FINAL!#REF!,BBDD_GASTOS_FINAL!#REF!,0)</f>
        <v>#REF!</v>
      </c>
      <c r="K6" s="140">
        <f>_xlfn.XLOOKUP(formulas_internas[[#This Row],[ID_MAT]],precios_mp_ac!A:A,precios_mp_ac!N:N)</f>
        <v>260</v>
      </c>
      <c r="L6">
        <f>formulas_internas[[#This Row],[precios_ars]]*formulas_internas[[#This Row],[prc]]</f>
        <v>159.3228</v>
      </c>
      <c r="M6" s="137">
        <f>SUMIFS(L:L,D:D,formulas_internas[[#This Row],[formula]])</f>
        <v>387.06679999999994</v>
      </c>
    </row>
    <row r="7" spans="1:13" ht="18" hidden="1" thickBot="1" x14ac:dyDescent="0.35">
      <c r="A7">
        <v>12</v>
      </c>
      <c r="B7" t="s">
        <v>1094</v>
      </c>
      <c r="C7" s="138">
        <v>0.03</v>
      </c>
      <c r="D7" t="s">
        <v>1074</v>
      </c>
      <c r="E7" t="s">
        <v>1060</v>
      </c>
      <c r="F7" t="b">
        <v>1</v>
      </c>
      <c r="G7" s="136">
        <v>46053</v>
      </c>
      <c r="H7" t="s">
        <v>1086</v>
      </c>
      <c r="I7" t="s">
        <v>1095</v>
      </c>
      <c r="J7" t="e">
        <f>_xlfn.XLOOKUP(formulas_internas[[#This Row],[formula]],BBDD_GASTOS_FINAL!#REF!,BBDD_GASTOS_FINAL!#REF!,0)</f>
        <v>#REF!</v>
      </c>
      <c r="K7" s="140">
        <f>_xlfn.XLOOKUP(formulas_internas[[#This Row],[ID_MAT]],precios_mp_ac!A:A,precios_mp_ac!N:N)</f>
        <v>2352.2399999999998</v>
      </c>
      <c r="L7">
        <f>formulas_internas[[#This Row],[precios_ars]]*formulas_internas[[#This Row],[prc]]</f>
        <v>70.567199999999985</v>
      </c>
      <c r="M7" s="137">
        <f>SUMIFS(L:L,D:D,formulas_internas[[#This Row],[formula]])</f>
        <v>387.06679999999994</v>
      </c>
    </row>
    <row r="8" spans="1:13" ht="18" hidden="1" thickBot="1" x14ac:dyDescent="0.35">
      <c r="A8">
        <v>14</v>
      </c>
      <c r="B8" t="s">
        <v>1070</v>
      </c>
      <c r="C8" s="138">
        <v>0.36768358952097502</v>
      </c>
      <c r="D8" t="s">
        <v>1075</v>
      </c>
      <c r="E8" t="s">
        <v>1060</v>
      </c>
      <c r="F8" t="b">
        <v>1</v>
      </c>
      <c r="G8" s="136">
        <v>46053</v>
      </c>
      <c r="H8" t="s">
        <v>1071</v>
      </c>
      <c r="I8" t="s">
        <v>1072</v>
      </c>
      <c r="J8" t="e">
        <f>_xlfn.XLOOKUP(formulas_internas[[#This Row],[formula]],BBDD_GASTOS_FINAL!#REF!,BBDD_GASTOS_FINAL!#REF!,0)</f>
        <v>#REF!</v>
      </c>
      <c r="K8" s="140">
        <f>_xlfn.XLOOKUP(formulas_internas[[#This Row],[ID_MAT]],precios_mp_ac!A:A,precios_mp_ac!N:N)</f>
        <v>440</v>
      </c>
      <c r="L8">
        <f>formulas_internas[[#This Row],[precios_ars]]*formulas_internas[[#This Row],[prc]]</f>
        <v>161.780779389229</v>
      </c>
      <c r="M8" s="137">
        <f>SUMIFS(L:L,D:D,formulas_internas[[#This Row],[formula]])</f>
        <v>388.95024611377551</v>
      </c>
    </row>
    <row r="9" spans="1:13" ht="18" hidden="1" thickBot="1" x14ac:dyDescent="0.35">
      <c r="A9">
        <v>13</v>
      </c>
      <c r="B9" t="s">
        <v>1082</v>
      </c>
      <c r="C9" s="138">
        <v>0.60231641047902496</v>
      </c>
      <c r="D9" t="s">
        <v>1075</v>
      </c>
      <c r="E9" t="s">
        <v>1060</v>
      </c>
      <c r="F9" t="b">
        <v>1</v>
      </c>
      <c r="G9" s="136">
        <v>46053</v>
      </c>
      <c r="H9" t="s">
        <v>1083</v>
      </c>
      <c r="I9" t="s">
        <v>1084</v>
      </c>
      <c r="J9" t="e">
        <f>_xlfn.XLOOKUP(formulas_internas[[#This Row],[formula]],BBDD_GASTOS_FINAL!#REF!,BBDD_GASTOS_FINAL!#REF!,0)</f>
        <v>#REF!</v>
      </c>
      <c r="K9" s="140">
        <f>_xlfn.XLOOKUP(formulas_internas[[#This Row],[ID_MAT]],precios_mp_ac!A:A,precios_mp_ac!N:N)</f>
        <v>260</v>
      </c>
      <c r="L9">
        <f>formulas_internas[[#This Row],[precios_ars]]*formulas_internas[[#This Row],[prc]]</f>
        <v>156.6022667245465</v>
      </c>
      <c r="M9" s="137">
        <f>SUMIFS(L:L,D:D,formulas_internas[[#This Row],[formula]])</f>
        <v>388.95024611377551</v>
      </c>
    </row>
    <row r="10" spans="1:13" ht="18" hidden="1" thickBot="1" x14ac:dyDescent="0.35">
      <c r="A10">
        <v>15</v>
      </c>
      <c r="B10" t="s">
        <v>1094</v>
      </c>
      <c r="C10" s="138">
        <v>0.03</v>
      </c>
      <c r="D10" t="s">
        <v>1075</v>
      </c>
      <c r="E10" t="s">
        <v>1060</v>
      </c>
      <c r="F10" t="b">
        <v>1</v>
      </c>
      <c r="G10" s="136">
        <v>46053</v>
      </c>
      <c r="H10" t="s">
        <v>1086</v>
      </c>
      <c r="I10" t="s">
        <v>1095</v>
      </c>
      <c r="J10" t="e">
        <f>_xlfn.XLOOKUP(formulas_internas[[#This Row],[formula]],BBDD_GASTOS_FINAL!#REF!,BBDD_GASTOS_FINAL!#REF!,0)</f>
        <v>#REF!</v>
      </c>
      <c r="K10" s="140">
        <f>_xlfn.XLOOKUP(formulas_internas[[#This Row],[ID_MAT]],precios_mp_ac!A:A,precios_mp_ac!N:N)</f>
        <v>2352.2399999999998</v>
      </c>
      <c r="L10">
        <f>formulas_internas[[#This Row],[precios_ars]]*formulas_internas[[#This Row],[prc]]</f>
        <v>70.567199999999985</v>
      </c>
      <c r="M10" s="137">
        <f>SUMIFS(L:L,D:D,formulas_internas[[#This Row],[formula]])</f>
        <v>388.95024611377551</v>
      </c>
    </row>
    <row r="11" spans="1:13" ht="18" hidden="1" thickBot="1" x14ac:dyDescent="0.35">
      <c r="A11">
        <v>22</v>
      </c>
      <c r="B11" t="s">
        <v>1064</v>
      </c>
      <c r="C11" s="138">
        <v>0.1</v>
      </c>
      <c r="D11" t="s">
        <v>1067</v>
      </c>
      <c r="E11" t="s">
        <v>1060</v>
      </c>
      <c r="F11" t="b">
        <v>1</v>
      </c>
      <c r="G11" s="136">
        <v>46053</v>
      </c>
      <c r="H11" t="s">
        <v>1061</v>
      </c>
      <c r="I11" t="s">
        <v>1066</v>
      </c>
      <c r="J11" t="e">
        <f>_xlfn.XLOOKUP(formulas_internas[[#This Row],[formula]],BBDD_GASTOS_FINAL!#REF!,BBDD_GASTOS_FINAL!#REF!,0)</f>
        <v>#REF!</v>
      </c>
      <c r="K11" s="140">
        <f>_xlfn.XLOOKUP(formulas_internas[[#This Row],[ID_MAT]],precios_mp_ac!A:A,precios_mp_ac!N:N)</f>
        <v>260</v>
      </c>
      <c r="L11">
        <f>formulas_internas[[#This Row],[precios_ars]]*formulas_internas[[#This Row],[prc]]</f>
        <v>26</v>
      </c>
      <c r="M11" s="137">
        <f>SUMIFS(L:L,D:D,formulas_internas[[#This Row],[formula]])</f>
        <v>378.02719999999999</v>
      </c>
    </row>
    <row r="12" spans="1:13" ht="18" hidden="1" thickBot="1" x14ac:dyDescent="0.35">
      <c r="A12">
        <v>20</v>
      </c>
      <c r="B12" t="s">
        <v>1082</v>
      </c>
      <c r="C12" s="138">
        <v>0.56299999999999994</v>
      </c>
      <c r="D12" t="s">
        <v>1067</v>
      </c>
      <c r="E12" t="s">
        <v>1060</v>
      </c>
      <c r="F12" t="b">
        <v>1</v>
      </c>
      <c r="G12" s="136">
        <v>46053</v>
      </c>
      <c r="H12" t="s">
        <v>1083</v>
      </c>
      <c r="I12" t="s">
        <v>1084</v>
      </c>
      <c r="J12" t="e">
        <f>_xlfn.XLOOKUP(formulas_internas[[#This Row],[formula]],BBDD_GASTOS_FINAL!#REF!,BBDD_GASTOS_FINAL!#REF!,0)</f>
        <v>#REF!</v>
      </c>
      <c r="K12" s="140">
        <f>_xlfn.XLOOKUP(formulas_internas[[#This Row],[ID_MAT]],precios_mp_ac!A:A,precios_mp_ac!N:N)</f>
        <v>260</v>
      </c>
      <c r="L12">
        <f>formulas_internas[[#This Row],[precios_ars]]*formulas_internas[[#This Row],[prc]]</f>
        <v>146.38</v>
      </c>
      <c r="M12" s="137">
        <f>SUMIFS(L:L,D:D,formulas_internas[[#This Row],[formula]])</f>
        <v>378.02719999999999</v>
      </c>
    </row>
    <row r="13" spans="1:13" ht="18" hidden="1" thickBot="1" x14ac:dyDescent="0.35">
      <c r="A13">
        <v>23</v>
      </c>
      <c r="B13" t="s">
        <v>1094</v>
      </c>
      <c r="C13" s="138">
        <v>0.03</v>
      </c>
      <c r="D13" t="s">
        <v>1067</v>
      </c>
      <c r="E13" t="s">
        <v>1060</v>
      </c>
      <c r="F13" t="b">
        <v>1</v>
      </c>
      <c r="G13" s="136">
        <v>46053</v>
      </c>
      <c r="H13" t="s">
        <v>1086</v>
      </c>
      <c r="I13" t="s">
        <v>1095</v>
      </c>
      <c r="J13" t="e">
        <f>_xlfn.XLOOKUP(formulas_internas[[#This Row],[formula]],BBDD_GASTOS_FINAL!#REF!,BBDD_GASTOS_FINAL!#REF!,0)</f>
        <v>#REF!</v>
      </c>
      <c r="K13" s="140">
        <f>_xlfn.XLOOKUP(formulas_internas[[#This Row],[ID_MAT]],precios_mp_ac!A:A,precios_mp_ac!N:N)</f>
        <v>2352.2399999999998</v>
      </c>
      <c r="L13">
        <f>formulas_internas[[#This Row],[precios_ars]]*formulas_internas[[#This Row],[prc]]</f>
        <v>70.567199999999985</v>
      </c>
      <c r="M13" s="137">
        <f>SUMIFS(L:L,D:D,formulas_internas[[#This Row],[formula]])</f>
        <v>378.02719999999999</v>
      </c>
    </row>
    <row r="14" spans="1:13" ht="18" hidden="1" thickBot="1" x14ac:dyDescent="0.35">
      <c r="A14">
        <v>23</v>
      </c>
      <c r="B14" t="s">
        <v>1070</v>
      </c>
      <c r="C14" s="138">
        <v>0.307</v>
      </c>
      <c r="D14" t="s">
        <v>1067</v>
      </c>
      <c r="E14" t="s">
        <v>1060</v>
      </c>
      <c r="F14" t="b">
        <v>1</v>
      </c>
      <c r="G14" s="136">
        <v>46053</v>
      </c>
      <c r="H14" t="s">
        <v>1071</v>
      </c>
      <c r="I14" t="s">
        <v>1072</v>
      </c>
      <c r="J14" t="e">
        <f>_xlfn.XLOOKUP(formulas_internas[[#This Row],[formula]],BBDD_GASTOS_FINAL!#REF!,BBDD_GASTOS_FINAL!#REF!,0)</f>
        <v>#REF!</v>
      </c>
      <c r="K14" s="140">
        <f>_xlfn.XLOOKUP(formulas_internas[[#This Row],[ID_MAT]],precios_mp_ac!A:A,precios_mp_ac!N:N)</f>
        <v>440</v>
      </c>
      <c r="L14">
        <f>formulas_internas[[#This Row],[precios_ars]]*formulas_internas[[#This Row],[prc]]</f>
        <v>135.07999999999998</v>
      </c>
      <c r="M14" s="137">
        <f>SUMIFS(L:L,D:D,formulas_internas[[#This Row],[formula]])</f>
        <v>378.02719999999999</v>
      </c>
    </row>
    <row r="15" spans="1:13" ht="18" hidden="1" thickBot="1" x14ac:dyDescent="0.35">
      <c r="A15">
        <v>50</v>
      </c>
      <c r="B15" t="s">
        <v>1070</v>
      </c>
      <c r="C15" s="138">
        <v>0.35397000000000001</v>
      </c>
      <c r="D15" t="s">
        <v>1080</v>
      </c>
      <c r="E15" t="s">
        <v>1060</v>
      </c>
      <c r="F15" t="b">
        <v>1</v>
      </c>
      <c r="G15" s="136">
        <v>46053</v>
      </c>
      <c r="H15" t="s">
        <v>1071</v>
      </c>
      <c r="I15" t="s">
        <v>1072</v>
      </c>
      <c r="J15" t="e">
        <f>_xlfn.XLOOKUP(formulas_internas[[#This Row],[formula]],BBDD_GASTOS_FINAL!#REF!,BBDD_GASTOS_FINAL!#REF!,0)</f>
        <v>#REF!</v>
      </c>
      <c r="K15" s="140">
        <f>_xlfn.XLOOKUP(formulas_internas[[#This Row],[ID_MAT]],precios_mp_ac!A:A,precios_mp_ac!N:N)</f>
        <v>440</v>
      </c>
      <c r="L15">
        <f>formulas_internas[[#This Row],[precios_ars]]*formulas_internas[[#This Row],[prc]]</f>
        <v>155.74680000000001</v>
      </c>
      <c r="M15" s="137">
        <f>SUMIFS(L:L,D:D,formulas_internas[[#This Row],[formula]])</f>
        <v>537.45799999999997</v>
      </c>
    </row>
    <row r="16" spans="1:13" ht="18" hidden="1" thickBot="1" x14ac:dyDescent="0.35">
      <c r="A16">
        <v>49</v>
      </c>
      <c r="B16" t="s">
        <v>1082</v>
      </c>
      <c r="C16" s="138">
        <v>0.58603000000000005</v>
      </c>
      <c r="D16" t="s">
        <v>1080</v>
      </c>
      <c r="E16" t="s">
        <v>1060</v>
      </c>
      <c r="F16" t="b">
        <v>1</v>
      </c>
      <c r="G16" s="136">
        <v>46053</v>
      </c>
      <c r="H16" t="s">
        <v>1083</v>
      </c>
      <c r="I16" t="s">
        <v>1084</v>
      </c>
      <c r="J16" t="e">
        <f>_xlfn.XLOOKUP(formulas_internas[[#This Row],[formula]],BBDD_GASTOS_FINAL!#REF!,BBDD_GASTOS_FINAL!#REF!,0)</f>
        <v>#REF!</v>
      </c>
      <c r="K16" s="140">
        <f>_xlfn.XLOOKUP(formulas_internas[[#This Row],[ID_MAT]],precios_mp_ac!A:A,precios_mp_ac!N:N)</f>
        <v>260</v>
      </c>
      <c r="L16">
        <f>formulas_internas[[#This Row],[precios_ars]]*formulas_internas[[#This Row],[prc]]</f>
        <v>152.36780000000002</v>
      </c>
      <c r="M16" s="137">
        <f>SUMIFS(L:L,D:D,formulas_internas[[#This Row],[formula]])</f>
        <v>537.45799999999997</v>
      </c>
    </row>
    <row r="17" spans="1:13" ht="18" hidden="1" thickBot="1" x14ac:dyDescent="0.35">
      <c r="A17">
        <v>51</v>
      </c>
      <c r="B17" t="s">
        <v>1092</v>
      </c>
      <c r="C17" s="138">
        <v>0.06</v>
      </c>
      <c r="D17" t="s">
        <v>1080</v>
      </c>
      <c r="E17" t="s">
        <v>1060</v>
      </c>
      <c r="F17" t="b">
        <v>1</v>
      </c>
      <c r="G17" s="136">
        <v>46053</v>
      </c>
      <c r="H17" t="s">
        <v>1086</v>
      </c>
      <c r="I17" t="s">
        <v>1093</v>
      </c>
      <c r="J17" t="e">
        <f>_xlfn.XLOOKUP(formulas_internas[[#This Row],[formula]],BBDD_GASTOS_FINAL!#REF!,BBDD_GASTOS_FINAL!#REF!,0)</f>
        <v>#REF!</v>
      </c>
      <c r="K17" s="140">
        <f>_xlfn.XLOOKUP(formulas_internas[[#This Row],[ID_MAT]],precios_mp_ac!A:A,precios_mp_ac!N:N)</f>
        <v>3822.39</v>
      </c>
      <c r="L17">
        <f>formulas_internas[[#This Row],[precios_ars]]*formulas_internas[[#This Row],[prc]]</f>
        <v>229.34339999999997</v>
      </c>
      <c r="M17" s="137">
        <f>SUMIFS(L:L,D:D,formulas_internas[[#This Row],[formula]])</f>
        <v>537.45799999999997</v>
      </c>
    </row>
    <row r="18" spans="1:13" ht="18" hidden="1" thickBot="1" x14ac:dyDescent="0.35">
      <c r="A18">
        <v>30</v>
      </c>
      <c r="B18" t="s">
        <v>1070</v>
      </c>
      <c r="C18" s="138">
        <v>0.28952</v>
      </c>
      <c r="D18" t="s">
        <v>1076</v>
      </c>
      <c r="E18" t="s">
        <v>1060</v>
      </c>
      <c r="F18" t="b">
        <v>1</v>
      </c>
      <c r="G18" s="136">
        <v>46053</v>
      </c>
      <c r="H18" t="s">
        <v>1071</v>
      </c>
      <c r="I18" t="s">
        <v>1072</v>
      </c>
      <c r="J18" t="e">
        <f>_xlfn.XLOOKUP(formulas_internas[[#This Row],[formula]],BBDD_GASTOS_FINAL!#REF!,BBDD_GASTOS_FINAL!#REF!,0)</f>
        <v>#REF!</v>
      </c>
      <c r="K18" s="140">
        <f>_xlfn.XLOOKUP(formulas_internas[[#This Row],[ID_MAT]],precios_mp_ac!A:A,precios_mp_ac!N:N)</f>
        <v>440</v>
      </c>
      <c r="L18">
        <f>formulas_internas[[#This Row],[precios_ars]]*formulas_internas[[#This Row],[prc]]</f>
        <v>127.3888</v>
      </c>
      <c r="M18" s="137">
        <f>SUMIFS(L:L,D:D,formulas_internas[[#This Row],[formula]])</f>
        <v>716.60884999999996</v>
      </c>
    </row>
    <row r="19" spans="1:13" ht="18" hidden="1" thickBot="1" x14ac:dyDescent="0.35">
      <c r="A19">
        <v>29</v>
      </c>
      <c r="B19" t="s">
        <v>1082</v>
      </c>
      <c r="C19" s="138">
        <v>0.56047999999999998</v>
      </c>
      <c r="D19" t="s">
        <v>1076</v>
      </c>
      <c r="E19" t="s">
        <v>1060</v>
      </c>
      <c r="F19" t="b">
        <v>1</v>
      </c>
      <c r="G19" s="136">
        <v>46053</v>
      </c>
      <c r="H19" t="s">
        <v>1083</v>
      </c>
      <c r="I19" t="s">
        <v>1084</v>
      </c>
      <c r="J19" t="e">
        <f>_xlfn.XLOOKUP(formulas_internas[[#This Row],[formula]],BBDD_GASTOS_FINAL!#REF!,BBDD_GASTOS_FINAL!#REF!,0)</f>
        <v>#REF!</v>
      </c>
      <c r="K19" s="140">
        <f>_xlfn.XLOOKUP(formulas_internas[[#This Row],[ID_MAT]],precios_mp_ac!A:A,precios_mp_ac!N:N)</f>
        <v>260</v>
      </c>
      <c r="L19">
        <f>formulas_internas[[#This Row],[precios_ars]]*formulas_internas[[#This Row],[prc]]</f>
        <v>145.72479999999999</v>
      </c>
      <c r="M19" s="137">
        <f>SUMIFS(L:L,D:D,formulas_internas[[#This Row],[formula]])</f>
        <v>716.60884999999996</v>
      </c>
    </row>
    <row r="20" spans="1:13" ht="18" hidden="1" thickBot="1" x14ac:dyDescent="0.35">
      <c r="A20">
        <v>31</v>
      </c>
      <c r="B20" t="s">
        <v>1090</v>
      </c>
      <c r="C20" s="138">
        <v>0.15</v>
      </c>
      <c r="D20" t="s">
        <v>1076</v>
      </c>
      <c r="E20" t="s">
        <v>1060</v>
      </c>
      <c r="F20" t="b">
        <v>1</v>
      </c>
      <c r="G20" s="136">
        <v>46053</v>
      </c>
      <c r="H20" t="s">
        <v>1086</v>
      </c>
      <c r="I20" t="s">
        <v>1091</v>
      </c>
      <c r="J20" t="e">
        <f>_xlfn.XLOOKUP(formulas_internas[[#This Row],[formula]],BBDD_GASTOS_FINAL!#REF!,BBDD_GASTOS_FINAL!#REF!,0)</f>
        <v>#REF!</v>
      </c>
      <c r="K20" s="140">
        <f>_xlfn.XLOOKUP(formulas_internas[[#This Row],[ID_MAT]],precios_mp_ac!A:A,precios_mp_ac!N:N)</f>
        <v>2956.6349999999998</v>
      </c>
      <c r="L20">
        <f>formulas_internas[[#This Row],[precios_ars]]*formulas_internas[[#This Row],[prc]]</f>
        <v>443.49524999999994</v>
      </c>
      <c r="M20" s="137">
        <f>SUMIFS(L:L,D:D,formulas_internas[[#This Row],[formula]])</f>
        <v>716.60884999999996</v>
      </c>
    </row>
    <row r="21" spans="1:13" ht="18" hidden="1" thickBot="1" x14ac:dyDescent="0.35">
      <c r="A21">
        <v>2</v>
      </c>
      <c r="B21" t="s">
        <v>1058</v>
      </c>
      <c r="C21" s="138">
        <v>0.3</v>
      </c>
      <c r="D21" t="s">
        <v>1059</v>
      </c>
      <c r="E21" t="s">
        <v>1060</v>
      </c>
      <c r="F21" t="b">
        <v>1</v>
      </c>
      <c r="G21" s="136">
        <v>46053</v>
      </c>
      <c r="H21" t="s">
        <v>1061</v>
      </c>
      <c r="I21" t="s">
        <v>1062</v>
      </c>
      <c r="J21" t="e">
        <f>_xlfn.XLOOKUP(formulas_internas[[#This Row],[formula]],BBDD_GASTOS_FINAL!#REF!,BBDD_GASTOS_FINAL!#REF!,0)</f>
        <v>#REF!</v>
      </c>
      <c r="K21" s="140">
        <f>_xlfn.XLOOKUP(formulas_internas[[#This Row],[ID_MAT]],precios_mp_ac!A:A,precios_mp_ac!N:N)</f>
        <v>188</v>
      </c>
      <c r="L21">
        <f>formulas_internas[[#This Row],[precios_ars]]*formulas_internas[[#This Row],[prc]]</f>
        <v>56.4</v>
      </c>
      <c r="M21" s="137">
        <f>SUMIFS(L:L,D:D,formulas_internas[[#This Row],[formula]])</f>
        <v>316.19557453912381</v>
      </c>
    </row>
    <row r="22" spans="1:13" ht="18" hidden="1" thickBot="1" x14ac:dyDescent="0.35">
      <c r="A22">
        <v>3</v>
      </c>
      <c r="B22" t="s">
        <v>1070</v>
      </c>
      <c r="C22" s="138">
        <v>0.163245108550688</v>
      </c>
      <c r="D22" t="s">
        <v>1059</v>
      </c>
      <c r="E22" t="s">
        <v>1060</v>
      </c>
      <c r="F22" t="b">
        <v>1</v>
      </c>
      <c r="G22" s="136">
        <v>46053</v>
      </c>
      <c r="H22" t="s">
        <v>1071</v>
      </c>
      <c r="I22" t="s">
        <v>1072</v>
      </c>
      <c r="J22" t="e">
        <f>_xlfn.XLOOKUP(formulas_internas[[#This Row],[formula]],BBDD_GASTOS_FINAL!#REF!,BBDD_GASTOS_FINAL!#REF!,0)</f>
        <v>#REF!</v>
      </c>
      <c r="K22" s="140">
        <f>_xlfn.XLOOKUP(formulas_internas[[#This Row],[ID_MAT]],precios_mp_ac!A:A,precios_mp_ac!N:N)</f>
        <v>440</v>
      </c>
      <c r="L22">
        <f>formulas_internas[[#This Row],[precios_ars]]*formulas_internas[[#This Row],[prc]]</f>
        <v>71.827847762302724</v>
      </c>
      <c r="M22" s="137">
        <f>SUMIFS(L:L,D:D,formulas_internas[[#This Row],[formula]])</f>
        <v>316.19557453912381</v>
      </c>
    </row>
    <row r="23" spans="1:13" ht="18" hidden="1" thickBot="1" x14ac:dyDescent="0.35">
      <c r="A23">
        <v>1</v>
      </c>
      <c r="B23" t="s">
        <v>1082</v>
      </c>
      <c r="C23" s="138">
        <v>0.50475489144931196</v>
      </c>
      <c r="D23" t="s">
        <v>1059</v>
      </c>
      <c r="E23" t="s">
        <v>1060</v>
      </c>
      <c r="F23" t="b">
        <v>1</v>
      </c>
      <c r="G23" s="136">
        <v>46053</v>
      </c>
      <c r="H23" t="s">
        <v>1083</v>
      </c>
      <c r="I23" t="s">
        <v>1084</v>
      </c>
      <c r="J23" t="e">
        <f>_xlfn.XLOOKUP(formulas_internas[[#This Row],[formula]],BBDD_GASTOS_FINAL!#REF!,BBDD_GASTOS_FINAL!#REF!,0)</f>
        <v>#REF!</v>
      </c>
      <c r="K23" s="140">
        <f>_xlfn.XLOOKUP(formulas_internas[[#This Row],[ID_MAT]],precios_mp_ac!A:A,precios_mp_ac!N:N)</f>
        <v>260</v>
      </c>
      <c r="L23">
        <f>formulas_internas[[#This Row],[precios_ars]]*formulas_internas[[#This Row],[prc]]</f>
        <v>131.2362717768211</v>
      </c>
      <c r="M23" s="137">
        <f>SUMIFS(L:L,D:D,formulas_internas[[#This Row],[formula]])</f>
        <v>316.19557453912381</v>
      </c>
    </row>
    <row r="24" spans="1:13" ht="18" hidden="1" thickBot="1" x14ac:dyDescent="0.35">
      <c r="A24">
        <v>4</v>
      </c>
      <c r="B24" t="s">
        <v>1085</v>
      </c>
      <c r="C24" s="138">
        <v>3.1E-2</v>
      </c>
      <c r="D24" t="s">
        <v>1059</v>
      </c>
      <c r="E24" t="s">
        <v>1060</v>
      </c>
      <c r="F24" t="b">
        <v>1</v>
      </c>
      <c r="G24" s="136">
        <v>46053</v>
      </c>
      <c r="H24" t="s">
        <v>1086</v>
      </c>
      <c r="I24" t="s">
        <v>1087</v>
      </c>
      <c r="J24" t="e">
        <f>_xlfn.XLOOKUP(formulas_internas[[#This Row],[formula]],BBDD_GASTOS_FINAL!#REF!,BBDD_GASTOS_FINAL!#REF!,0)</f>
        <v>#REF!</v>
      </c>
      <c r="K24" s="140">
        <f>_xlfn.XLOOKUP(formulas_internas[[#This Row],[ID_MAT]],precios_mp_ac!A:A,precios_mp_ac!N:N)</f>
        <v>1519.155</v>
      </c>
      <c r="L24">
        <f>formulas_internas[[#This Row],[precios_ars]]*formulas_internas[[#This Row],[prc]]</f>
        <v>47.093804999999996</v>
      </c>
      <c r="M24" s="137">
        <f>SUMIFS(L:L,D:D,formulas_internas[[#This Row],[formula]])</f>
        <v>316.19557453912381</v>
      </c>
    </row>
    <row r="25" spans="1:13" ht="18" hidden="1" thickBot="1" x14ac:dyDescent="0.35">
      <c r="A25">
        <v>5</v>
      </c>
      <c r="B25" t="s">
        <v>1088</v>
      </c>
      <c r="C25" s="138">
        <v>1E-3</v>
      </c>
      <c r="D25" t="s">
        <v>1059</v>
      </c>
      <c r="E25" t="s">
        <v>1060</v>
      </c>
      <c r="F25" t="b">
        <v>1</v>
      </c>
      <c r="G25" s="136">
        <v>46053</v>
      </c>
      <c r="H25" t="s">
        <v>1086</v>
      </c>
      <c r="I25" t="s">
        <v>1089</v>
      </c>
      <c r="J25" t="e">
        <f>_xlfn.XLOOKUP(formulas_internas[[#This Row],[formula]],BBDD_GASTOS_FINAL!#REF!,BBDD_GASTOS_FINAL!#REF!,0)</f>
        <v>#REF!</v>
      </c>
      <c r="K25" s="140">
        <f>_xlfn.XLOOKUP(formulas_internas[[#This Row],[ID_MAT]],precios_mp_ac!A:A,precios_mp_ac!N:N)</f>
        <v>9637.6500000000015</v>
      </c>
      <c r="L25">
        <f>formulas_internas[[#This Row],[precios_ars]]*formulas_internas[[#This Row],[prc]]</f>
        <v>9.6376500000000025</v>
      </c>
      <c r="M25" s="137">
        <f>SUMIFS(L:L,D:D,formulas_internas[[#This Row],[formula]])</f>
        <v>316.19557453912381</v>
      </c>
    </row>
    <row r="26" spans="1:13" ht="18" hidden="1" thickBot="1" x14ac:dyDescent="0.35">
      <c r="A26">
        <v>25</v>
      </c>
      <c r="B26" t="s">
        <v>1058</v>
      </c>
      <c r="C26" s="138">
        <v>0.2</v>
      </c>
      <c r="D26" t="s">
        <v>1063</v>
      </c>
      <c r="E26" t="s">
        <v>1060</v>
      </c>
      <c r="F26" t="b">
        <v>1</v>
      </c>
      <c r="G26" s="136">
        <v>46053</v>
      </c>
      <c r="H26" t="s">
        <v>1061</v>
      </c>
      <c r="I26" t="s">
        <v>1062</v>
      </c>
      <c r="J26" t="e">
        <f>_xlfn.XLOOKUP(formulas_internas[[#This Row],[formula]],BBDD_GASTOS_FINAL!#REF!,BBDD_GASTOS_FINAL!#REF!,0)</f>
        <v>#REF!</v>
      </c>
      <c r="K26" s="140">
        <f>_xlfn.XLOOKUP(formulas_internas[[#This Row],[ID_MAT]],precios_mp_ac!A:A,precios_mp_ac!N:N)</f>
        <v>188</v>
      </c>
      <c r="L26">
        <f>formulas_internas[[#This Row],[precios_ars]]*formulas_internas[[#This Row],[prc]]</f>
        <v>37.6</v>
      </c>
      <c r="M26" s="137">
        <f>SUMIFS(L:L,D:D,formulas_internas[[#This Row],[formula]])</f>
        <v>329.35375049008633</v>
      </c>
    </row>
    <row r="27" spans="1:13" ht="18" hidden="1" thickBot="1" x14ac:dyDescent="0.35">
      <c r="A27">
        <v>26</v>
      </c>
      <c r="B27" t="s">
        <v>1070</v>
      </c>
      <c r="C27" s="138">
        <v>0.19634608605603501</v>
      </c>
      <c r="D27" t="s">
        <v>1063</v>
      </c>
      <c r="E27" t="s">
        <v>1060</v>
      </c>
      <c r="F27" t="b">
        <v>1</v>
      </c>
      <c r="G27" s="136">
        <v>46053</v>
      </c>
      <c r="H27" t="s">
        <v>1071</v>
      </c>
      <c r="I27" t="s">
        <v>1072</v>
      </c>
      <c r="J27" t="e">
        <f>_xlfn.XLOOKUP(formulas_internas[[#This Row],[formula]],BBDD_GASTOS_FINAL!#REF!,BBDD_GASTOS_FINAL!#REF!,0)</f>
        <v>#REF!</v>
      </c>
      <c r="K27" s="140">
        <f>_xlfn.XLOOKUP(formulas_internas[[#This Row],[ID_MAT]],precios_mp_ac!A:A,precios_mp_ac!N:N)</f>
        <v>440</v>
      </c>
      <c r="L27">
        <f>formulas_internas[[#This Row],[precios_ars]]*formulas_internas[[#This Row],[prc]]</f>
        <v>86.392277864655412</v>
      </c>
      <c r="M27" s="137">
        <f>SUMIFS(L:L,D:D,formulas_internas[[#This Row],[formula]])</f>
        <v>329.35375049008633</v>
      </c>
    </row>
    <row r="28" spans="1:13" ht="18" hidden="1" thickBot="1" x14ac:dyDescent="0.35">
      <c r="A28">
        <v>24</v>
      </c>
      <c r="B28" t="s">
        <v>1082</v>
      </c>
      <c r="C28" s="138">
        <v>0.57165391394396503</v>
      </c>
      <c r="D28" t="s">
        <v>1063</v>
      </c>
      <c r="E28" t="s">
        <v>1060</v>
      </c>
      <c r="F28" t="b">
        <v>1</v>
      </c>
      <c r="G28" s="136">
        <v>46053</v>
      </c>
      <c r="H28" t="s">
        <v>1083</v>
      </c>
      <c r="I28" t="s">
        <v>1084</v>
      </c>
      <c r="J28" t="e">
        <f>_xlfn.XLOOKUP(formulas_internas[[#This Row],[formula]],BBDD_GASTOS_FINAL!#REF!,BBDD_GASTOS_FINAL!#REF!,0)</f>
        <v>#REF!</v>
      </c>
      <c r="K28" s="140">
        <f>_xlfn.XLOOKUP(formulas_internas[[#This Row],[ID_MAT]],precios_mp_ac!A:A,precios_mp_ac!N:N)</f>
        <v>260</v>
      </c>
      <c r="L28">
        <f>formulas_internas[[#This Row],[precios_ars]]*formulas_internas[[#This Row],[prc]]</f>
        <v>148.6300176254309</v>
      </c>
      <c r="M28" s="137">
        <f>SUMIFS(L:L,D:D,formulas_internas[[#This Row],[formula]])</f>
        <v>329.35375049008633</v>
      </c>
    </row>
    <row r="29" spans="1:13" ht="18" hidden="1" thickBot="1" x14ac:dyDescent="0.35">
      <c r="A29">
        <v>27</v>
      </c>
      <c r="B29" t="s">
        <v>1085</v>
      </c>
      <c r="C29" s="138">
        <v>3.1E-2</v>
      </c>
      <c r="D29" t="s">
        <v>1063</v>
      </c>
      <c r="E29" t="s">
        <v>1060</v>
      </c>
      <c r="F29" t="b">
        <v>1</v>
      </c>
      <c r="G29" s="136">
        <v>46053</v>
      </c>
      <c r="H29" t="s">
        <v>1086</v>
      </c>
      <c r="I29" t="s">
        <v>1087</v>
      </c>
      <c r="J29" t="e">
        <f>_xlfn.XLOOKUP(formulas_internas[[#This Row],[formula]],BBDD_GASTOS_FINAL!#REF!,BBDD_GASTOS_FINAL!#REF!,0)</f>
        <v>#REF!</v>
      </c>
      <c r="K29" s="140">
        <f>_xlfn.XLOOKUP(formulas_internas[[#This Row],[ID_MAT]],precios_mp_ac!A:A,precios_mp_ac!N:N)</f>
        <v>1519.155</v>
      </c>
      <c r="L29">
        <f>formulas_internas[[#This Row],[precios_ars]]*formulas_internas[[#This Row],[prc]]</f>
        <v>47.093804999999996</v>
      </c>
      <c r="M29" s="137">
        <f>SUMIFS(L:L,D:D,formulas_internas[[#This Row],[formula]])</f>
        <v>329.35375049008633</v>
      </c>
    </row>
    <row r="30" spans="1:13" ht="18" hidden="1" thickBot="1" x14ac:dyDescent="0.35">
      <c r="A30">
        <v>28</v>
      </c>
      <c r="B30" t="s">
        <v>1088</v>
      </c>
      <c r="C30" s="138">
        <v>1E-3</v>
      </c>
      <c r="D30" t="s">
        <v>1063</v>
      </c>
      <c r="E30" t="s">
        <v>1060</v>
      </c>
      <c r="F30" t="b">
        <v>1</v>
      </c>
      <c r="G30" s="136">
        <v>46053</v>
      </c>
      <c r="H30" t="s">
        <v>1086</v>
      </c>
      <c r="I30" t="s">
        <v>1089</v>
      </c>
      <c r="J30" t="e">
        <f>_xlfn.XLOOKUP(formulas_internas[[#This Row],[formula]],BBDD_GASTOS_FINAL!#REF!,BBDD_GASTOS_FINAL!#REF!,0)</f>
        <v>#REF!</v>
      </c>
      <c r="K30" s="140">
        <f>_xlfn.XLOOKUP(formulas_internas[[#This Row],[ID_MAT]],precios_mp_ac!A:A,precios_mp_ac!N:N)</f>
        <v>9637.6500000000015</v>
      </c>
      <c r="L30">
        <f>formulas_internas[[#This Row],[precios_ars]]*formulas_internas[[#This Row],[prc]]</f>
        <v>9.6376500000000025</v>
      </c>
      <c r="M30" s="137">
        <f>SUMIFS(L:L,D:D,formulas_internas[[#This Row],[formula]])</f>
        <v>329.35375049008633</v>
      </c>
    </row>
    <row r="31" spans="1:13" ht="18" hidden="1" thickBot="1" x14ac:dyDescent="0.35">
      <c r="A31">
        <v>47</v>
      </c>
      <c r="B31" t="s">
        <v>1070</v>
      </c>
      <c r="C31" s="138">
        <v>0.37252000000000002</v>
      </c>
      <c r="D31" t="s">
        <v>1079</v>
      </c>
      <c r="E31" t="s">
        <v>1060</v>
      </c>
      <c r="F31" t="b">
        <v>1</v>
      </c>
      <c r="G31" s="136">
        <v>46053</v>
      </c>
      <c r="H31" t="s">
        <v>1071</v>
      </c>
      <c r="I31" t="s">
        <v>1072</v>
      </c>
      <c r="J31" t="e">
        <f>_xlfn.XLOOKUP(formulas_internas[[#This Row],[formula]],BBDD_GASTOS_FINAL!#REF!,BBDD_GASTOS_FINAL!#REF!,0)</f>
        <v>#REF!</v>
      </c>
      <c r="K31" s="140">
        <f>_xlfn.XLOOKUP(formulas_internas[[#This Row],[ID_MAT]],precios_mp_ac!A:A,precios_mp_ac!N:N)</f>
        <v>440</v>
      </c>
      <c r="L31">
        <f>formulas_internas[[#This Row],[precios_ars]]*formulas_internas[[#This Row],[prc]]</f>
        <v>163.90880000000001</v>
      </c>
      <c r="M31" s="137">
        <f>SUMIFS(L:L,D:D,formulas_internas[[#This Row],[formula]])</f>
        <v>423.81119999999999</v>
      </c>
    </row>
    <row r="32" spans="1:13" ht="18" hidden="1" thickBot="1" x14ac:dyDescent="0.35">
      <c r="A32">
        <v>46</v>
      </c>
      <c r="B32" t="s">
        <v>1082</v>
      </c>
      <c r="C32" s="138">
        <v>0.58748</v>
      </c>
      <c r="D32" t="s">
        <v>1079</v>
      </c>
      <c r="E32" t="s">
        <v>1060</v>
      </c>
      <c r="F32" t="b">
        <v>1</v>
      </c>
      <c r="G32" s="136">
        <v>46053</v>
      </c>
      <c r="H32" t="s">
        <v>1083</v>
      </c>
      <c r="I32" t="s">
        <v>1084</v>
      </c>
      <c r="J32" t="e">
        <f>_xlfn.XLOOKUP(formulas_internas[[#This Row],[formula]],BBDD_GASTOS_FINAL!#REF!,BBDD_GASTOS_FINAL!#REF!,0)</f>
        <v>#REF!</v>
      </c>
      <c r="K32" s="140">
        <f>_xlfn.XLOOKUP(formulas_internas[[#This Row],[ID_MAT]],precios_mp_ac!A:A,precios_mp_ac!N:N)</f>
        <v>260</v>
      </c>
      <c r="L32">
        <f>formulas_internas[[#This Row],[precios_ars]]*formulas_internas[[#This Row],[prc]]</f>
        <v>152.7448</v>
      </c>
      <c r="M32" s="137">
        <f>SUMIFS(L:L,D:D,formulas_internas[[#This Row],[formula]])</f>
        <v>423.81119999999999</v>
      </c>
    </row>
    <row r="33" spans="1:13" ht="18" hidden="1" thickBot="1" x14ac:dyDescent="0.35">
      <c r="A33">
        <v>48</v>
      </c>
      <c r="B33" t="s">
        <v>1096</v>
      </c>
      <c r="C33" s="138">
        <v>0.04</v>
      </c>
      <c r="D33" t="s">
        <v>1079</v>
      </c>
      <c r="E33" t="s">
        <v>1060</v>
      </c>
      <c r="F33" t="b">
        <v>1</v>
      </c>
      <c r="G33" s="136">
        <v>46053</v>
      </c>
      <c r="H33" t="s">
        <v>1086</v>
      </c>
      <c r="I33" t="s">
        <v>1097</v>
      </c>
      <c r="J33" t="e">
        <f>_xlfn.XLOOKUP(formulas_internas[[#This Row],[formula]],BBDD_GASTOS_FINAL!#REF!,BBDD_GASTOS_FINAL!#REF!,0)</f>
        <v>#REF!</v>
      </c>
      <c r="K33" s="140">
        <f>_xlfn.XLOOKUP(formulas_internas[[#This Row],[ID_MAT]],precios_mp_ac!A:A,precios_mp_ac!N:N)</f>
        <v>2678.94</v>
      </c>
      <c r="L33">
        <f>formulas_internas[[#This Row],[precios_ars]]*formulas_internas[[#This Row],[prc]]</f>
        <v>107.1576</v>
      </c>
      <c r="M33" s="137">
        <f>SUMIFS(L:L,D:D,formulas_internas[[#This Row],[formula]])</f>
        <v>423.81119999999999</v>
      </c>
    </row>
    <row r="34" spans="1:13" ht="18" hidden="1" thickBot="1" x14ac:dyDescent="0.35">
      <c r="A34">
        <v>33</v>
      </c>
      <c r="B34" t="s">
        <v>1070</v>
      </c>
      <c r="C34" s="138">
        <v>0.25017</v>
      </c>
      <c r="D34" t="s">
        <v>1077</v>
      </c>
      <c r="E34" t="s">
        <v>1060</v>
      </c>
      <c r="F34" t="b">
        <v>1</v>
      </c>
      <c r="G34" s="136">
        <v>46053</v>
      </c>
      <c r="H34" t="s">
        <v>1071</v>
      </c>
      <c r="I34" t="s">
        <v>1072</v>
      </c>
      <c r="J34" t="e">
        <f>_xlfn.XLOOKUP(formulas_internas[[#This Row],[formula]],BBDD_GASTOS_FINAL!#REF!,BBDD_GASTOS_FINAL!#REF!,0)</f>
        <v>#REF!</v>
      </c>
      <c r="K34" s="140">
        <f>_xlfn.XLOOKUP(formulas_internas[[#This Row],[ID_MAT]],precios_mp_ac!A:A,precios_mp_ac!N:N)</f>
        <v>440</v>
      </c>
      <c r="L34">
        <f>formulas_internas[[#This Row],[precios_ars]]*formulas_internas[[#This Row],[prc]]</f>
        <v>110.0748</v>
      </c>
      <c r="M34" s="137">
        <f>SUMIFS(L:L,D:D,formulas_internas[[#This Row],[formula]])</f>
        <v>348.35235</v>
      </c>
    </row>
    <row r="35" spans="1:13" ht="18" hidden="1" thickBot="1" x14ac:dyDescent="0.35">
      <c r="A35">
        <v>32</v>
      </c>
      <c r="B35" t="s">
        <v>1082</v>
      </c>
      <c r="C35" s="138">
        <v>0.72482999999999997</v>
      </c>
      <c r="D35" t="s">
        <v>1077</v>
      </c>
      <c r="E35" t="s">
        <v>1060</v>
      </c>
      <c r="F35" t="b">
        <v>1</v>
      </c>
      <c r="G35" s="136">
        <v>46053</v>
      </c>
      <c r="H35" t="s">
        <v>1083</v>
      </c>
      <c r="I35" t="s">
        <v>1084</v>
      </c>
      <c r="J35" t="e">
        <f>_xlfn.XLOOKUP(formulas_internas[[#This Row],[formula]],BBDD_GASTOS_FINAL!#REF!,BBDD_GASTOS_FINAL!#REF!,0)</f>
        <v>#REF!</v>
      </c>
      <c r="K35" s="140">
        <f>_xlfn.XLOOKUP(formulas_internas[[#This Row],[ID_MAT]],precios_mp_ac!A:A,precios_mp_ac!N:N)</f>
        <v>260</v>
      </c>
      <c r="L35">
        <f>formulas_internas[[#This Row],[precios_ars]]*formulas_internas[[#This Row],[prc]]</f>
        <v>188.45579999999998</v>
      </c>
      <c r="M35" s="137">
        <f>SUMIFS(L:L,D:D,formulas_internas[[#This Row],[formula]])</f>
        <v>348.35235</v>
      </c>
    </row>
    <row r="36" spans="1:13" ht="18" hidden="1" thickBot="1" x14ac:dyDescent="0.35">
      <c r="A36">
        <v>34</v>
      </c>
      <c r="B36" t="s">
        <v>1098</v>
      </c>
      <c r="C36" s="138">
        <v>2.5000000000000001E-2</v>
      </c>
      <c r="D36" t="s">
        <v>1077</v>
      </c>
      <c r="E36" t="s">
        <v>1060</v>
      </c>
      <c r="F36" t="b">
        <v>1</v>
      </c>
      <c r="G36" s="136">
        <v>46053</v>
      </c>
      <c r="H36" t="s">
        <v>1086</v>
      </c>
      <c r="I36" t="s">
        <v>1099</v>
      </c>
      <c r="J36" t="e">
        <f>_xlfn.XLOOKUP(formulas_internas[[#This Row],[formula]],BBDD_GASTOS_FINAL!#REF!,BBDD_GASTOS_FINAL!#REF!,0)</f>
        <v>#REF!</v>
      </c>
      <c r="K36" s="140">
        <f>_xlfn.XLOOKUP(formulas_internas[[#This Row],[ID_MAT]],precios_mp_ac!A:A,precios_mp_ac!N:N)</f>
        <v>1992.87</v>
      </c>
      <c r="L36">
        <f>formulas_internas[[#This Row],[precios_ars]]*formulas_internas[[#This Row],[prc]]</f>
        <v>49.821750000000002</v>
      </c>
      <c r="M36" s="137">
        <f>SUMIFS(L:L,D:D,formulas_internas[[#This Row],[formula]])</f>
        <v>348.35235</v>
      </c>
    </row>
    <row r="37" spans="1:13" ht="18" hidden="1" thickBot="1" x14ac:dyDescent="0.35">
      <c r="A37">
        <v>36</v>
      </c>
      <c r="B37" t="s">
        <v>1070</v>
      </c>
      <c r="C37" s="138">
        <v>0.26585883442032199</v>
      </c>
      <c r="D37" t="s">
        <v>1078</v>
      </c>
      <c r="E37" t="s">
        <v>1060</v>
      </c>
      <c r="F37" t="b">
        <v>1</v>
      </c>
      <c r="G37" s="136">
        <v>46053</v>
      </c>
      <c r="H37" t="s">
        <v>1071</v>
      </c>
      <c r="I37" t="s">
        <v>1072</v>
      </c>
      <c r="J37" t="e">
        <f>_xlfn.XLOOKUP(formulas_internas[[#This Row],[formula]],BBDD_GASTOS_FINAL!#REF!,BBDD_GASTOS_FINAL!#REF!,0)</f>
        <v>#REF!</v>
      </c>
      <c r="K37" s="140">
        <f>_xlfn.XLOOKUP(formulas_internas[[#This Row],[ID_MAT]],precios_mp_ac!A:A,precios_mp_ac!N:N)</f>
        <v>440</v>
      </c>
      <c r="L37">
        <f>formulas_internas[[#This Row],[precios_ars]]*formulas_internas[[#This Row],[prc]]</f>
        <v>116.97788714494168</v>
      </c>
      <c r="M37" s="137">
        <f>SUMIFS(L:L,D:D,formulas_internas[[#This Row],[formula]])</f>
        <v>351.17634019565799</v>
      </c>
    </row>
    <row r="38" spans="1:13" ht="18" hidden="1" thickBot="1" x14ac:dyDescent="0.35">
      <c r="A38">
        <v>35</v>
      </c>
      <c r="B38" t="s">
        <v>1082</v>
      </c>
      <c r="C38" s="138">
        <v>0.70914116557967799</v>
      </c>
      <c r="D38" t="s">
        <v>1078</v>
      </c>
      <c r="E38" t="s">
        <v>1060</v>
      </c>
      <c r="F38" t="b">
        <v>1</v>
      </c>
      <c r="G38" s="136">
        <v>46053</v>
      </c>
      <c r="H38" t="s">
        <v>1083</v>
      </c>
      <c r="I38" t="s">
        <v>1084</v>
      </c>
      <c r="J38" t="e">
        <f>_xlfn.XLOOKUP(formulas_internas[[#This Row],[formula]],BBDD_GASTOS_FINAL!#REF!,BBDD_GASTOS_FINAL!#REF!,0)</f>
        <v>#REF!</v>
      </c>
      <c r="K38" s="140">
        <f>_xlfn.XLOOKUP(formulas_internas[[#This Row],[ID_MAT]],precios_mp_ac!A:A,precios_mp_ac!N:N)</f>
        <v>260</v>
      </c>
      <c r="L38">
        <f>formulas_internas[[#This Row],[precios_ars]]*formulas_internas[[#This Row],[prc]]</f>
        <v>184.37670305071629</v>
      </c>
      <c r="M38" s="137">
        <f>SUMIFS(L:L,D:D,formulas_internas[[#This Row],[formula]])</f>
        <v>351.17634019565799</v>
      </c>
    </row>
    <row r="39" spans="1:13" ht="18" hidden="1" thickBot="1" x14ac:dyDescent="0.35">
      <c r="A39">
        <v>37</v>
      </c>
      <c r="B39" t="s">
        <v>1098</v>
      </c>
      <c r="C39" s="138">
        <v>2.5000000000000001E-2</v>
      </c>
      <c r="D39" t="s">
        <v>1078</v>
      </c>
      <c r="E39" t="s">
        <v>1060</v>
      </c>
      <c r="F39" t="b">
        <v>1</v>
      </c>
      <c r="G39" s="136">
        <v>46053</v>
      </c>
      <c r="H39" t="s">
        <v>1086</v>
      </c>
      <c r="I39" t="s">
        <v>1099</v>
      </c>
      <c r="J39" t="e">
        <f>_xlfn.XLOOKUP(formulas_internas[[#This Row],[formula]],BBDD_GASTOS_FINAL!#REF!,BBDD_GASTOS_FINAL!#REF!,0)</f>
        <v>#REF!</v>
      </c>
      <c r="K39" s="140">
        <f>_xlfn.XLOOKUP(formulas_internas[[#This Row],[ID_MAT]],precios_mp_ac!A:A,precios_mp_ac!N:N)</f>
        <v>1992.87</v>
      </c>
      <c r="L39">
        <f>formulas_internas[[#This Row],[precios_ars]]*formulas_internas[[#This Row],[prc]]</f>
        <v>49.821750000000002</v>
      </c>
      <c r="M39" s="137">
        <f>SUMIFS(L:L,D:D,formulas_internas[[#This Row],[formula]])</f>
        <v>351.17634019565799</v>
      </c>
    </row>
    <row r="40" spans="1:13" ht="18" hidden="1" thickBot="1" x14ac:dyDescent="0.35">
      <c r="A40">
        <v>53</v>
      </c>
      <c r="B40" t="s">
        <v>1070</v>
      </c>
      <c r="C40" s="138">
        <v>0.25385999999999997</v>
      </c>
      <c r="D40" t="s">
        <v>1081</v>
      </c>
      <c r="E40" t="s">
        <v>1060</v>
      </c>
      <c r="F40" t="b">
        <v>1</v>
      </c>
      <c r="G40" s="136">
        <v>46053</v>
      </c>
      <c r="H40" t="s">
        <v>1071</v>
      </c>
      <c r="I40" t="s">
        <v>1072</v>
      </c>
      <c r="J40" t="e">
        <f>_xlfn.XLOOKUP(formulas_internas[[#This Row],[formula]],BBDD_GASTOS_FINAL!#REF!,BBDD_GASTOS_FINAL!#REF!,0)</f>
        <v>#REF!</v>
      </c>
      <c r="K40" s="140">
        <f>_xlfn.XLOOKUP(formulas_internas[[#This Row],[ID_MAT]],precios_mp_ac!A:A,precios_mp_ac!N:N)</f>
        <v>440</v>
      </c>
      <c r="L40">
        <f>formulas_internas[[#This Row],[precios_ars]]*formulas_internas[[#This Row],[prc]]</f>
        <v>111.69839999999999</v>
      </c>
      <c r="M40" s="137">
        <f>SUMIFS(L:L,D:D,formulas_internas[[#This Row],[formula]])</f>
        <v>340.35219999999998</v>
      </c>
    </row>
    <row r="41" spans="1:13" ht="18" hidden="1" thickBot="1" x14ac:dyDescent="0.35">
      <c r="A41">
        <v>52</v>
      </c>
      <c r="B41" t="s">
        <v>1082</v>
      </c>
      <c r="C41" s="138">
        <v>0.72614000000000001</v>
      </c>
      <c r="D41" t="s">
        <v>1081</v>
      </c>
      <c r="E41" t="s">
        <v>1060</v>
      </c>
      <c r="F41" t="b">
        <v>1</v>
      </c>
      <c r="G41" s="136">
        <v>46053</v>
      </c>
      <c r="H41" t="s">
        <v>1083</v>
      </c>
      <c r="I41" t="s">
        <v>1084</v>
      </c>
      <c r="J41" t="e">
        <f>_xlfn.XLOOKUP(formulas_internas[[#This Row],[formula]],BBDD_GASTOS_FINAL!#REF!,BBDD_GASTOS_FINAL!#REF!,0)</f>
        <v>#REF!</v>
      </c>
      <c r="K41" s="140">
        <f>_xlfn.XLOOKUP(formulas_internas[[#This Row],[ID_MAT]],precios_mp_ac!A:A,precios_mp_ac!N:N)</f>
        <v>260</v>
      </c>
      <c r="L41">
        <f>formulas_internas[[#This Row],[precios_ars]]*formulas_internas[[#This Row],[prc]]</f>
        <v>188.79640000000001</v>
      </c>
      <c r="M41" s="137">
        <f>SUMIFS(L:L,D:D,formulas_internas[[#This Row],[formula]])</f>
        <v>340.35219999999998</v>
      </c>
    </row>
    <row r="42" spans="1:13" ht="18" hidden="1" thickBot="1" x14ac:dyDescent="0.35">
      <c r="A42">
        <v>54</v>
      </c>
      <c r="B42" t="s">
        <v>1098</v>
      </c>
      <c r="C42" s="138">
        <v>0.02</v>
      </c>
      <c r="D42" t="s">
        <v>1081</v>
      </c>
      <c r="E42" t="s">
        <v>1060</v>
      </c>
      <c r="F42" t="b">
        <v>1</v>
      </c>
      <c r="G42" s="136">
        <v>46053</v>
      </c>
      <c r="H42" t="s">
        <v>1086</v>
      </c>
      <c r="I42" t="s">
        <v>1099</v>
      </c>
      <c r="J42" t="e">
        <f>_xlfn.XLOOKUP(formulas_internas[[#This Row],[formula]],BBDD_GASTOS_FINAL!#REF!,BBDD_GASTOS_FINAL!#REF!,0)</f>
        <v>#REF!</v>
      </c>
      <c r="K42" s="140">
        <f>_xlfn.XLOOKUP(formulas_internas[[#This Row],[ID_MAT]],precios_mp_ac!A:A,precios_mp_ac!N:N)</f>
        <v>1992.87</v>
      </c>
      <c r="L42">
        <f>formulas_internas[[#This Row],[precios_ars]]*formulas_internas[[#This Row],[prc]]</f>
        <v>39.857399999999998</v>
      </c>
      <c r="M42" s="137">
        <f>SUMIFS(L:L,D:D,formulas_internas[[#This Row],[formula]])</f>
        <v>340.35219999999998</v>
      </c>
    </row>
    <row r="43" spans="1:13" ht="18" hidden="1" thickBot="1" x14ac:dyDescent="0.35">
      <c r="A43">
        <v>17</v>
      </c>
      <c r="B43" t="s">
        <v>1064</v>
      </c>
      <c r="C43" s="138">
        <v>0.15</v>
      </c>
      <c r="D43" t="s">
        <v>1065</v>
      </c>
      <c r="E43" t="s">
        <v>1060</v>
      </c>
      <c r="F43" t="b">
        <v>1</v>
      </c>
      <c r="G43" s="136">
        <v>46053</v>
      </c>
      <c r="H43" t="s">
        <v>1061</v>
      </c>
      <c r="I43" t="s">
        <v>1066</v>
      </c>
      <c r="J43" t="e">
        <f>_xlfn.XLOOKUP(formulas_internas[[#This Row],[formula]],BBDD_GASTOS_FINAL!#REF!,BBDD_GASTOS_FINAL!#REF!,0)</f>
        <v>#REF!</v>
      </c>
      <c r="K43" s="140">
        <f>_xlfn.XLOOKUP(formulas_internas[[#This Row],[ID_MAT]],precios_mp_ac!A:A,precios_mp_ac!N:N)</f>
        <v>260</v>
      </c>
      <c r="L43">
        <f>formulas_internas[[#This Row],[precios_ars]]*formulas_internas[[#This Row],[prc]]</f>
        <v>39</v>
      </c>
      <c r="M43" s="137">
        <f>SUMIFS(L:L,D:D,formulas_internas[[#This Row],[formula]])</f>
        <v>257.67639414752023</v>
      </c>
    </row>
    <row r="44" spans="1:13" ht="18" hidden="1" thickBot="1" x14ac:dyDescent="0.35">
      <c r="A44">
        <v>16</v>
      </c>
      <c r="B44" t="s">
        <v>1082</v>
      </c>
      <c r="C44" s="138">
        <v>0.68776536210584704</v>
      </c>
      <c r="D44" t="s">
        <v>1065</v>
      </c>
      <c r="E44" t="s">
        <v>1060</v>
      </c>
      <c r="F44" t="b">
        <v>1</v>
      </c>
      <c r="G44" s="136">
        <v>46053</v>
      </c>
      <c r="H44" t="s">
        <v>1083</v>
      </c>
      <c r="I44" t="s">
        <v>1084</v>
      </c>
      <c r="J44" t="e">
        <f>_xlfn.XLOOKUP(formulas_internas[[#This Row],[formula]],BBDD_GASTOS_FINAL!#REF!,BBDD_GASTOS_FINAL!#REF!,0)</f>
        <v>#REF!</v>
      </c>
      <c r="K44" s="140">
        <f>_xlfn.XLOOKUP(formulas_internas[[#This Row],[ID_MAT]],precios_mp_ac!A:A,precios_mp_ac!N:N)</f>
        <v>260</v>
      </c>
      <c r="L44">
        <f>formulas_internas[[#This Row],[precios_ars]]*formulas_internas[[#This Row],[prc]]</f>
        <v>178.81899414752024</v>
      </c>
      <c r="M44" s="137">
        <f>SUMIFS(L:L,D:D,formulas_internas[[#This Row],[formula]])</f>
        <v>257.67639414752023</v>
      </c>
    </row>
    <row r="45" spans="1:13" ht="18" hidden="1" thickBot="1" x14ac:dyDescent="0.35">
      <c r="A45">
        <v>19</v>
      </c>
      <c r="B45" t="s">
        <v>1098</v>
      </c>
      <c r="C45" s="138">
        <v>0.02</v>
      </c>
      <c r="D45" t="s">
        <v>1065</v>
      </c>
      <c r="E45" t="s">
        <v>1060</v>
      </c>
      <c r="F45" t="b">
        <v>1</v>
      </c>
      <c r="G45" s="136">
        <v>46053</v>
      </c>
      <c r="H45" t="s">
        <v>1086</v>
      </c>
      <c r="I45" t="s">
        <v>1099</v>
      </c>
      <c r="J45" t="e">
        <f>_xlfn.XLOOKUP(formulas_internas[[#This Row],[formula]],BBDD_GASTOS_FINAL!#REF!,BBDD_GASTOS_FINAL!#REF!,0)</f>
        <v>#REF!</v>
      </c>
      <c r="K45" s="140">
        <f>_xlfn.XLOOKUP(formulas_internas[[#This Row],[ID_MAT]],precios_mp_ac!A:A,precios_mp_ac!N:N)</f>
        <v>1992.87</v>
      </c>
      <c r="L45">
        <f>formulas_internas[[#This Row],[precios_ars]]*formulas_internas[[#This Row],[prc]]</f>
        <v>39.857399999999998</v>
      </c>
      <c r="M45" s="137">
        <f>SUMIFS(L:L,D:D,formulas_internas[[#This Row],[formula]])</f>
        <v>257.67639414752023</v>
      </c>
    </row>
    <row r="46" spans="1:13" ht="18" hidden="1" thickBot="1" x14ac:dyDescent="0.35">
      <c r="A46">
        <v>44</v>
      </c>
      <c r="B46" t="s">
        <v>1064</v>
      </c>
      <c r="C46" s="138">
        <v>0.15</v>
      </c>
      <c r="D46" t="s">
        <v>1068</v>
      </c>
      <c r="E46" t="s">
        <v>1060</v>
      </c>
      <c r="F46" t="b">
        <v>1</v>
      </c>
      <c r="G46" s="136">
        <v>46053</v>
      </c>
      <c r="H46" t="s">
        <v>1061</v>
      </c>
      <c r="I46" t="s">
        <v>1066</v>
      </c>
      <c r="J46" t="e">
        <f>_xlfn.XLOOKUP(formulas_internas[[#This Row],[formula]],BBDD_GASTOS_FINAL!#REF!,BBDD_GASTOS_FINAL!#REF!,0)</f>
        <v>#REF!</v>
      </c>
      <c r="K46" s="140">
        <f>_xlfn.XLOOKUP(formulas_internas[[#This Row],[ID_MAT]],precios_mp_ac!A:A,precios_mp_ac!N:N)</f>
        <v>260</v>
      </c>
      <c r="L46">
        <f>formulas_internas[[#This Row],[precios_ars]]*formulas_internas[[#This Row],[prc]]</f>
        <v>39</v>
      </c>
      <c r="M46" s="137">
        <f>SUMIFS(L:L,D:D,formulas_internas[[#This Row],[formula]])</f>
        <v>334.82175000000001</v>
      </c>
    </row>
    <row r="47" spans="1:13" ht="18" hidden="1" thickBot="1" x14ac:dyDescent="0.35">
      <c r="A47">
        <v>42</v>
      </c>
      <c r="B47" t="s">
        <v>1082</v>
      </c>
      <c r="C47" s="138">
        <v>0.65</v>
      </c>
      <c r="D47" t="s">
        <v>1068</v>
      </c>
      <c r="E47" t="s">
        <v>1060</v>
      </c>
      <c r="F47" t="b">
        <v>1</v>
      </c>
      <c r="G47" s="136">
        <v>46053</v>
      </c>
      <c r="H47" t="s">
        <v>1083</v>
      </c>
      <c r="I47" t="s">
        <v>1084</v>
      </c>
      <c r="J47" t="e">
        <f>_xlfn.XLOOKUP(formulas_internas[[#This Row],[formula]],BBDD_GASTOS_FINAL!#REF!,BBDD_GASTOS_FINAL!#REF!,0)</f>
        <v>#REF!</v>
      </c>
      <c r="K47" s="140">
        <f>_xlfn.XLOOKUP(formulas_internas[[#This Row],[ID_MAT]],precios_mp_ac!A:A,precios_mp_ac!N:N)</f>
        <v>260</v>
      </c>
      <c r="L47">
        <f>formulas_internas[[#This Row],[precios_ars]]*formulas_internas[[#This Row],[prc]]</f>
        <v>169</v>
      </c>
      <c r="M47" s="137">
        <f>SUMIFS(L:L,D:D,formulas_internas[[#This Row],[formula]])</f>
        <v>334.82175000000001</v>
      </c>
    </row>
    <row r="48" spans="1:13" ht="18" hidden="1" thickBot="1" x14ac:dyDescent="0.35">
      <c r="A48">
        <v>45</v>
      </c>
      <c r="B48" t="s">
        <v>1098</v>
      </c>
      <c r="C48" s="138">
        <v>2.5000000000000001E-2</v>
      </c>
      <c r="D48" t="s">
        <v>1068</v>
      </c>
      <c r="E48" t="s">
        <v>1060</v>
      </c>
      <c r="F48" t="b">
        <v>1</v>
      </c>
      <c r="G48" s="136">
        <v>46053</v>
      </c>
      <c r="H48" t="s">
        <v>1086</v>
      </c>
      <c r="I48" t="s">
        <v>1099</v>
      </c>
      <c r="J48" t="e">
        <f>_xlfn.XLOOKUP(formulas_internas[[#This Row],[formula]],BBDD_GASTOS_FINAL!#REF!,BBDD_GASTOS_FINAL!#REF!,0)</f>
        <v>#REF!</v>
      </c>
      <c r="K48" s="140">
        <f>_xlfn.XLOOKUP(formulas_internas[[#This Row],[ID_MAT]],precios_mp_ac!A:A,precios_mp_ac!N:N)</f>
        <v>1992.87</v>
      </c>
      <c r="L48">
        <f>formulas_internas[[#This Row],[precios_ars]]*formulas_internas[[#This Row],[prc]]</f>
        <v>49.821750000000002</v>
      </c>
      <c r="M48" s="137">
        <f>SUMIFS(L:L,D:D,formulas_internas[[#This Row],[formula]])</f>
        <v>334.82175000000001</v>
      </c>
    </row>
    <row r="49" spans="1:13" ht="18" hidden="1" thickBot="1" x14ac:dyDescent="0.35">
      <c r="A49">
        <v>58</v>
      </c>
      <c r="B49" t="s">
        <v>1070</v>
      </c>
      <c r="C49" s="138">
        <v>0.17499999999999999</v>
      </c>
      <c r="D49" t="s">
        <v>1068</v>
      </c>
      <c r="E49" t="s">
        <v>1060</v>
      </c>
      <c r="F49" t="b">
        <v>1</v>
      </c>
      <c r="G49" s="136">
        <v>46053</v>
      </c>
      <c r="H49" t="s">
        <v>1086</v>
      </c>
      <c r="I49" t="s">
        <v>1072</v>
      </c>
      <c r="J49" t="e">
        <f>_xlfn.XLOOKUP(formulas_internas[[#This Row],[formula]],BBDD_GASTOS_FINAL!#REF!,BBDD_GASTOS_FINAL!#REF!,0)</f>
        <v>#REF!</v>
      </c>
      <c r="K49" s="140">
        <f>_xlfn.XLOOKUP(formulas_internas[[#This Row],[ID_MAT]],precios_mp_ac!A:A,precios_mp_ac!N:N)</f>
        <v>440</v>
      </c>
      <c r="L49">
        <f>formulas_internas[[#This Row],[precios_ars]]*formulas_internas[[#This Row],[prc]]</f>
        <v>77</v>
      </c>
      <c r="M49" s="137">
        <f>SUMIFS(L:L,D:D,formulas_internas[[#This Row],[formula]])</f>
        <v>334.82175000000001</v>
      </c>
    </row>
    <row r="50" spans="1:13" ht="18" hidden="1" thickBot="1" x14ac:dyDescent="0.35">
      <c r="A50">
        <v>55</v>
      </c>
      <c r="B50" t="s">
        <v>1070</v>
      </c>
      <c r="C50" s="138">
        <v>0.16300000000000001</v>
      </c>
      <c r="D50" t="s">
        <v>1069</v>
      </c>
      <c r="E50" t="s">
        <v>1060</v>
      </c>
      <c r="F50" t="b">
        <v>1</v>
      </c>
      <c r="G50" s="136">
        <v>46053</v>
      </c>
      <c r="H50" t="s">
        <v>1071</v>
      </c>
      <c r="I50" t="s">
        <v>1072</v>
      </c>
      <c r="J50" t="e">
        <f>_xlfn.XLOOKUP(formulas_internas[[#This Row],[formula]],BBDD_GASTOS_FINAL!#REF!,BBDD_GASTOS_FINAL!#REF!,0)</f>
        <v>#REF!</v>
      </c>
      <c r="K50" s="140">
        <f>_xlfn.XLOOKUP(formulas_internas[[#This Row],[ID_MAT]],precios_mp_ac!A:A,precios_mp_ac!N:N)</f>
        <v>440</v>
      </c>
      <c r="L50">
        <f>formulas_internas[[#This Row],[precios_ars]]*formulas_internas[[#This Row],[prc]]</f>
        <v>71.72</v>
      </c>
      <c r="M50" s="137">
        <f>SUMIFS(L:L,D:D,formulas_internas[[#This Row],[formula]])</f>
        <v>323.99739999999997</v>
      </c>
    </row>
    <row r="51" spans="1:13" ht="18" hidden="1" thickBot="1" x14ac:dyDescent="0.35">
      <c r="A51">
        <v>57</v>
      </c>
      <c r="B51" t="s">
        <v>1064</v>
      </c>
      <c r="C51" s="138">
        <v>0.15</v>
      </c>
      <c r="D51" t="s">
        <v>1069</v>
      </c>
      <c r="E51" t="s">
        <v>1060</v>
      </c>
      <c r="F51" t="b">
        <v>1</v>
      </c>
      <c r="G51" s="136">
        <v>46053</v>
      </c>
      <c r="H51" t="s">
        <v>1061</v>
      </c>
      <c r="I51" t="s">
        <v>1066</v>
      </c>
      <c r="J51" t="e">
        <f>_xlfn.XLOOKUP(formulas_internas[[#This Row],[formula]],BBDD_GASTOS_FINAL!#REF!,BBDD_GASTOS_FINAL!#REF!,0)</f>
        <v>#REF!</v>
      </c>
      <c r="K51" s="140">
        <f>_xlfn.XLOOKUP(formulas_internas[[#This Row],[ID_MAT]],precios_mp_ac!A:A,precios_mp_ac!N:N)</f>
        <v>260</v>
      </c>
      <c r="L51">
        <f>formulas_internas[[#This Row],[precios_ars]]*formulas_internas[[#This Row],[prc]]</f>
        <v>39</v>
      </c>
      <c r="M51" s="137">
        <f>SUMIFS(L:L,D:D,formulas_internas[[#This Row],[formula]])</f>
        <v>323.99739999999997</v>
      </c>
    </row>
    <row r="52" spans="1:13" ht="18" hidden="1" thickBot="1" x14ac:dyDescent="0.35">
      <c r="A52">
        <v>55</v>
      </c>
      <c r="B52" t="s">
        <v>1082</v>
      </c>
      <c r="C52" s="138">
        <v>0.66700000000000004</v>
      </c>
      <c r="D52" t="s">
        <v>1069</v>
      </c>
      <c r="E52" t="s">
        <v>1060</v>
      </c>
      <c r="F52" t="b">
        <v>1</v>
      </c>
      <c r="G52" s="136">
        <v>46053</v>
      </c>
      <c r="H52" t="s">
        <v>1083</v>
      </c>
      <c r="I52" t="s">
        <v>1084</v>
      </c>
      <c r="J52" t="e">
        <f>_xlfn.XLOOKUP(formulas_internas[[#This Row],[formula]],BBDD_GASTOS_FINAL!#REF!,BBDD_GASTOS_FINAL!#REF!,0)</f>
        <v>#REF!</v>
      </c>
      <c r="K52" s="140">
        <f>_xlfn.XLOOKUP(formulas_internas[[#This Row],[ID_MAT]],precios_mp_ac!A:A,precios_mp_ac!N:N)</f>
        <v>260</v>
      </c>
      <c r="L52">
        <f>formulas_internas[[#This Row],[precios_ars]]*formulas_internas[[#This Row],[prc]]</f>
        <v>173.42000000000002</v>
      </c>
      <c r="M52" s="137">
        <f>SUMIFS(L:L,D:D,formulas_internas[[#This Row],[formula]])</f>
        <v>323.99739999999997</v>
      </c>
    </row>
    <row r="53" spans="1:13" ht="18" hidden="1" thickBot="1" x14ac:dyDescent="0.35">
      <c r="A53">
        <v>55</v>
      </c>
      <c r="B53" t="s">
        <v>1098</v>
      </c>
      <c r="C53" s="139">
        <v>0.02</v>
      </c>
      <c r="D53" t="s">
        <v>1069</v>
      </c>
      <c r="E53" t="s">
        <v>1060</v>
      </c>
      <c r="F53" t="b">
        <v>1</v>
      </c>
      <c r="G53" s="136">
        <v>46053</v>
      </c>
      <c r="H53" t="s">
        <v>1086</v>
      </c>
      <c r="I53" t="s">
        <v>1099</v>
      </c>
      <c r="J53" t="e">
        <f>_xlfn.XLOOKUP(formulas_internas[[#This Row],[formula]],BBDD_GASTOS_FINAL!#REF!,BBDD_GASTOS_FINAL!#REF!,0)</f>
        <v>#REF!</v>
      </c>
      <c r="K53" s="140">
        <f>_xlfn.XLOOKUP(formulas_internas[[#This Row],[ID_MAT]],precios_mp_ac!A:A,precios_mp_ac!N:N)</f>
        <v>1992.87</v>
      </c>
      <c r="L53">
        <f>formulas_internas[[#This Row],[precios_ars]]*formulas_internas[[#This Row],[prc]]</f>
        <v>39.857399999999998</v>
      </c>
      <c r="M53" s="137">
        <f>SUMIFS(L:L,D:D,formulas_internas[[#This Row],[formula]])</f>
        <v>323.99739999999997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12F3-ED47-4C03-A7A1-2A2902D48C34}">
  <dimension ref="A1:C18"/>
  <sheetViews>
    <sheetView workbookViewId="0">
      <selection activeCell="D20" sqref="D20"/>
    </sheetView>
  </sheetViews>
  <sheetFormatPr defaultRowHeight="15" x14ac:dyDescent="0.25"/>
  <cols>
    <col min="1" max="1" width="11.140625" bestFit="1" customWidth="1"/>
    <col min="2" max="2" width="25.7109375" bestFit="1" customWidth="1"/>
    <col min="3" max="3" width="31.140625" bestFit="1" customWidth="1"/>
  </cols>
  <sheetData>
    <row r="1" spans="1:3" x14ac:dyDescent="0.25">
      <c r="A1" t="s">
        <v>240</v>
      </c>
      <c r="B1" t="s">
        <v>241</v>
      </c>
      <c r="C1" t="s">
        <v>242</v>
      </c>
    </row>
    <row r="2" spans="1:3" x14ac:dyDescent="0.25">
      <c r="A2" t="s">
        <v>493</v>
      </c>
      <c r="B2" t="s">
        <v>1117</v>
      </c>
      <c r="C2" t="s">
        <v>1118</v>
      </c>
    </row>
    <row r="3" spans="1:3" x14ac:dyDescent="0.25">
      <c r="A3" t="s">
        <v>1084</v>
      </c>
      <c r="B3" t="s">
        <v>1082</v>
      </c>
      <c r="C3" t="s">
        <v>1119</v>
      </c>
    </row>
    <row r="4" spans="1:3" x14ac:dyDescent="0.25">
      <c r="A4" t="s">
        <v>1072</v>
      </c>
      <c r="B4" t="s">
        <v>1070</v>
      </c>
      <c r="C4" t="s">
        <v>1119</v>
      </c>
    </row>
    <row r="5" spans="1:3" x14ac:dyDescent="0.25">
      <c r="A5" t="s">
        <v>1066</v>
      </c>
      <c r="B5" t="s">
        <v>1064</v>
      </c>
      <c r="C5" t="s">
        <v>1119</v>
      </c>
    </row>
    <row r="6" spans="1:3" x14ac:dyDescent="0.25">
      <c r="A6" t="s">
        <v>1062</v>
      </c>
      <c r="B6" t="s">
        <v>1058</v>
      </c>
      <c r="C6" t="s">
        <v>1119</v>
      </c>
    </row>
    <row r="7" spans="1:3" x14ac:dyDescent="0.25">
      <c r="A7" t="s">
        <v>1120</v>
      </c>
      <c r="B7" t="s">
        <v>1085</v>
      </c>
      <c r="C7" t="s">
        <v>1121</v>
      </c>
    </row>
    <row r="8" spans="1:3" x14ac:dyDescent="0.25">
      <c r="A8" t="s">
        <v>1122</v>
      </c>
      <c r="B8" t="s">
        <v>1123</v>
      </c>
      <c r="C8" t="s">
        <v>1121</v>
      </c>
    </row>
    <row r="9" spans="1:3" x14ac:dyDescent="0.25">
      <c r="A9" t="s">
        <v>1124</v>
      </c>
      <c r="B9" t="s">
        <v>1125</v>
      </c>
      <c r="C9" t="s">
        <v>1121</v>
      </c>
    </row>
    <row r="10" spans="1:3" x14ac:dyDescent="0.25">
      <c r="A10" t="s">
        <v>1126</v>
      </c>
      <c r="B10" t="s">
        <v>1127</v>
      </c>
      <c r="C10" t="s">
        <v>1121</v>
      </c>
    </row>
    <row r="11" spans="1:3" x14ac:dyDescent="0.25">
      <c r="A11" t="s">
        <v>1128</v>
      </c>
      <c r="B11" t="s">
        <v>1129</v>
      </c>
      <c r="C11" t="s">
        <v>1121</v>
      </c>
    </row>
    <row r="12" spans="1:3" x14ac:dyDescent="0.25">
      <c r="A12" t="s">
        <v>1130</v>
      </c>
      <c r="B12" t="s">
        <v>1131</v>
      </c>
      <c r="C12" t="s">
        <v>1121</v>
      </c>
    </row>
    <row r="13" spans="1:3" x14ac:dyDescent="0.25">
      <c r="A13" t="s">
        <v>1132</v>
      </c>
      <c r="B13" t="s">
        <v>1133</v>
      </c>
      <c r="C13" t="s">
        <v>1121</v>
      </c>
    </row>
    <row r="14" spans="1:3" x14ac:dyDescent="0.25">
      <c r="A14" t="s">
        <v>1134</v>
      </c>
      <c r="B14" t="s">
        <v>1135</v>
      </c>
      <c r="C14" t="s">
        <v>1121</v>
      </c>
    </row>
    <row r="15" spans="1:3" x14ac:dyDescent="0.25">
      <c r="A15" t="s">
        <v>1136</v>
      </c>
      <c r="B15" t="s">
        <v>1137</v>
      </c>
      <c r="C15" t="s">
        <v>1121</v>
      </c>
    </row>
    <row r="16" spans="1:3" x14ac:dyDescent="0.25">
      <c r="A16" t="s">
        <v>1138</v>
      </c>
      <c r="B16" t="s">
        <v>1139</v>
      </c>
      <c r="C16" t="s">
        <v>1121</v>
      </c>
    </row>
    <row r="17" spans="1:3" x14ac:dyDescent="0.25">
      <c r="A17" t="s">
        <v>1140</v>
      </c>
      <c r="B17" t="s">
        <v>1141</v>
      </c>
      <c r="C17" t="s">
        <v>1121</v>
      </c>
    </row>
    <row r="18" spans="1:3" x14ac:dyDescent="0.25">
      <c r="A18" t="s">
        <v>1142</v>
      </c>
      <c r="B18" t="s">
        <v>1143</v>
      </c>
      <c r="C18" t="s">
        <v>1121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32D4-F959-4E50-80D4-DF938F6B7975}">
  <dimension ref="A1:N52"/>
  <sheetViews>
    <sheetView topLeftCell="D1" workbookViewId="0">
      <selection activeCell="D20" sqref="D20"/>
    </sheetView>
  </sheetViews>
  <sheetFormatPr defaultRowHeight="15" x14ac:dyDescent="0.25"/>
  <cols>
    <col min="1" max="1" width="5.140625" bestFit="1" customWidth="1"/>
    <col min="2" max="2" width="27.5703125" bestFit="1" customWidth="1"/>
    <col min="3" max="3" width="11.28515625" bestFit="1" customWidth="1"/>
    <col min="4" max="4" width="4.42578125" bestFit="1" customWidth="1"/>
    <col min="5" max="6" width="5" bestFit="1" customWidth="1"/>
    <col min="7" max="7" width="10.28515625" bestFit="1" customWidth="1"/>
    <col min="8" max="8" width="16" bestFit="1" customWidth="1"/>
    <col min="9" max="9" width="44.28515625" bestFit="1" customWidth="1"/>
    <col min="10" max="10" width="11" bestFit="1" customWidth="1"/>
    <col min="11" max="11" width="6" bestFit="1" customWidth="1"/>
    <col min="12" max="12" width="5.5703125" bestFit="1" customWidth="1"/>
    <col min="13" max="13" width="10.140625" bestFit="1" customWidth="1"/>
    <col min="14" max="14" width="13.140625" style="40" bestFit="1" customWidth="1"/>
  </cols>
  <sheetData>
    <row r="1" spans="1:14" x14ac:dyDescent="0.25">
      <c r="A1" t="s">
        <v>904</v>
      </c>
      <c r="B1" t="s">
        <v>1100</v>
      </c>
      <c r="C1" t="s">
        <v>1101</v>
      </c>
      <c r="D1" t="s">
        <v>251</v>
      </c>
      <c r="E1" t="s">
        <v>265</v>
      </c>
      <c r="F1" t="s">
        <v>262</v>
      </c>
      <c r="G1" t="s">
        <v>1102</v>
      </c>
      <c r="H1" t="s">
        <v>1103</v>
      </c>
      <c r="I1" t="s">
        <v>1104</v>
      </c>
      <c r="J1" t="s">
        <v>977</v>
      </c>
      <c r="K1" t="s">
        <v>257</v>
      </c>
      <c r="L1" t="s">
        <v>1158</v>
      </c>
      <c r="M1" t="s">
        <v>1159</v>
      </c>
      <c r="N1" s="40" t="s">
        <v>1160</v>
      </c>
    </row>
    <row r="2" spans="1:14" x14ac:dyDescent="0.25">
      <c r="A2" t="s">
        <v>1105</v>
      </c>
      <c r="B2" t="s">
        <v>1106</v>
      </c>
      <c r="D2" t="s">
        <v>265</v>
      </c>
      <c r="E2">
        <v>1350</v>
      </c>
      <c r="G2" t="s">
        <v>1107</v>
      </c>
      <c r="H2" s="1">
        <v>46053</v>
      </c>
      <c r="I2" t="s">
        <v>1108</v>
      </c>
      <c r="J2" t="s">
        <v>993</v>
      </c>
      <c r="L2">
        <f t="shared" ref="L2:L33" si="0">_xlfn.XLOOKUP($B$2,B:B,E:E)</f>
        <v>1350</v>
      </c>
      <c r="M2">
        <f>IF(ISBLANK(precios_mp__2[[#This Row],[ARS]]),F2*L2,precios_mp__2[[#This Row],[ARS]])</f>
        <v>1350</v>
      </c>
      <c r="N2" s="40">
        <f>precios_mp__2[[#This Row],[precio_ars]]*(1+precios_mp__2[[#This Row],[IVA]])</f>
        <v>1350</v>
      </c>
    </row>
    <row r="3" spans="1:14" x14ac:dyDescent="0.25">
      <c r="A3" t="s">
        <v>1109</v>
      </c>
      <c r="B3" t="s">
        <v>1110</v>
      </c>
      <c r="D3" t="s">
        <v>163</v>
      </c>
      <c r="E3">
        <v>35</v>
      </c>
      <c r="G3" t="s">
        <v>1061</v>
      </c>
      <c r="H3" s="1">
        <v>46053</v>
      </c>
      <c r="J3" t="s">
        <v>993</v>
      </c>
      <c r="K3">
        <v>0.105</v>
      </c>
      <c r="L3">
        <f t="shared" si="0"/>
        <v>1350</v>
      </c>
      <c r="M3">
        <f>IF(ISBLANK(precios_mp__2[[#This Row],[ARS]]),F3*L3,precios_mp__2[[#This Row],[ARS]])</f>
        <v>35</v>
      </c>
      <c r="N3" s="40">
        <f>precios_mp__2[[#This Row],[precio_ars]]*(1+precios_mp__2[[#This Row],[IVA]])</f>
        <v>38.674999999999997</v>
      </c>
    </row>
    <row r="4" spans="1:14" x14ac:dyDescent="0.25">
      <c r="A4" t="s">
        <v>1111</v>
      </c>
      <c r="B4" t="s">
        <v>1112</v>
      </c>
      <c r="D4" t="s">
        <v>163</v>
      </c>
      <c r="E4">
        <v>28.8</v>
      </c>
      <c r="G4" t="s">
        <v>1061</v>
      </c>
      <c r="H4" s="1">
        <v>46053</v>
      </c>
      <c r="J4" t="s">
        <v>993</v>
      </c>
      <c r="K4">
        <v>0.21</v>
      </c>
      <c r="L4">
        <f t="shared" si="0"/>
        <v>1350</v>
      </c>
      <c r="M4">
        <f>IF(ISBLANK(precios_mp__2[[#This Row],[ARS]]),F4*L4,precios_mp__2[[#This Row],[ARS]])</f>
        <v>28.8</v>
      </c>
      <c r="N4" s="40">
        <f>precios_mp__2[[#This Row],[precio_ars]]*(1+precios_mp__2[[#This Row],[IVA]])</f>
        <v>34.847999999999999</v>
      </c>
    </row>
    <row r="5" spans="1:14" x14ac:dyDescent="0.25">
      <c r="A5" t="s">
        <v>1084</v>
      </c>
      <c r="B5" t="s">
        <v>1113</v>
      </c>
      <c r="D5" t="s">
        <v>163</v>
      </c>
      <c r="E5">
        <v>260</v>
      </c>
      <c r="G5" t="s">
        <v>1083</v>
      </c>
      <c r="H5" s="1">
        <v>46053</v>
      </c>
      <c r="J5" t="s">
        <v>993</v>
      </c>
      <c r="K5">
        <v>0</v>
      </c>
      <c r="L5">
        <f t="shared" si="0"/>
        <v>1350</v>
      </c>
      <c r="M5">
        <f>IF(ISBLANK(precios_mp__2[[#This Row],[ARS]]),F5*L5,precios_mp__2[[#This Row],[ARS]])</f>
        <v>260</v>
      </c>
      <c r="N5" s="40">
        <f>precios_mp__2[[#This Row],[precio_ars]]*(1+precios_mp__2[[#This Row],[IVA]])</f>
        <v>260</v>
      </c>
    </row>
    <row r="6" spans="1:14" x14ac:dyDescent="0.25">
      <c r="A6" t="s">
        <v>1072</v>
      </c>
      <c r="B6" t="s">
        <v>1114</v>
      </c>
      <c r="D6" t="s">
        <v>163</v>
      </c>
      <c r="E6">
        <v>440</v>
      </c>
      <c r="G6" t="s">
        <v>1071</v>
      </c>
      <c r="H6" s="1">
        <v>46053</v>
      </c>
      <c r="J6" t="s">
        <v>993</v>
      </c>
      <c r="K6">
        <v>0</v>
      </c>
      <c r="L6">
        <f t="shared" si="0"/>
        <v>1350</v>
      </c>
      <c r="M6">
        <f>IF(ISBLANK(precios_mp__2[[#This Row],[ARS]]),F6*L6,precios_mp__2[[#This Row],[ARS]])</f>
        <v>440</v>
      </c>
      <c r="N6" s="40">
        <f>precios_mp__2[[#This Row],[precio_ars]]*(1+precios_mp__2[[#This Row],[IVA]])</f>
        <v>440</v>
      </c>
    </row>
    <row r="7" spans="1:14" x14ac:dyDescent="0.25">
      <c r="A7" t="s">
        <v>1062</v>
      </c>
      <c r="B7" t="s">
        <v>1115</v>
      </c>
      <c r="D7" t="s">
        <v>163</v>
      </c>
      <c r="E7">
        <v>188</v>
      </c>
      <c r="G7" t="s">
        <v>1061</v>
      </c>
      <c r="H7" s="1">
        <v>46053</v>
      </c>
      <c r="J7" t="s">
        <v>993</v>
      </c>
      <c r="K7">
        <v>0</v>
      </c>
      <c r="L7">
        <f t="shared" si="0"/>
        <v>1350</v>
      </c>
      <c r="M7">
        <f>IF(ISBLANK(precios_mp__2[[#This Row],[ARS]]),F7*L7,precios_mp__2[[#This Row],[ARS]])</f>
        <v>188</v>
      </c>
      <c r="N7" s="40">
        <f>precios_mp__2[[#This Row],[precio_ars]]*(1+precios_mp__2[[#This Row],[IVA]])</f>
        <v>188</v>
      </c>
    </row>
    <row r="8" spans="1:14" x14ac:dyDescent="0.25">
      <c r="A8" t="s">
        <v>1066</v>
      </c>
      <c r="B8" t="s">
        <v>1116</v>
      </c>
      <c r="D8" t="s">
        <v>163</v>
      </c>
      <c r="E8">
        <v>260</v>
      </c>
      <c r="G8" t="s">
        <v>1061</v>
      </c>
      <c r="H8" s="1">
        <v>46053</v>
      </c>
      <c r="J8" t="s">
        <v>993</v>
      </c>
      <c r="K8">
        <v>0</v>
      </c>
      <c r="L8">
        <f t="shared" si="0"/>
        <v>1350</v>
      </c>
      <c r="M8">
        <f>IF(ISBLANK(precios_mp__2[[#This Row],[ARS]]),F8*L8,precios_mp__2[[#This Row],[ARS]])</f>
        <v>260</v>
      </c>
      <c r="N8" s="40">
        <f>precios_mp__2[[#This Row],[precio_ars]]*(1+precios_mp__2[[#This Row],[IVA]])</f>
        <v>260</v>
      </c>
    </row>
    <row r="9" spans="1:14" x14ac:dyDescent="0.25">
      <c r="A9" t="s">
        <v>1087</v>
      </c>
      <c r="B9" t="s">
        <v>1085</v>
      </c>
      <c r="D9" t="s">
        <v>163</v>
      </c>
      <c r="F9">
        <v>0.93</v>
      </c>
      <c r="G9" t="s">
        <v>1086</v>
      </c>
      <c r="H9" s="1">
        <v>46053</v>
      </c>
      <c r="J9" t="s">
        <v>993</v>
      </c>
      <c r="K9">
        <v>0.21</v>
      </c>
      <c r="L9">
        <f t="shared" si="0"/>
        <v>1350</v>
      </c>
      <c r="M9">
        <f>IF(ISBLANK(precios_mp__2[[#This Row],[ARS]]),F9*L9,precios_mp__2[[#This Row],[ARS]])</f>
        <v>1255.5</v>
      </c>
      <c r="N9" s="40">
        <f>precios_mp__2[[#This Row],[precio_ars]]*(1+precios_mp__2[[#This Row],[IVA]])</f>
        <v>1519.155</v>
      </c>
    </row>
    <row r="10" spans="1:14" x14ac:dyDescent="0.25">
      <c r="A10" t="s">
        <v>1089</v>
      </c>
      <c r="B10" t="s">
        <v>1088</v>
      </c>
      <c r="D10" t="s">
        <v>163</v>
      </c>
      <c r="F10">
        <v>5.9</v>
      </c>
      <c r="G10" t="s">
        <v>1086</v>
      </c>
      <c r="H10" s="1">
        <v>46053</v>
      </c>
      <c r="J10" t="s">
        <v>993</v>
      </c>
      <c r="K10">
        <v>0.21</v>
      </c>
      <c r="L10">
        <f t="shared" si="0"/>
        <v>1350</v>
      </c>
      <c r="M10">
        <f>IF(ISBLANK(precios_mp__2[[#This Row],[ARS]]),F10*L10,precios_mp__2[[#This Row],[ARS]])</f>
        <v>7965.0000000000009</v>
      </c>
      <c r="N10" s="40">
        <f>precios_mp__2[[#This Row],[precio_ars]]*(1+precios_mp__2[[#This Row],[IVA]])</f>
        <v>9637.6500000000015</v>
      </c>
    </row>
    <row r="11" spans="1:14" x14ac:dyDescent="0.25">
      <c r="A11" t="s">
        <v>1091</v>
      </c>
      <c r="B11" t="s">
        <v>1090</v>
      </c>
      <c r="D11" t="s">
        <v>163</v>
      </c>
      <c r="F11">
        <v>1.81</v>
      </c>
      <c r="G11" t="s">
        <v>1086</v>
      </c>
      <c r="H11" s="1">
        <v>46053</v>
      </c>
      <c r="J11" t="s">
        <v>993</v>
      </c>
      <c r="K11">
        <v>0.21</v>
      </c>
      <c r="L11">
        <f t="shared" si="0"/>
        <v>1350</v>
      </c>
      <c r="M11">
        <f>IF(ISBLANK(precios_mp__2[[#This Row],[ARS]]),F11*L11,precios_mp__2[[#This Row],[ARS]])</f>
        <v>2443.5</v>
      </c>
      <c r="N11" s="40">
        <f>precios_mp__2[[#This Row],[precio_ars]]*(1+precios_mp__2[[#This Row],[IVA]])</f>
        <v>2956.6349999999998</v>
      </c>
    </row>
    <row r="12" spans="1:14" x14ac:dyDescent="0.25">
      <c r="A12" t="s">
        <v>1093</v>
      </c>
      <c r="B12" t="s">
        <v>1092</v>
      </c>
      <c r="D12" t="s">
        <v>163</v>
      </c>
      <c r="F12">
        <v>2.34</v>
      </c>
      <c r="G12" t="s">
        <v>1086</v>
      </c>
      <c r="H12" s="1">
        <v>46053</v>
      </c>
      <c r="J12" t="s">
        <v>993</v>
      </c>
      <c r="K12">
        <v>0.21</v>
      </c>
      <c r="L12">
        <f t="shared" si="0"/>
        <v>1350</v>
      </c>
      <c r="M12">
        <f>IF(ISBLANK(precios_mp__2[[#This Row],[ARS]]),F12*L12,precios_mp__2[[#This Row],[ARS]])</f>
        <v>3159</v>
      </c>
      <c r="N12" s="40">
        <f>precios_mp__2[[#This Row],[precio_ars]]*(1+precios_mp__2[[#This Row],[IVA]])</f>
        <v>3822.39</v>
      </c>
    </row>
    <row r="13" spans="1:14" x14ac:dyDescent="0.25">
      <c r="A13" t="s">
        <v>1095</v>
      </c>
      <c r="B13" t="s">
        <v>1094</v>
      </c>
      <c r="D13" t="s">
        <v>163</v>
      </c>
      <c r="F13">
        <v>1.44</v>
      </c>
      <c r="G13" t="s">
        <v>1086</v>
      </c>
      <c r="H13" s="1">
        <v>46053</v>
      </c>
      <c r="J13" t="s">
        <v>993</v>
      </c>
      <c r="K13">
        <v>0.21</v>
      </c>
      <c r="L13">
        <f t="shared" si="0"/>
        <v>1350</v>
      </c>
      <c r="M13">
        <f>IF(ISBLANK(precios_mp__2[[#This Row],[ARS]]),F13*L13,precios_mp__2[[#This Row],[ARS]])</f>
        <v>1944</v>
      </c>
      <c r="N13" s="40">
        <f>precios_mp__2[[#This Row],[precio_ars]]*(1+precios_mp__2[[#This Row],[IVA]])</f>
        <v>2352.2399999999998</v>
      </c>
    </row>
    <row r="14" spans="1:14" x14ac:dyDescent="0.25">
      <c r="A14" t="s">
        <v>1097</v>
      </c>
      <c r="B14" t="s">
        <v>1096</v>
      </c>
      <c r="D14" t="s">
        <v>163</v>
      </c>
      <c r="F14">
        <v>1.64</v>
      </c>
      <c r="G14" t="s">
        <v>1086</v>
      </c>
      <c r="H14" s="1">
        <v>46053</v>
      </c>
      <c r="J14" t="s">
        <v>993</v>
      </c>
      <c r="K14">
        <v>0.21</v>
      </c>
      <c r="L14">
        <f t="shared" si="0"/>
        <v>1350</v>
      </c>
      <c r="M14">
        <f>IF(ISBLANK(precios_mp__2[[#This Row],[ARS]]),F14*L14,precios_mp__2[[#This Row],[ARS]])</f>
        <v>2214</v>
      </c>
      <c r="N14" s="40">
        <f>precios_mp__2[[#This Row],[precio_ars]]*(1+precios_mp__2[[#This Row],[IVA]])</f>
        <v>2678.94</v>
      </c>
    </row>
    <row r="15" spans="1:14" x14ac:dyDescent="0.25">
      <c r="A15" t="s">
        <v>1099</v>
      </c>
      <c r="B15" t="s">
        <v>1098</v>
      </c>
      <c r="D15" t="s">
        <v>163</v>
      </c>
      <c r="F15">
        <v>1.22</v>
      </c>
      <c r="G15" t="s">
        <v>1086</v>
      </c>
      <c r="H15" s="1">
        <v>46053</v>
      </c>
      <c r="J15" t="s">
        <v>993</v>
      </c>
      <c r="K15">
        <v>0.21</v>
      </c>
      <c r="L15">
        <f t="shared" si="0"/>
        <v>1350</v>
      </c>
      <c r="M15">
        <f>IF(ISBLANK(precios_mp__2[[#This Row],[ARS]]),F15*L15,precios_mp__2[[#This Row],[ARS]])</f>
        <v>1647</v>
      </c>
      <c r="N15" s="40">
        <f>precios_mp__2[[#This Row],[precio_ars]]*(1+precios_mp__2[[#This Row],[IVA]])</f>
        <v>1992.87</v>
      </c>
    </row>
    <row r="16" spans="1:14" x14ac:dyDescent="0.25">
      <c r="A16" t="s">
        <v>1134</v>
      </c>
      <c r="B16" t="s">
        <v>1164</v>
      </c>
      <c r="D16" t="s">
        <v>163</v>
      </c>
      <c r="F16">
        <v>1.37</v>
      </c>
      <c r="G16" t="s">
        <v>1086</v>
      </c>
      <c r="H16" s="1">
        <v>46053</v>
      </c>
      <c r="J16" t="s">
        <v>993</v>
      </c>
      <c r="K16">
        <v>0.21</v>
      </c>
      <c r="L16">
        <f t="shared" si="0"/>
        <v>1350</v>
      </c>
      <c r="M16">
        <f>IF(ISBLANK(precios_mp__2[[#This Row],[ARS]]),F16*L16,precios_mp__2[[#This Row],[ARS]])</f>
        <v>1849.5000000000002</v>
      </c>
      <c r="N16" s="40">
        <f>precios_mp__2[[#This Row],[precio_ars]]*(1+precios_mp__2[[#This Row],[IVA]])</f>
        <v>2237.8950000000004</v>
      </c>
    </row>
    <row r="17" spans="1:14" x14ac:dyDescent="0.25">
      <c r="A17" t="s">
        <v>1140</v>
      </c>
      <c r="B17" t="s">
        <v>1165</v>
      </c>
      <c r="D17" t="s">
        <v>163</v>
      </c>
      <c r="F17">
        <v>1.34</v>
      </c>
      <c r="G17" t="s">
        <v>1086</v>
      </c>
      <c r="H17" s="1">
        <v>46053</v>
      </c>
      <c r="J17" t="s">
        <v>993</v>
      </c>
      <c r="K17">
        <v>0.21</v>
      </c>
      <c r="L17">
        <f t="shared" si="0"/>
        <v>1350</v>
      </c>
      <c r="M17">
        <f>IF(ISBLANK(precios_mp__2[[#This Row],[ARS]]),F17*L17,precios_mp__2[[#This Row],[ARS]])</f>
        <v>1809</v>
      </c>
      <c r="N17" s="40">
        <f>precios_mp__2[[#This Row],[precio_ars]]*(1+precios_mp__2[[#This Row],[IVA]])</f>
        <v>2188.89</v>
      </c>
    </row>
    <row r="18" spans="1:14" x14ac:dyDescent="0.25">
      <c r="A18" t="s">
        <v>1142</v>
      </c>
      <c r="B18" t="s">
        <v>1166</v>
      </c>
      <c r="D18" t="s">
        <v>163</v>
      </c>
      <c r="F18">
        <v>1.08</v>
      </c>
      <c r="G18" t="s">
        <v>1086</v>
      </c>
      <c r="H18" s="1">
        <v>46053</v>
      </c>
      <c r="J18" t="s">
        <v>993</v>
      </c>
      <c r="K18">
        <v>0.21</v>
      </c>
      <c r="L18">
        <f t="shared" si="0"/>
        <v>1350</v>
      </c>
      <c r="M18">
        <f>IF(ISBLANK(precios_mp__2[[#This Row],[ARS]]),F18*L18,precios_mp__2[[#This Row],[ARS]])</f>
        <v>1458</v>
      </c>
      <c r="N18" s="40">
        <f>precios_mp__2[[#This Row],[precio_ars]]*(1+precios_mp__2[[#This Row],[IVA]])</f>
        <v>1764.1799999999998</v>
      </c>
    </row>
    <row r="19" spans="1:14" x14ac:dyDescent="0.25">
      <c r="A19" t="s">
        <v>1105</v>
      </c>
      <c r="B19" t="s">
        <v>1106</v>
      </c>
      <c r="D19" t="s">
        <v>265</v>
      </c>
      <c r="E19">
        <v>1420</v>
      </c>
      <c r="G19" t="s">
        <v>1107</v>
      </c>
      <c r="H19" s="1">
        <v>46081</v>
      </c>
      <c r="I19" t="s">
        <v>1108</v>
      </c>
      <c r="J19" t="s">
        <v>993</v>
      </c>
      <c r="L19">
        <f t="shared" si="0"/>
        <v>1350</v>
      </c>
      <c r="M19">
        <f>IF(ISBLANK(precios_mp__2[[#This Row],[ARS]]),F19*L19,precios_mp__2[[#This Row],[ARS]])</f>
        <v>1420</v>
      </c>
      <c r="N19" s="40">
        <f>precios_mp__2[[#This Row],[precio_ars]]*(1+precios_mp__2[[#This Row],[IVA]])</f>
        <v>1420</v>
      </c>
    </row>
    <row r="20" spans="1:14" x14ac:dyDescent="0.25">
      <c r="A20" t="s">
        <v>1109</v>
      </c>
      <c r="B20" t="s">
        <v>1110</v>
      </c>
      <c r="D20" t="s">
        <v>163</v>
      </c>
      <c r="E20">
        <v>47</v>
      </c>
      <c r="G20" t="s">
        <v>1061</v>
      </c>
      <c r="H20" s="1">
        <v>46081</v>
      </c>
      <c r="J20" t="s">
        <v>993</v>
      </c>
      <c r="K20">
        <v>0.105</v>
      </c>
      <c r="L20">
        <f t="shared" si="0"/>
        <v>1350</v>
      </c>
      <c r="M20">
        <f>IF(ISBLANK(precios_mp__2[[#This Row],[ARS]]),F20*L20,precios_mp__2[[#This Row],[ARS]])</f>
        <v>47</v>
      </c>
      <c r="N20" s="40">
        <f>precios_mp__2[[#This Row],[precio_ars]]*(1+precios_mp__2[[#This Row],[IVA]])</f>
        <v>51.935000000000002</v>
      </c>
    </row>
    <row r="21" spans="1:14" x14ac:dyDescent="0.25">
      <c r="A21" t="s">
        <v>1111</v>
      </c>
      <c r="B21" t="s">
        <v>1112</v>
      </c>
      <c r="D21" t="s">
        <v>163</v>
      </c>
      <c r="E21">
        <v>28.8</v>
      </c>
      <c r="G21" t="s">
        <v>1061</v>
      </c>
      <c r="H21" s="1">
        <v>46081</v>
      </c>
      <c r="J21" t="s">
        <v>993</v>
      </c>
      <c r="K21">
        <v>0.21</v>
      </c>
      <c r="L21">
        <f t="shared" si="0"/>
        <v>1350</v>
      </c>
      <c r="M21">
        <f>IF(ISBLANK(precios_mp__2[[#This Row],[ARS]]),F21*L21,precios_mp__2[[#This Row],[ARS]])</f>
        <v>28.8</v>
      </c>
      <c r="N21" s="40">
        <f>precios_mp__2[[#This Row],[precio_ars]]*(1+precios_mp__2[[#This Row],[IVA]])</f>
        <v>34.847999999999999</v>
      </c>
    </row>
    <row r="22" spans="1:14" x14ac:dyDescent="0.25">
      <c r="A22" t="s">
        <v>1084</v>
      </c>
      <c r="B22" t="s">
        <v>1113</v>
      </c>
      <c r="D22" t="s">
        <v>163</v>
      </c>
      <c r="E22">
        <v>260</v>
      </c>
      <c r="G22" t="s">
        <v>1083</v>
      </c>
      <c r="H22" s="1">
        <v>46081</v>
      </c>
      <c r="J22" t="s">
        <v>993</v>
      </c>
      <c r="K22">
        <v>0</v>
      </c>
      <c r="L22">
        <f t="shared" si="0"/>
        <v>1350</v>
      </c>
      <c r="M22">
        <f>IF(ISBLANK(precios_mp__2[[#This Row],[ARS]]),F22*L22,precios_mp__2[[#This Row],[ARS]])</f>
        <v>260</v>
      </c>
      <c r="N22" s="40">
        <f>precios_mp__2[[#This Row],[precio_ars]]*(1+precios_mp__2[[#This Row],[IVA]])</f>
        <v>260</v>
      </c>
    </row>
    <row r="23" spans="1:14" x14ac:dyDescent="0.25">
      <c r="A23" t="s">
        <v>1072</v>
      </c>
      <c r="B23" t="s">
        <v>1114</v>
      </c>
      <c r="D23" t="s">
        <v>163</v>
      </c>
      <c r="E23">
        <v>430</v>
      </c>
      <c r="G23" t="s">
        <v>1071</v>
      </c>
      <c r="H23" s="1">
        <v>46081</v>
      </c>
      <c r="J23" t="s">
        <v>993</v>
      </c>
      <c r="K23">
        <v>0</v>
      </c>
      <c r="L23">
        <f t="shared" si="0"/>
        <v>1350</v>
      </c>
      <c r="M23">
        <f>IF(ISBLANK(precios_mp__2[[#This Row],[ARS]]),F23*L23,precios_mp__2[[#This Row],[ARS]])</f>
        <v>430</v>
      </c>
      <c r="N23" s="40">
        <f>precios_mp__2[[#This Row],[precio_ars]]*(1+precios_mp__2[[#This Row],[IVA]])</f>
        <v>430</v>
      </c>
    </row>
    <row r="24" spans="1:14" x14ac:dyDescent="0.25">
      <c r="A24" t="s">
        <v>1062</v>
      </c>
      <c r="B24" t="s">
        <v>1115</v>
      </c>
      <c r="D24" t="s">
        <v>163</v>
      </c>
      <c r="E24">
        <v>188</v>
      </c>
      <c r="G24" t="s">
        <v>1061</v>
      </c>
      <c r="H24" s="1">
        <v>46081</v>
      </c>
      <c r="J24" t="s">
        <v>993</v>
      </c>
      <c r="K24">
        <v>0</v>
      </c>
      <c r="L24">
        <f t="shared" si="0"/>
        <v>1350</v>
      </c>
      <c r="M24">
        <f>IF(ISBLANK(precios_mp__2[[#This Row],[ARS]]),F24*L24,precios_mp__2[[#This Row],[ARS]])</f>
        <v>188</v>
      </c>
      <c r="N24" s="40">
        <f>precios_mp__2[[#This Row],[precio_ars]]*(1+precios_mp__2[[#This Row],[IVA]])</f>
        <v>188</v>
      </c>
    </row>
    <row r="25" spans="1:14" x14ac:dyDescent="0.25">
      <c r="A25" t="s">
        <v>1066</v>
      </c>
      <c r="B25" t="s">
        <v>1116</v>
      </c>
      <c r="D25" t="s">
        <v>163</v>
      </c>
      <c r="E25">
        <v>260</v>
      </c>
      <c r="G25" t="s">
        <v>1061</v>
      </c>
      <c r="H25" s="1">
        <v>46081</v>
      </c>
      <c r="J25" t="s">
        <v>993</v>
      </c>
      <c r="K25">
        <v>0</v>
      </c>
      <c r="L25">
        <f t="shared" si="0"/>
        <v>1350</v>
      </c>
      <c r="M25">
        <f>IF(ISBLANK(precios_mp__2[[#This Row],[ARS]]),F25*L25,precios_mp__2[[#This Row],[ARS]])</f>
        <v>260</v>
      </c>
      <c r="N25" s="40">
        <f>precios_mp__2[[#This Row],[precio_ars]]*(1+precios_mp__2[[#This Row],[IVA]])</f>
        <v>260</v>
      </c>
    </row>
    <row r="26" spans="1:14" x14ac:dyDescent="0.25">
      <c r="A26" t="s">
        <v>1087</v>
      </c>
      <c r="B26" t="s">
        <v>1085</v>
      </c>
      <c r="D26" t="s">
        <v>163</v>
      </c>
      <c r="F26">
        <v>0.93</v>
      </c>
      <c r="G26" t="s">
        <v>1086</v>
      </c>
      <c r="H26" s="1">
        <v>46081</v>
      </c>
      <c r="J26" t="s">
        <v>993</v>
      </c>
      <c r="K26">
        <v>0.21</v>
      </c>
      <c r="L26">
        <f t="shared" si="0"/>
        <v>1350</v>
      </c>
      <c r="M26">
        <f>IF(ISBLANK(precios_mp__2[[#This Row],[ARS]]),F26*L26,precios_mp__2[[#This Row],[ARS]])</f>
        <v>1255.5</v>
      </c>
      <c r="N26" s="40">
        <f>precios_mp__2[[#This Row],[precio_ars]]*(1+precios_mp__2[[#This Row],[IVA]])</f>
        <v>1519.155</v>
      </c>
    </row>
    <row r="27" spans="1:14" x14ac:dyDescent="0.25">
      <c r="A27" t="s">
        <v>1089</v>
      </c>
      <c r="B27" t="s">
        <v>1088</v>
      </c>
      <c r="D27" t="s">
        <v>163</v>
      </c>
      <c r="F27">
        <v>5.9</v>
      </c>
      <c r="G27" t="s">
        <v>1086</v>
      </c>
      <c r="H27" s="1">
        <v>46081</v>
      </c>
      <c r="J27" t="s">
        <v>993</v>
      </c>
      <c r="K27">
        <v>0.21</v>
      </c>
      <c r="L27">
        <f t="shared" si="0"/>
        <v>1350</v>
      </c>
      <c r="M27">
        <f>IF(ISBLANK(precios_mp__2[[#This Row],[ARS]]),F27*L27,precios_mp__2[[#This Row],[ARS]])</f>
        <v>7965.0000000000009</v>
      </c>
      <c r="N27" s="40">
        <f>precios_mp__2[[#This Row],[precio_ars]]*(1+precios_mp__2[[#This Row],[IVA]])</f>
        <v>9637.6500000000015</v>
      </c>
    </row>
    <row r="28" spans="1:14" x14ac:dyDescent="0.25">
      <c r="A28" t="s">
        <v>1091</v>
      </c>
      <c r="B28" t="s">
        <v>1090</v>
      </c>
      <c r="D28" t="s">
        <v>163</v>
      </c>
      <c r="F28">
        <v>1.81</v>
      </c>
      <c r="G28" t="s">
        <v>1086</v>
      </c>
      <c r="H28" s="1">
        <v>46081</v>
      </c>
      <c r="J28" t="s">
        <v>993</v>
      </c>
      <c r="K28">
        <v>0.21</v>
      </c>
      <c r="L28">
        <f t="shared" si="0"/>
        <v>1350</v>
      </c>
      <c r="M28">
        <f>IF(ISBLANK(precios_mp__2[[#This Row],[ARS]]),F28*L28,precios_mp__2[[#This Row],[ARS]])</f>
        <v>2443.5</v>
      </c>
      <c r="N28" s="40">
        <f>precios_mp__2[[#This Row],[precio_ars]]*(1+precios_mp__2[[#This Row],[IVA]])</f>
        <v>2956.6349999999998</v>
      </c>
    </row>
    <row r="29" spans="1:14" x14ac:dyDescent="0.25">
      <c r="A29" t="s">
        <v>1093</v>
      </c>
      <c r="B29" t="s">
        <v>1092</v>
      </c>
      <c r="D29" t="s">
        <v>163</v>
      </c>
      <c r="F29">
        <v>2.34</v>
      </c>
      <c r="G29" t="s">
        <v>1086</v>
      </c>
      <c r="H29" s="1">
        <v>46081</v>
      </c>
      <c r="J29" t="s">
        <v>993</v>
      </c>
      <c r="K29">
        <v>0.21</v>
      </c>
      <c r="L29">
        <f t="shared" si="0"/>
        <v>1350</v>
      </c>
      <c r="M29">
        <f>IF(ISBLANK(precios_mp__2[[#This Row],[ARS]]),F29*L29,precios_mp__2[[#This Row],[ARS]])</f>
        <v>3159</v>
      </c>
      <c r="N29" s="40">
        <f>precios_mp__2[[#This Row],[precio_ars]]*(1+precios_mp__2[[#This Row],[IVA]])</f>
        <v>3822.39</v>
      </c>
    </row>
    <row r="30" spans="1:14" x14ac:dyDescent="0.25">
      <c r="A30" t="s">
        <v>1095</v>
      </c>
      <c r="B30" t="s">
        <v>1094</v>
      </c>
      <c r="D30" t="s">
        <v>163</v>
      </c>
      <c r="F30">
        <v>1.44</v>
      </c>
      <c r="G30" t="s">
        <v>1086</v>
      </c>
      <c r="H30" s="1">
        <v>46081</v>
      </c>
      <c r="J30" t="s">
        <v>993</v>
      </c>
      <c r="K30">
        <v>0.21</v>
      </c>
      <c r="L30">
        <f t="shared" si="0"/>
        <v>1350</v>
      </c>
      <c r="M30">
        <f>IF(ISBLANK(precios_mp__2[[#This Row],[ARS]]),F30*L30,precios_mp__2[[#This Row],[ARS]])</f>
        <v>1944</v>
      </c>
      <c r="N30" s="40">
        <f>precios_mp__2[[#This Row],[precio_ars]]*(1+precios_mp__2[[#This Row],[IVA]])</f>
        <v>2352.2399999999998</v>
      </c>
    </row>
    <row r="31" spans="1:14" x14ac:dyDescent="0.25">
      <c r="A31" t="s">
        <v>1097</v>
      </c>
      <c r="B31" t="s">
        <v>1096</v>
      </c>
      <c r="D31" t="s">
        <v>163</v>
      </c>
      <c r="F31">
        <v>1.64</v>
      </c>
      <c r="G31" t="s">
        <v>1086</v>
      </c>
      <c r="H31" s="1">
        <v>46081</v>
      </c>
      <c r="J31" t="s">
        <v>993</v>
      </c>
      <c r="K31">
        <v>0.21</v>
      </c>
      <c r="L31">
        <f t="shared" si="0"/>
        <v>1350</v>
      </c>
      <c r="M31">
        <f>IF(ISBLANK(precios_mp__2[[#This Row],[ARS]]),F31*L31,precios_mp__2[[#This Row],[ARS]])</f>
        <v>2214</v>
      </c>
      <c r="N31" s="40">
        <f>precios_mp__2[[#This Row],[precio_ars]]*(1+precios_mp__2[[#This Row],[IVA]])</f>
        <v>2678.94</v>
      </c>
    </row>
    <row r="32" spans="1:14" x14ac:dyDescent="0.25">
      <c r="A32" t="s">
        <v>1099</v>
      </c>
      <c r="B32" t="s">
        <v>1098</v>
      </c>
      <c r="D32" t="s">
        <v>163</v>
      </c>
      <c r="F32">
        <v>1.22</v>
      </c>
      <c r="G32" t="s">
        <v>1086</v>
      </c>
      <c r="H32" s="1">
        <v>46081</v>
      </c>
      <c r="J32" t="s">
        <v>993</v>
      </c>
      <c r="K32">
        <v>0.21</v>
      </c>
      <c r="L32">
        <f t="shared" si="0"/>
        <v>1350</v>
      </c>
      <c r="M32">
        <f>IF(ISBLANK(precios_mp__2[[#This Row],[ARS]]),F32*L32,precios_mp__2[[#This Row],[ARS]])</f>
        <v>1647</v>
      </c>
      <c r="N32" s="40">
        <f>precios_mp__2[[#This Row],[precio_ars]]*(1+precios_mp__2[[#This Row],[IVA]])</f>
        <v>1992.87</v>
      </c>
    </row>
    <row r="33" spans="1:14" x14ac:dyDescent="0.25">
      <c r="A33" t="s">
        <v>1134</v>
      </c>
      <c r="B33" t="s">
        <v>1164</v>
      </c>
      <c r="D33" t="s">
        <v>163</v>
      </c>
      <c r="F33">
        <v>1.37</v>
      </c>
      <c r="G33" t="s">
        <v>1086</v>
      </c>
      <c r="H33" s="1">
        <v>46081</v>
      </c>
      <c r="J33" t="s">
        <v>993</v>
      </c>
      <c r="K33">
        <v>0.21</v>
      </c>
      <c r="L33">
        <f t="shared" si="0"/>
        <v>1350</v>
      </c>
      <c r="M33">
        <f>IF(ISBLANK(precios_mp__2[[#This Row],[ARS]]),F33*L33,precios_mp__2[[#This Row],[ARS]])</f>
        <v>1849.5000000000002</v>
      </c>
      <c r="N33" s="40">
        <f>precios_mp__2[[#This Row],[precio_ars]]*(1+precios_mp__2[[#This Row],[IVA]])</f>
        <v>2237.8950000000004</v>
      </c>
    </row>
    <row r="34" spans="1:14" x14ac:dyDescent="0.25">
      <c r="A34" t="s">
        <v>1140</v>
      </c>
      <c r="B34" t="s">
        <v>1165</v>
      </c>
      <c r="D34" t="s">
        <v>163</v>
      </c>
      <c r="F34">
        <v>1.34</v>
      </c>
      <c r="G34" t="s">
        <v>1086</v>
      </c>
      <c r="H34" s="1">
        <v>46081</v>
      </c>
      <c r="J34" t="s">
        <v>993</v>
      </c>
      <c r="K34">
        <v>0.21</v>
      </c>
      <c r="L34">
        <f t="shared" ref="L34:L52" si="1">_xlfn.XLOOKUP($B$2,B:B,E:E)</f>
        <v>1350</v>
      </c>
      <c r="M34">
        <f>IF(ISBLANK(precios_mp__2[[#This Row],[ARS]]),F34*L34,precios_mp__2[[#This Row],[ARS]])</f>
        <v>1809</v>
      </c>
      <c r="N34" s="40">
        <f>precios_mp__2[[#This Row],[precio_ars]]*(1+precios_mp__2[[#This Row],[IVA]])</f>
        <v>2188.89</v>
      </c>
    </row>
    <row r="35" spans="1:14" x14ac:dyDescent="0.25">
      <c r="A35" t="s">
        <v>1142</v>
      </c>
      <c r="B35" t="s">
        <v>1166</v>
      </c>
      <c r="D35" t="s">
        <v>163</v>
      </c>
      <c r="F35">
        <v>1.08</v>
      </c>
      <c r="G35" t="s">
        <v>1086</v>
      </c>
      <c r="H35" s="1">
        <v>46081</v>
      </c>
      <c r="J35" t="s">
        <v>993</v>
      </c>
      <c r="K35">
        <v>0.21</v>
      </c>
      <c r="L35">
        <f t="shared" si="1"/>
        <v>1350</v>
      </c>
      <c r="M35">
        <f>IF(ISBLANK(precios_mp__2[[#This Row],[ARS]]),F35*L35,precios_mp__2[[#This Row],[ARS]])</f>
        <v>1458</v>
      </c>
      <c r="N35" s="40">
        <f>precios_mp__2[[#This Row],[precio_ars]]*(1+precios_mp__2[[#This Row],[IVA]])</f>
        <v>1764.1799999999998</v>
      </c>
    </row>
    <row r="36" spans="1:14" x14ac:dyDescent="0.25">
      <c r="A36" t="s">
        <v>1105</v>
      </c>
      <c r="B36" t="s">
        <v>1106</v>
      </c>
      <c r="D36" t="s">
        <v>265</v>
      </c>
      <c r="E36">
        <v>1390</v>
      </c>
      <c r="G36" t="s">
        <v>1107</v>
      </c>
      <c r="H36" s="1">
        <v>46112</v>
      </c>
      <c r="I36" t="s">
        <v>1108</v>
      </c>
      <c r="J36" t="s">
        <v>993</v>
      </c>
      <c r="L36">
        <f t="shared" si="1"/>
        <v>1350</v>
      </c>
      <c r="M36">
        <f>IF(ISBLANK(precios_mp__2[[#This Row],[ARS]]),F36*L36,precios_mp__2[[#This Row],[ARS]])</f>
        <v>1390</v>
      </c>
      <c r="N36" s="40">
        <f>precios_mp__2[[#This Row],[precio_ars]]*(1+precios_mp__2[[#This Row],[IVA]])</f>
        <v>1390</v>
      </c>
    </row>
    <row r="37" spans="1:14" x14ac:dyDescent="0.25">
      <c r="A37" t="s">
        <v>1109</v>
      </c>
      <c r="B37" t="s">
        <v>1110</v>
      </c>
      <c r="D37" t="s">
        <v>163</v>
      </c>
      <c r="E37">
        <v>47</v>
      </c>
      <c r="G37" t="s">
        <v>1061</v>
      </c>
      <c r="H37" s="1">
        <v>46112</v>
      </c>
      <c r="J37" t="s">
        <v>993</v>
      </c>
      <c r="K37">
        <v>0.105</v>
      </c>
      <c r="L37">
        <f t="shared" si="1"/>
        <v>1350</v>
      </c>
      <c r="M37">
        <f>IF(ISBLANK(precios_mp__2[[#This Row],[ARS]]),F37*L37,precios_mp__2[[#This Row],[ARS]])</f>
        <v>47</v>
      </c>
      <c r="N37" s="40">
        <f>precios_mp__2[[#This Row],[precio_ars]]*(1+precios_mp__2[[#This Row],[IVA]])</f>
        <v>51.935000000000002</v>
      </c>
    </row>
    <row r="38" spans="1:14" x14ac:dyDescent="0.25">
      <c r="A38" t="s">
        <v>1111</v>
      </c>
      <c r="B38" t="s">
        <v>1112</v>
      </c>
      <c r="D38" t="s">
        <v>163</v>
      </c>
      <c r="E38">
        <v>28.8</v>
      </c>
      <c r="G38" t="s">
        <v>1061</v>
      </c>
      <c r="H38" s="1">
        <v>46112</v>
      </c>
      <c r="J38" t="s">
        <v>993</v>
      </c>
      <c r="K38">
        <v>0.21</v>
      </c>
      <c r="L38">
        <f t="shared" si="1"/>
        <v>1350</v>
      </c>
      <c r="M38">
        <f>IF(ISBLANK(precios_mp__2[[#This Row],[ARS]]),F38*L38,precios_mp__2[[#This Row],[ARS]])</f>
        <v>28.8</v>
      </c>
      <c r="N38" s="40">
        <f>precios_mp__2[[#This Row],[precio_ars]]*(1+precios_mp__2[[#This Row],[IVA]])</f>
        <v>34.847999999999999</v>
      </c>
    </row>
    <row r="39" spans="1:14" x14ac:dyDescent="0.25">
      <c r="A39" t="s">
        <v>1084</v>
      </c>
      <c r="B39" t="s">
        <v>1113</v>
      </c>
      <c r="D39" t="s">
        <v>163</v>
      </c>
      <c r="E39">
        <v>245</v>
      </c>
      <c r="G39" t="s">
        <v>1083</v>
      </c>
      <c r="H39" s="1">
        <v>46112</v>
      </c>
      <c r="J39" t="s">
        <v>993</v>
      </c>
      <c r="K39">
        <v>0</v>
      </c>
      <c r="L39">
        <f t="shared" si="1"/>
        <v>1350</v>
      </c>
      <c r="M39">
        <f>IF(ISBLANK(precios_mp__2[[#This Row],[ARS]]),F39*L39,precios_mp__2[[#This Row],[ARS]])</f>
        <v>245</v>
      </c>
      <c r="N39" s="40">
        <f>precios_mp__2[[#This Row],[precio_ars]]*(1+precios_mp__2[[#This Row],[IVA]])</f>
        <v>245</v>
      </c>
    </row>
    <row r="40" spans="1:14" x14ac:dyDescent="0.25">
      <c r="A40" t="s">
        <v>1072</v>
      </c>
      <c r="B40" t="s">
        <v>1114</v>
      </c>
      <c r="D40" t="s">
        <v>163</v>
      </c>
      <c r="E40">
        <v>420</v>
      </c>
      <c r="G40" t="s">
        <v>1071</v>
      </c>
      <c r="H40" s="1">
        <v>46112</v>
      </c>
      <c r="J40" t="s">
        <v>993</v>
      </c>
      <c r="K40">
        <v>0</v>
      </c>
      <c r="L40">
        <f t="shared" si="1"/>
        <v>1350</v>
      </c>
      <c r="M40">
        <f>IF(ISBLANK(precios_mp__2[[#This Row],[ARS]]),F40*L40,precios_mp__2[[#This Row],[ARS]])</f>
        <v>420</v>
      </c>
      <c r="N40" s="40">
        <f>precios_mp__2[[#This Row],[precio_ars]]*(1+precios_mp__2[[#This Row],[IVA]])</f>
        <v>420</v>
      </c>
    </row>
    <row r="41" spans="1:14" x14ac:dyDescent="0.25">
      <c r="A41" t="s">
        <v>1062</v>
      </c>
      <c r="B41" t="s">
        <v>1115</v>
      </c>
      <c r="D41" t="s">
        <v>163</v>
      </c>
      <c r="E41">
        <v>220</v>
      </c>
      <c r="G41" t="s">
        <v>1061</v>
      </c>
      <c r="H41" s="1">
        <v>46112</v>
      </c>
      <c r="J41" t="s">
        <v>993</v>
      </c>
      <c r="K41">
        <v>0</v>
      </c>
      <c r="L41">
        <f t="shared" si="1"/>
        <v>1350</v>
      </c>
      <c r="M41">
        <f>IF(ISBLANK(precios_mp__2[[#This Row],[ARS]]),F41*L41,precios_mp__2[[#This Row],[ARS]])</f>
        <v>220</v>
      </c>
      <c r="N41" s="40">
        <f>precios_mp__2[[#This Row],[precio_ars]]*(1+precios_mp__2[[#This Row],[IVA]])</f>
        <v>220</v>
      </c>
    </row>
    <row r="42" spans="1:14" x14ac:dyDescent="0.25">
      <c r="A42" t="s">
        <v>1066</v>
      </c>
      <c r="B42" t="s">
        <v>1116</v>
      </c>
      <c r="D42" t="s">
        <v>163</v>
      </c>
      <c r="E42">
        <v>260</v>
      </c>
      <c r="G42" t="s">
        <v>1061</v>
      </c>
      <c r="H42" s="1">
        <v>46112</v>
      </c>
      <c r="J42" t="s">
        <v>993</v>
      </c>
      <c r="K42">
        <v>0</v>
      </c>
      <c r="L42">
        <f t="shared" si="1"/>
        <v>1350</v>
      </c>
      <c r="M42">
        <f>IF(ISBLANK(precios_mp__2[[#This Row],[ARS]]),F42*L42,precios_mp__2[[#This Row],[ARS]])</f>
        <v>260</v>
      </c>
      <c r="N42" s="40">
        <f>precios_mp__2[[#This Row],[precio_ars]]*(1+precios_mp__2[[#This Row],[IVA]])</f>
        <v>260</v>
      </c>
    </row>
    <row r="43" spans="1:14" x14ac:dyDescent="0.25">
      <c r="A43" t="s">
        <v>1087</v>
      </c>
      <c r="B43" t="s">
        <v>1085</v>
      </c>
      <c r="D43" t="s">
        <v>163</v>
      </c>
      <c r="F43">
        <v>0.93</v>
      </c>
      <c r="G43" t="s">
        <v>1086</v>
      </c>
      <c r="H43" s="1">
        <v>46112</v>
      </c>
      <c r="J43" t="s">
        <v>993</v>
      </c>
      <c r="K43">
        <v>0.21</v>
      </c>
      <c r="L43">
        <f t="shared" si="1"/>
        <v>1350</v>
      </c>
      <c r="M43">
        <f>IF(ISBLANK(precios_mp__2[[#This Row],[ARS]]),F43*L43,precios_mp__2[[#This Row],[ARS]])</f>
        <v>1255.5</v>
      </c>
      <c r="N43" s="40">
        <f>precios_mp__2[[#This Row],[precio_ars]]*(1+precios_mp__2[[#This Row],[IVA]])</f>
        <v>1519.155</v>
      </c>
    </row>
    <row r="44" spans="1:14" x14ac:dyDescent="0.25">
      <c r="A44" t="s">
        <v>1089</v>
      </c>
      <c r="B44" t="s">
        <v>1088</v>
      </c>
      <c r="D44" t="s">
        <v>163</v>
      </c>
      <c r="F44">
        <v>5.9</v>
      </c>
      <c r="G44" t="s">
        <v>1086</v>
      </c>
      <c r="H44" s="1">
        <v>46112</v>
      </c>
      <c r="J44" t="s">
        <v>993</v>
      </c>
      <c r="K44">
        <v>0.21</v>
      </c>
      <c r="L44">
        <f t="shared" si="1"/>
        <v>1350</v>
      </c>
      <c r="M44">
        <f>IF(ISBLANK(precios_mp__2[[#This Row],[ARS]]),F44*L44,precios_mp__2[[#This Row],[ARS]])</f>
        <v>7965.0000000000009</v>
      </c>
      <c r="N44" s="40">
        <f>precios_mp__2[[#This Row],[precio_ars]]*(1+precios_mp__2[[#This Row],[IVA]])</f>
        <v>9637.6500000000015</v>
      </c>
    </row>
    <row r="45" spans="1:14" x14ac:dyDescent="0.25">
      <c r="A45" t="s">
        <v>1091</v>
      </c>
      <c r="B45" t="s">
        <v>1090</v>
      </c>
      <c r="D45" t="s">
        <v>163</v>
      </c>
      <c r="F45">
        <v>1.81</v>
      </c>
      <c r="G45" t="s">
        <v>1086</v>
      </c>
      <c r="H45" s="1">
        <v>46112</v>
      </c>
      <c r="J45" t="s">
        <v>993</v>
      </c>
      <c r="K45">
        <v>0.21</v>
      </c>
      <c r="L45">
        <f t="shared" si="1"/>
        <v>1350</v>
      </c>
      <c r="M45">
        <f>IF(ISBLANK(precios_mp__2[[#This Row],[ARS]]),F45*L45,precios_mp__2[[#This Row],[ARS]])</f>
        <v>2443.5</v>
      </c>
      <c r="N45" s="40">
        <f>precios_mp__2[[#This Row],[precio_ars]]*(1+precios_mp__2[[#This Row],[IVA]])</f>
        <v>2956.6349999999998</v>
      </c>
    </row>
    <row r="46" spans="1:14" x14ac:dyDescent="0.25">
      <c r="A46" t="s">
        <v>1093</v>
      </c>
      <c r="B46" t="s">
        <v>1092</v>
      </c>
      <c r="D46" t="s">
        <v>163</v>
      </c>
      <c r="F46">
        <v>2.34</v>
      </c>
      <c r="G46" t="s">
        <v>1086</v>
      </c>
      <c r="H46" s="1">
        <v>46112</v>
      </c>
      <c r="J46" t="s">
        <v>993</v>
      </c>
      <c r="K46">
        <v>0.21</v>
      </c>
      <c r="L46">
        <f t="shared" si="1"/>
        <v>1350</v>
      </c>
      <c r="M46">
        <f>IF(ISBLANK(precios_mp__2[[#This Row],[ARS]]),F46*L46,precios_mp__2[[#This Row],[ARS]])</f>
        <v>3159</v>
      </c>
      <c r="N46" s="40">
        <f>precios_mp__2[[#This Row],[precio_ars]]*(1+precios_mp__2[[#This Row],[IVA]])</f>
        <v>3822.39</v>
      </c>
    </row>
    <row r="47" spans="1:14" x14ac:dyDescent="0.25">
      <c r="A47" t="s">
        <v>1095</v>
      </c>
      <c r="B47" t="s">
        <v>1094</v>
      </c>
      <c r="D47" t="s">
        <v>163</v>
      </c>
      <c r="F47">
        <v>1.44</v>
      </c>
      <c r="G47" t="s">
        <v>1086</v>
      </c>
      <c r="H47" s="1">
        <v>46112</v>
      </c>
      <c r="J47" t="s">
        <v>993</v>
      </c>
      <c r="K47">
        <v>0.21</v>
      </c>
      <c r="L47">
        <f t="shared" si="1"/>
        <v>1350</v>
      </c>
      <c r="M47">
        <f>IF(ISBLANK(precios_mp__2[[#This Row],[ARS]]),F47*L47,precios_mp__2[[#This Row],[ARS]])</f>
        <v>1944</v>
      </c>
      <c r="N47" s="40">
        <f>precios_mp__2[[#This Row],[precio_ars]]*(1+precios_mp__2[[#This Row],[IVA]])</f>
        <v>2352.2399999999998</v>
      </c>
    </row>
    <row r="48" spans="1:14" x14ac:dyDescent="0.25">
      <c r="A48" t="s">
        <v>1097</v>
      </c>
      <c r="B48" t="s">
        <v>1096</v>
      </c>
      <c r="D48" t="s">
        <v>163</v>
      </c>
      <c r="F48">
        <v>1.64</v>
      </c>
      <c r="G48" t="s">
        <v>1086</v>
      </c>
      <c r="H48" s="1">
        <v>46112</v>
      </c>
      <c r="J48" t="s">
        <v>993</v>
      </c>
      <c r="K48">
        <v>0.21</v>
      </c>
      <c r="L48">
        <f t="shared" si="1"/>
        <v>1350</v>
      </c>
      <c r="M48">
        <f>IF(ISBLANK(precios_mp__2[[#This Row],[ARS]]),F48*L48,precios_mp__2[[#This Row],[ARS]])</f>
        <v>2214</v>
      </c>
      <c r="N48" s="40">
        <f>precios_mp__2[[#This Row],[precio_ars]]*(1+precios_mp__2[[#This Row],[IVA]])</f>
        <v>2678.94</v>
      </c>
    </row>
    <row r="49" spans="1:14" x14ac:dyDescent="0.25">
      <c r="A49" t="s">
        <v>1099</v>
      </c>
      <c r="B49" t="s">
        <v>1098</v>
      </c>
      <c r="D49" t="s">
        <v>163</v>
      </c>
      <c r="F49">
        <v>1.22</v>
      </c>
      <c r="G49" t="s">
        <v>1086</v>
      </c>
      <c r="H49" s="1">
        <v>46112</v>
      </c>
      <c r="J49" t="s">
        <v>993</v>
      </c>
      <c r="K49">
        <v>0.21</v>
      </c>
      <c r="L49">
        <f t="shared" si="1"/>
        <v>1350</v>
      </c>
      <c r="M49">
        <f>IF(ISBLANK(precios_mp__2[[#This Row],[ARS]]),F49*L49,precios_mp__2[[#This Row],[ARS]])</f>
        <v>1647</v>
      </c>
      <c r="N49" s="40">
        <f>precios_mp__2[[#This Row],[precio_ars]]*(1+precios_mp__2[[#This Row],[IVA]])</f>
        <v>1992.87</v>
      </c>
    </row>
    <row r="50" spans="1:14" x14ac:dyDescent="0.25">
      <c r="A50" t="s">
        <v>1134</v>
      </c>
      <c r="B50" t="s">
        <v>1164</v>
      </c>
      <c r="D50" t="s">
        <v>163</v>
      </c>
      <c r="F50">
        <v>1.37</v>
      </c>
      <c r="G50" t="s">
        <v>1086</v>
      </c>
      <c r="H50" s="1">
        <v>46112</v>
      </c>
      <c r="J50" t="s">
        <v>993</v>
      </c>
      <c r="K50">
        <v>0.21</v>
      </c>
      <c r="L50">
        <f t="shared" si="1"/>
        <v>1350</v>
      </c>
      <c r="M50">
        <f>IF(ISBLANK(precios_mp__2[[#This Row],[ARS]]),F50*L50,precios_mp__2[[#This Row],[ARS]])</f>
        <v>1849.5000000000002</v>
      </c>
      <c r="N50" s="40">
        <f>precios_mp__2[[#This Row],[precio_ars]]*(1+precios_mp__2[[#This Row],[IVA]])</f>
        <v>2237.8950000000004</v>
      </c>
    </row>
    <row r="51" spans="1:14" x14ac:dyDescent="0.25">
      <c r="A51" t="s">
        <v>1140</v>
      </c>
      <c r="B51" t="s">
        <v>1165</v>
      </c>
      <c r="D51" t="s">
        <v>163</v>
      </c>
      <c r="F51">
        <v>1.34</v>
      </c>
      <c r="G51" t="s">
        <v>1086</v>
      </c>
      <c r="H51" s="1">
        <v>46112</v>
      </c>
      <c r="J51" t="s">
        <v>993</v>
      </c>
      <c r="K51">
        <v>0.21</v>
      </c>
      <c r="L51">
        <f t="shared" si="1"/>
        <v>1350</v>
      </c>
      <c r="M51">
        <f>IF(ISBLANK(precios_mp__2[[#This Row],[ARS]]),F51*L51,precios_mp__2[[#This Row],[ARS]])</f>
        <v>1809</v>
      </c>
      <c r="N51" s="40">
        <f>precios_mp__2[[#This Row],[precio_ars]]*(1+precios_mp__2[[#This Row],[IVA]])</f>
        <v>2188.89</v>
      </c>
    </row>
    <row r="52" spans="1:14" x14ac:dyDescent="0.25">
      <c r="A52" t="s">
        <v>1142</v>
      </c>
      <c r="B52" t="s">
        <v>1166</v>
      </c>
      <c r="D52" t="s">
        <v>163</v>
      </c>
      <c r="F52">
        <v>1.08</v>
      </c>
      <c r="G52" t="s">
        <v>1086</v>
      </c>
      <c r="H52" s="1">
        <v>46112</v>
      </c>
      <c r="J52" t="s">
        <v>993</v>
      </c>
      <c r="K52">
        <v>0.21</v>
      </c>
      <c r="L52">
        <f t="shared" si="1"/>
        <v>1350</v>
      </c>
      <c r="M52">
        <f>IF(ISBLANK(precios_mp__2[[#This Row],[ARS]]),F52*L52,precios_mp__2[[#This Row],[ARS]])</f>
        <v>1458</v>
      </c>
      <c r="N52" s="40">
        <f>precios_mp__2[[#This Row],[precio_ars]]*(1+precios_mp__2[[#This Row],[IVA]])</f>
        <v>1764.1799999999998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871F-58A2-4A2E-A127-49504083940A}">
  <dimension ref="A1:E37"/>
  <sheetViews>
    <sheetView workbookViewId="0">
      <selection activeCell="D20" sqref="D20"/>
    </sheetView>
  </sheetViews>
  <sheetFormatPr defaultRowHeight="15" x14ac:dyDescent="0.25"/>
  <cols>
    <col min="1" max="1" width="39.42578125" bestFit="1" customWidth="1"/>
    <col min="2" max="2" width="22.85546875" bestFit="1" customWidth="1"/>
    <col min="3" max="3" width="9.85546875" bestFit="1" customWidth="1"/>
    <col min="4" max="4" width="8.7109375" bestFit="1" customWidth="1"/>
    <col min="5" max="5" width="8.85546875" bestFit="1" customWidth="1"/>
  </cols>
  <sheetData>
    <row r="1" spans="1:5" x14ac:dyDescent="0.25">
      <c r="A1" t="s">
        <v>920</v>
      </c>
      <c r="B1" t="s">
        <v>1052</v>
      </c>
      <c r="C1" t="s">
        <v>1053</v>
      </c>
      <c r="D1" t="s">
        <v>1144</v>
      </c>
      <c r="E1" t="s">
        <v>1145</v>
      </c>
    </row>
    <row r="2" spans="1:5" x14ac:dyDescent="0.25">
      <c r="A2" t="s">
        <v>1146</v>
      </c>
      <c r="B2" t="s">
        <v>1059</v>
      </c>
      <c r="C2" t="s">
        <v>1060</v>
      </c>
      <c r="D2" s="1">
        <v>46053</v>
      </c>
      <c r="E2" t="s">
        <v>100</v>
      </c>
    </row>
    <row r="3" spans="1:5" x14ac:dyDescent="0.25">
      <c r="A3" t="s">
        <v>1147</v>
      </c>
      <c r="B3" t="s">
        <v>1079</v>
      </c>
      <c r="C3" t="s">
        <v>1060</v>
      </c>
      <c r="D3" s="1">
        <v>46053</v>
      </c>
      <c r="E3" t="s">
        <v>100</v>
      </c>
    </row>
    <row r="4" spans="1:5" x14ac:dyDescent="0.25">
      <c r="A4" t="s">
        <v>1148</v>
      </c>
      <c r="B4" t="s">
        <v>100</v>
      </c>
      <c r="C4" t="s">
        <v>100</v>
      </c>
      <c r="D4" s="1">
        <v>46053</v>
      </c>
      <c r="E4" t="s">
        <v>1134</v>
      </c>
    </row>
    <row r="5" spans="1:5" x14ac:dyDescent="0.25">
      <c r="A5" t="s">
        <v>1149</v>
      </c>
      <c r="B5" t="s">
        <v>100</v>
      </c>
      <c r="C5" t="s">
        <v>100</v>
      </c>
      <c r="D5" s="1">
        <v>46053</v>
      </c>
      <c r="E5" t="s">
        <v>1140</v>
      </c>
    </row>
    <row r="6" spans="1:5" x14ac:dyDescent="0.25">
      <c r="A6" t="s">
        <v>1150</v>
      </c>
      <c r="B6" t="s">
        <v>100</v>
      </c>
      <c r="C6" t="s">
        <v>100</v>
      </c>
      <c r="D6" s="1">
        <v>46053</v>
      </c>
      <c r="E6" t="s">
        <v>1142</v>
      </c>
    </row>
    <row r="7" spans="1:5" x14ac:dyDescent="0.25">
      <c r="A7" t="s">
        <v>1151</v>
      </c>
      <c r="B7" t="s">
        <v>100</v>
      </c>
      <c r="C7" t="s">
        <v>100</v>
      </c>
      <c r="D7" s="1">
        <v>46053</v>
      </c>
      <c r="E7" t="s">
        <v>1142</v>
      </c>
    </row>
    <row r="8" spans="1:5" x14ac:dyDescent="0.25">
      <c r="A8" t="s">
        <v>1152</v>
      </c>
      <c r="B8" t="s">
        <v>1076</v>
      </c>
      <c r="C8" t="s">
        <v>1060</v>
      </c>
      <c r="D8" s="1">
        <v>46053</v>
      </c>
      <c r="E8" t="s">
        <v>100</v>
      </c>
    </row>
    <row r="9" spans="1:5" x14ac:dyDescent="0.25">
      <c r="A9" t="s">
        <v>1153</v>
      </c>
      <c r="B9" t="s">
        <v>1080</v>
      </c>
      <c r="C9" t="s">
        <v>1060</v>
      </c>
      <c r="D9" s="1">
        <v>46053</v>
      </c>
      <c r="E9" t="s">
        <v>100</v>
      </c>
    </row>
    <row r="10" spans="1:5" x14ac:dyDescent="0.25">
      <c r="A10" t="s">
        <v>1154</v>
      </c>
      <c r="B10" t="s">
        <v>1080</v>
      </c>
      <c r="C10" t="s">
        <v>1060</v>
      </c>
      <c r="D10" s="1">
        <v>46053</v>
      </c>
      <c r="E10" t="s">
        <v>100</v>
      </c>
    </row>
    <row r="11" spans="1:5" x14ac:dyDescent="0.25">
      <c r="A11" t="s">
        <v>1155</v>
      </c>
      <c r="B11" t="s">
        <v>1067</v>
      </c>
      <c r="C11" t="s">
        <v>1060</v>
      </c>
      <c r="D11" s="1">
        <v>46053</v>
      </c>
      <c r="E11" t="s">
        <v>100</v>
      </c>
    </row>
    <row r="12" spans="1:5" x14ac:dyDescent="0.25">
      <c r="A12" t="s">
        <v>1156</v>
      </c>
      <c r="B12" t="s">
        <v>1068</v>
      </c>
      <c r="C12" t="s">
        <v>1060</v>
      </c>
      <c r="D12" s="1">
        <v>46053</v>
      </c>
      <c r="E12" t="s">
        <v>100</v>
      </c>
    </row>
    <row r="13" spans="1:5" x14ac:dyDescent="0.25">
      <c r="A13" t="s">
        <v>1157</v>
      </c>
      <c r="B13" t="s">
        <v>1069</v>
      </c>
      <c r="C13" t="s">
        <v>1060</v>
      </c>
      <c r="D13" s="1">
        <v>46053</v>
      </c>
      <c r="E13" t="s">
        <v>100</v>
      </c>
    </row>
    <row r="14" spans="1:5" x14ac:dyDescent="0.25">
      <c r="A14" t="s">
        <v>1146</v>
      </c>
      <c r="B14" t="s">
        <v>1059</v>
      </c>
      <c r="C14" t="s">
        <v>1060</v>
      </c>
      <c r="D14" s="1">
        <v>46081</v>
      </c>
      <c r="E14" t="s">
        <v>100</v>
      </c>
    </row>
    <row r="15" spans="1:5" x14ac:dyDescent="0.25">
      <c r="A15" t="s">
        <v>1147</v>
      </c>
      <c r="B15" t="s">
        <v>1079</v>
      </c>
      <c r="C15" t="s">
        <v>1060</v>
      </c>
      <c r="D15" s="1">
        <v>46081</v>
      </c>
      <c r="E15" t="s">
        <v>100</v>
      </c>
    </row>
    <row r="16" spans="1:5" x14ac:dyDescent="0.25">
      <c r="A16" t="s">
        <v>1148</v>
      </c>
      <c r="B16" t="s">
        <v>100</v>
      </c>
      <c r="C16" t="s">
        <v>100</v>
      </c>
      <c r="D16" s="1">
        <v>46081</v>
      </c>
      <c r="E16" t="s">
        <v>1134</v>
      </c>
    </row>
    <row r="17" spans="1:5" x14ac:dyDescent="0.25">
      <c r="A17" t="s">
        <v>1149</v>
      </c>
      <c r="B17" t="s">
        <v>100</v>
      </c>
      <c r="C17" t="s">
        <v>100</v>
      </c>
      <c r="D17" s="1">
        <v>46081</v>
      </c>
      <c r="E17" t="s">
        <v>1140</v>
      </c>
    </row>
    <row r="18" spans="1:5" x14ac:dyDescent="0.25">
      <c r="A18" t="s">
        <v>1150</v>
      </c>
      <c r="B18" t="s">
        <v>100</v>
      </c>
      <c r="C18" t="s">
        <v>100</v>
      </c>
      <c r="D18" s="1">
        <v>46081</v>
      </c>
      <c r="E18" t="s">
        <v>1142</v>
      </c>
    </row>
    <row r="19" spans="1:5" x14ac:dyDescent="0.25">
      <c r="A19" t="s">
        <v>1151</v>
      </c>
      <c r="B19" t="s">
        <v>100</v>
      </c>
      <c r="C19" t="s">
        <v>100</v>
      </c>
      <c r="D19" s="1">
        <v>46081</v>
      </c>
      <c r="E19" t="s">
        <v>1142</v>
      </c>
    </row>
    <row r="20" spans="1:5" x14ac:dyDescent="0.25">
      <c r="A20" t="s">
        <v>1152</v>
      </c>
      <c r="B20" t="s">
        <v>1076</v>
      </c>
      <c r="C20" t="s">
        <v>1060</v>
      </c>
      <c r="D20" s="1">
        <v>46081</v>
      </c>
      <c r="E20" t="s">
        <v>100</v>
      </c>
    </row>
    <row r="21" spans="1:5" x14ac:dyDescent="0.25">
      <c r="A21" t="s">
        <v>1153</v>
      </c>
      <c r="B21" t="s">
        <v>1080</v>
      </c>
      <c r="C21" t="s">
        <v>1060</v>
      </c>
      <c r="D21" s="1">
        <v>46081</v>
      </c>
      <c r="E21" t="s">
        <v>100</v>
      </c>
    </row>
    <row r="22" spans="1:5" x14ac:dyDescent="0.25">
      <c r="A22" t="s">
        <v>1154</v>
      </c>
      <c r="B22" t="s">
        <v>1080</v>
      </c>
      <c r="C22" t="s">
        <v>1060</v>
      </c>
      <c r="D22" s="1">
        <v>46081</v>
      </c>
      <c r="E22" t="s">
        <v>100</v>
      </c>
    </row>
    <row r="23" spans="1:5" x14ac:dyDescent="0.25">
      <c r="A23" t="s">
        <v>1155</v>
      </c>
      <c r="B23" t="s">
        <v>1067</v>
      </c>
      <c r="C23" t="s">
        <v>1060</v>
      </c>
      <c r="D23" s="1">
        <v>46081</v>
      </c>
      <c r="E23" t="s">
        <v>100</v>
      </c>
    </row>
    <row r="24" spans="1:5" x14ac:dyDescent="0.25">
      <c r="A24" t="s">
        <v>1156</v>
      </c>
      <c r="B24" t="s">
        <v>1068</v>
      </c>
      <c r="C24" t="s">
        <v>1060</v>
      </c>
      <c r="D24" s="1">
        <v>46081</v>
      </c>
      <c r="E24" t="s">
        <v>100</v>
      </c>
    </row>
    <row r="25" spans="1:5" x14ac:dyDescent="0.25">
      <c r="A25" t="s">
        <v>1157</v>
      </c>
      <c r="B25" t="s">
        <v>1069</v>
      </c>
      <c r="C25" t="s">
        <v>1060</v>
      </c>
      <c r="D25" s="1">
        <v>46081</v>
      </c>
      <c r="E25" t="s">
        <v>100</v>
      </c>
    </row>
    <row r="26" spans="1:5" x14ac:dyDescent="0.25">
      <c r="A26" t="s">
        <v>1146</v>
      </c>
      <c r="B26" t="s">
        <v>1059</v>
      </c>
      <c r="C26" t="s">
        <v>1060</v>
      </c>
      <c r="D26" s="1">
        <v>46112</v>
      </c>
      <c r="E26" t="s">
        <v>100</v>
      </c>
    </row>
    <row r="27" spans="1:5" x14ac:dyDescent="0.25">
      <c r="A27" t="s">
        <v>1147</v>
      </c>
      <c r="B27" t="s">
        <v>1079</v>
      </c>
      <c r="C27" t="s">
        <v>1060</v>
      </c>
      <c r="D27" s="1">
        <v>46112</v>
      </c>
      <c r="E27" t="s">
        <v>100</v>
      </c>
    </row>
    <row r="28" spans="1:5" x14ac:dyDescent="0.25">
      <c r="A28" t="s">
        <v>1148</v>
      </c>
      <c r="B28" t="s">
        <v>100</v>
      </c>
      <c r="C28" t="s">
        <v>100</v>
      </c>
      <c r="D28" s="1">
        <v>46112</v>
      </c>
      <c r="E28" t="s">
        <v>1134</v>
      </c>
    </row>
    <row r="29" spans="1:5" x14ac:dyDescent="0.25">
      <c r="A29" t="s">
        <v>1149</v>
      </c>
      <c r="B29" t="s">
        <v>100</v>
      </c>
      <c r="C29" t="s">
        <v>100</v>
      </c>
      <c r="D29" s="1">
        <v>46112</v>
      </c>
      <c r="E29" t="s">
        <v>1140</v>
      </c>
    </row>
    <row r="30" spans="1:5" x14ac:dyDescent="0.25">
      <c r="A30" t="s">
        <v>1150</v>
      </c>
      <c r="B30" t="s">
        <v>100</v>
      </c>
      <c r="C30" t="s">
        <v>100</v>
      </c>
      <c r="D30" s="1">
        <v>46112</v>
      </c>
      <c r="E30" t="s">
        <v>1142</v>
      </c>
    </row>
    <row r="31" spans="1:5" x14ac:dyDescent="0.25">
      <c r="A31" t="s">
        <v>1151</v>
      </c>
      <c r="B31" t="s">
        <v>100</v>
      </c>
      <c r="C31" t="s">
        <v>100</v>
      </c>
      <c r="D31" s="1">
        <v>46112</v>
      </c>
      <c r="E31" t="s">
        <v>1142</v>
      </c>
    </row>
    <row r="32" spans="1:5" x14ac:dyDescent="0.25">
      <c r="A32" t="s">
        <v>1152</v>
      </c>
      <c r="B32" t="s">
        <v>1076</v>
      </c>
      <c r="C32" t="s">
        <v>1060</v>
      </c>
      <c r="D32" s="1">
        <v>46112</v>
      </c>
      <c r="E32" t="s">
        <v>100</v>
      </c>
    </row>
    <row r="33" spans="1:5" x14ac:dyDescent="0.25">
      <c r="A33" t="s">
        <v>1153</v>
      </c>
      <c r="B33" t="s">
        <v>1080</v>
      </c>
      <c r="C33" t="s">
        <v>1060</v>
      </c>
      <c r="D33" s="1">
        <v>46112</v>
      </c>
      <c r="E33" t="s">
        <v>100</v>
      </c>
    </row>
    <row r="34" spans="1:5" x14ac:dyDescent="0.25">
      <c r="A34" t="s">
        <v>1154</v>
      </c>
      <c r="B34" t="s">
        <v>1080</v>
      </c>
      <c r="C34" t="s">
        <v>1060</v>
      </c>
      <c r="D34" s="1">
        <v>46112</v>
      </c>
      <c r="E34" t="s">
        <v>100</v>
      </c>
    </row>
    <row r="35" spans="1:5" x14ac:dyDescent="0.25">
      <c r="A35" t="s">
        <v>1155</v>
      </c>
      <c r="B35" t="s">
        <v>1067</v>
      </c>
      <c r="C35" t="s">
        <v>1060</v>
      </c>
      <c r="D35" s="1">
        <v>46112</v>
      </c>
      <c r="E35" t="s">
        <v>100</v>
      </c>
    </row>
    <row r="36" spans="1:5" x14ac:dyDescent="0.25">
      <c r="A36" t="s">
        <v>1156</v>
      </c>
      <c r="B36" t="s">
        <v>1068</v>
      </c>
      <c r="C36" t="s">
        <v>1060</v>
      </c>
      <c r="D36" s="1">
        <v>46112</v>
      </c>
      <c r="E36" t="s">
        <v>100</v>
      </c>
    </row>
    <row r="37" spans="1:5" x14ac:dyDescent="0.25">
      <c r="A37" t="s">
        <v>1157</v>
      </c>
      <c r="B37" t="s">
        <v>1069</v>
      </c>
      <c r="C37" t="s">
        <v>1060</v>
      </c>
      <c r="D37" s="1">
        <v>46112</v>
      </c>
      <c r="E37" t="s">
        <v>100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9DE2-768F-492E-9B4D-799A9FD0717D}">
  <sheetPr codeName="Sheet19"/>
  <dimension ref="A1:T68"/>
  <sheetViews>
    <sheetView topLeftCell="A22" workbookViewId="0">
      <selection activeCell="D1" sqref="D1"/>
    </sheetView>
  </sheetViews>
  <sheetFormatPr defaultColWidth="8.85546875" defaultRowHeight="15" x14ac:dyDescent="0.25"/>
  <cols>
    <col min="1" max="1" width="10.5703125" style="1" bestFit="1" customWidth="1"/>
    <col min="4" max="4" width="40.7109375" customWidth="1"/>
    <col min="15" max="15" width="16.7109375" style="8" bestFit="1" customWidth="1"/>
    <col min="17" max="17" width="34.7109375" bestFit="1" customWidth="1"/>
    <col min="20" max="20" width="15.7109375" bestFit="1" customWidth="1"/>
  </cols>
  <sheetData>
    <row r="1" spans="1:20" x14ac:dyDescent="0.25">
      <c r="A1" s="54" t="s">
        <v>245</v>
      </c>
      <c r="B1" s="43" t="s">
        <v>246</v>
      </c>
      <c r="C1" s="43" t="s">
        <v>247</v>
      </c>
      <c r="D1" s="43" t="s">
        <v>109</v>
      </c>
      <c r="E1" s="43" t="s">
        <v>248</v>
      </c>
      <c r="F1" s="43" t="s">
        <v>249</v>
      </c>
      <c r="G1" s="43" t="s">
        <v>250</v>
      </c>
      <c r="H1" s="43" t="s">
        <v>251</v>
      </c>
      <c r="I1" s="43" t="s">
        <v>252</v>
      </c>
      <c r="J1" s="43" t="s">
        <v>253</v>
      </c>
      <c r="K1" s="43" t="s">
        <v>254</v>
      </c>
      <c r="L1" s="43" t="s">
        <v>255</v>
      </c>
      <c r="M1" s="43" t="s">
        <v>256</v>
      </c>
      <c r="N1" s="43" t="s">
        <v>257</v>
      </c>
      <c r="O1" s="44" t="s">
        <v>258</v>
      </c>
      <c r="P1" s="43" t="s">
        <v>312</v>
      </c>
      <c r="Q1" s="43" t="s">
        <v>109</v>
      </c>
    </row>
    <row r="2" spans="1:20" x14ac:dyDescent="0.25">
      <c r="A2" s="1">
        <v>45901</v>
      </c>
      <c r="B2">
        <v>2</v>
      </c>
      <c r="C2" t="s">
        <v>318</v>
      </c>
      <c r="D2" t="s">
        <v>119</v>
      </c>
      <c r="E2" t="s">
        <v>327</v>
      </c>
      <c r="F2" t="s">
        <v>328</v>
      </c>
      <c r="G2" t="s">
        <v>329</v>
      </c>
      <c r="H2" t="s">
        <v>147</v>
      </c>
      <c r="I2">
        <v>296.7</v>
      </c>
      <c r="J2">
        <v>90</v>
      </c>
      <c r="K2" t="s">
        <v>262</v>
      </c>
      <c r="L2">
        <v>26703</v>
      </c>
      <c r="M2">
        <v>1430</v>
      </c>
      <c r="O2" s="8">
        <v>38185290</v>
      </c>
      <c r="P2" t="s">
        <v>345</v>
      </c>
      <c r="Q2" t="s">
        <v>119</v>
      </c>
    </row>
    <row r="3" spans="1:20" x14ac:dyDescent="0.25">
      <c r="A3" s="1">
        <v>45901</v>
      </c>
      <c r="B3">
        <v>2</v>
      </c>
      <c r="C3" t="s">
        <v>318</v>
      </c>
      <c r="D3" t="s">
        <v>119</v>
      </c>
      <c r="E3" t="s">
        <v>330</v>
      </c>
      <c r="F3" t="s">
        <v>331</v>
      </c>
      <c r="G3" t="s">
        <v>332</v>
      </c>
      <c r="H3" t="s">
        <v>147</v>
      </c>
      <c r="I3">
        <v>0</v>
      </c>
      <c r="K3" t="s">
        <v>262</v>
      </c>
      <c r="L3">
        <v>0</v>
      </c>
      <c r="M3">
        <v>1430</v>
      </c>
      <c r="N3">
        <v>0</v>
      </c>
      <c r="O3" s="8">
        <v>0</v>
      </c>
      <c r="P3" t="s">
        <v>345</v>
      </c>
      <c r="Q3" t="s">
        <v>119</v>
      </c>
      <c r="T3" s="42"/>
    </row>
    <row r="4" spans="1:20" x14ac:dyDescent="0.25">
      <c r="A4" s="1">
        <v>45901</v>
      </c>
      <c r="B4">
        <v>2</v>
      </c>
      <c r="C4" t="s">
        <v>259</v>
      </c>
      <c r="D4" t="s">
        <v>121</v>
      </c>
      <c r="E4" t="s">
        <v>276</v>
      </c>
      <c r="F4" t="s">
        <v>277</v>
      </c>
      <c r="H4" t="s">
        <v>147</v>
      </c>
      <c r="I4">
        <v>272.86</v>
      </c>
      <c r="J4">
        <v>40000</v>
      </c>
      <c r="K4" t="s">
        <v>265</v>
      </c>
      <c r="L4">
        <v>10914400</v>
      </c>
      <c r="M4">
        <v>1</v>
      </c>
      <c r="N4">
        <v>0</v>
      </c>
      <c r="O4" s="8">
        <v>10914400</v>
      </c>
      <c r="P4" t="s">
        <v>313</v>
      </c>
      <c r="Q4" t="s">
        <v>121</v>
      </c>
    </row>
    <row r="5" spans="1:20" x14ac:dyDescent="0.25">
      <c r="A5" s="1">
        <v>45901</v>
      </c>
      <c r="B5">
        <v>2</v>
      </c>
      <c r="C5" t="s">
        <v>259</v>
      </c>
      <c r="D5" t="s">
        <v>121</v>
      </c>
      <c r="E5" t="s">
        <v>276</v>
      </c>
      <c r="F5" t="s">
        <v>278</v>
      </c>
      <c r="H5" t="s">
        <v>147</v>
      </c>
      <c r="I5">
        <v>10.6</v>
      </c>
      <c r="J5">
        <v>45000</v>
      </c>
      <c r="K5" t="s">
        <v>265</v>
      </c>
      <c r="L5">
        <v>477000</v>
      </c>
      <c r="M5">
        <v>1</v>
      </c>
      <c r="N5">
        <v>0</v>
      </c>
      <c r="O5" s="8">
        <v>477000</v>
      </c>
      <c r="P5" t="s">
        <v>313</v>
      </c>
      <c r="Q5" t="s">
        <v>121</v>
      </c>
    </row>
    <row r="6" spans="1:20" x14ac:dyDescent="0.25">
      <c r="A6" s="1">
        <v>45901</v>
      </c>
      <c r="B6">
        <v>2</v>
      </c>
      <c r="C6" t="s">
        <v>259</v>
      </c>
      <c r="D6" t="s">
        <v>121</v>
      </c>
      <c r="E6" t="s">
        <v>276</v>
      </c>
      <c r="F6" t="s">
        <v>279</v>
      </c>
      <c r="H6" t="s">
        <v>147</v>
      </c>
      <c r="I6">
        <v>34.42</v>
      </c>
      <c r="J6">
        <v>40000</v>
      </c>
      <c r="K6" t="s">
        <v>265</v>
      </c>
      <c r="L6">
        <v>1376800</v>
      </c>
      <c r="M6">
        <v>1</v>
      </c>
      <c r="N6">
        <v>0</v>
      </c>
      <c r="O6" s="8">
        <v>1376800</v>
      </c>
      <c r="P6" t="s">
        <v>313</v>
      </c>
      <c r="Q6" t="s">
        <v>121</v>
      </c>
    </row>
    <row r="7" spans="1:20" x14ac:dyDescent="0.25">
      <c r="A7" s="1">
        <v>45901</v>
      </c>
      <c r="B7">
        <v>1</v>
      </c>
      <c r="C7" t="s">
        <v>259</v>
      </c>
      <c r="D7" t="s">
        <v>121</v>
      </c>
      <c r="E7" t="s">
        <v>276</v>
      </c>
      <c r="F7" t="s">
        <v>280</v>
      </c>
      <c r="H7" t="s">
        <v>147</v>
      </c>
      <c r="I7">
        <v>188.44</v>
      </c>
      <c r="J7">
        <v>25000</v>
      </c>
      <c r="K7" t="s">
        <v>265</v>
      </c>
      <c r="L7">
        <v>4711000</v>
      </c>
      <c r="M7">
        <v>1</v>
      </c>
      <c r="N7">
        <v>0.21</v>
      </c>
      <c r="O7" s="8">
        <v>5700310</v>
      </c>
      <c r="P7" t="s">
        <v>313</v>
      </c>
      <c r="Q7" t="s">
        <v>121</v>
      </c>
    </row>
    <row r="8" spans="1:20" x14ac:dyDescent="0.25">
      <c r="A8" s="1">
        <v>45901</v>
      </c>
      <c r="B8">
        <v>2</v>
      </c>
      <c r="C8" t="s">
        <v>259</v>
      </c>
      <c r="D8" t="s">
        <v>121</v>
      </c>
      <c r="E8" t="s">
        <v>276</v>
      </c>
      <c r="F8" t="s">
        <v>281</v>
      </c>
      <c r="H8" t="s">
        <v>147</v>
      </c>
      <c r="I8">
        <v>68.680000000000007</v>
      </c>
      <c r="J8">
        <v>45000</v>
      </c>
      <c r="K8" t="s">
        <v>265</v>
      </c>
      <c r="L8">
        <v>3090600.0000000005</v>
      </c>
      <c r="M8">
        <v>1</v>
      </c>
      <c r="N8">
        <v>0</v>
      </c>
      <c r="O8" s="8">
        <v>3090600.0000000005</v>
      </c>
      <c r="P8" t="s">
        <v>313</v>
      </c>
      <c r="Q8" t="s">
        <v>121</v>
      </c>
    </row>
    <row r="9" spans="1:20" x14ac:dyDescent="0.25">
      <c r="A9" s="1">
        <v>45901</v>
      </c>
      <c r="B9">
        <v>1</v>
      </c>
      <c r="C9" t="s">
        <v>259</v>
      </c>
      <c r="D9" t="s">
        <v>120</v>
      </c>
      <c r="E9" t="s">
        <v>260</v>
      </c>
      <c r="F9" t="s">
        <v>261</v>
      </c>
      <c r="H9" t="s">
        <v>147</v>
      </c>
      <c r="I9">
        <v>35.28</v>
      </c>
      <c r="J9">
        <v>0</v>
      </c>
      <c r="K9" t="s">
        <v>262</v>
      </c>
      <c r="L9">
        <v>0</v>
      </c>
      <c r="M9">
        <v>1424.5</v>
      </c>
      <c r="N9">
        <v>0.21</v>
      </c>
      <c r="O9" s="8">
        <v>0</v>
      </c>
      <c r="P9" t="s">
        <v>313</v>
      </c>
      <c r="Q9" t="s">
        <v>120</v>
      </c>
    </row>
    <row r="10" spans="1:20" x14ac:dyDescent="0.25">
      <c r="A10" s="1">
        <v>45901</v>
      </c>
      <c r="B10">
        <v>1</v>
      </c>
      <c r="C10" t="s">
        <v>309</v>
      </c>
      <c r="D10" t="s">
        <v>120</v>
      </c>
      <c r="E10" t="s">
        <v>310</v>
      </c>
      <c r="F10" t="s">
        <v>311</v>
      </c>
      <c r="H10" t="s">
        <v>163</v>
      </c>
      <c r="I10">
        <v>6320</v>
      </c>
      <c r="J10">
        <v>121.05</v>
      </c>
      <c r="K10" t="s">
        <v>265</v>
      </c>
      <c r="L10">
        <v>765036</v>
      </c>
      <c r="M10">
        <v>1</v>
      </c>
      <c r="N10">
        <v>0.21</v>
      </c>
      <c r="O10" s="8">
        <v>925693.56</v>
      </c>
      <c r="P10" t="s">
        <v>313</v>
      </c>
      <c r="Q10" t="s">
        <v>120</v>
      </c>
    </row>
    <row r="11" spans="1:20" x14ac:dyDescent="0.25">
      <c r="A11" s="1">
        <v>45901</v>
      </c>
      <c r="B11">
        <v>1</v>
      </c>
      <c r="C11" t="s">
        <v>282</v>
      </c>
      <c r="D11" t="s">
        <v>116</v>
      </c>
      <c r="E11" t="s">
        <v>283</v>
      </c>
      <c r="F11" t="s">
        <v>284</v>
      </c>
      <c r="H11" t="s">
        <v>147</v>
      </c>
      <c r="I11">
        <v>377.34</v>
      </c>
      <c r="J11">
        <v>1770</v>
      </c>
      <c r="K11" t="s">
        <v>265</v>
      </c>
      <c r="L11">
        <v>667891.79999999993</v>
      </c>
      <c r="M11">
        <v>1</v>
      </c>
      <c r="N11">
        <v>0.21</v>
      </c>
      <c r="O11" s="8">
        <v>808149.07799999998</v>
      </c>
      <c r="P11" t="s">
        <v>313</v>
      </c>
      <c r="Q11" t="s">
        <v>116</v>
      </c>
    </row>
    <row r="12" spans="1:20" x14ac:dyDescent="0.25">
      <c r="A12" s="1">
        <v>45901</v>
      </c>
      <c r="B12">
        <v>1</v>
      </c>
      <c r="C12" t="s">
        <v>282</v>
      </c>
      <c r="D12" t="s">
        <v>116</v>
      </c>
      <c r="E12" t="s">
        <v>283</v>
      </c>
      <c r="F12" t="s">
        <v>285</v>
      </c>
      <c r="H12" t="s">
        <v>147</v>
      </c>
      <c r="I12">
        <v>9.08</v>
      </c>
      <c r="J12">
        <v>22000</v>
      </c>
      <c r="K12" t="s">
        <v>265</v>
      </c>
      <c r="L12">
        <v>199760</v>
      </c>
      <c r="M12">
        <v>1</v>
      </c>
      <c r="N12">
        <v>0.21</v>
      </c>
      <c r="O12" s="8">
        <v>241709.6</v>
      </c>
      <c r="P12" t="s">
        <v>313</v>
      </c>
      <c r="Q12" t="s">
        <v>116</v>
      </c>
    </row>
    <row r="13" spans="1:20" x14ac:dyDescent="0.25">
      <c r="A13" s="1">
        <v>45901</v>
      </c>
      <c r="B13">
        <v>1</v>
      </c>
      <c r="C13" t="s">
        <v>282</v>
      </c>
      <c r="D13" t="s">
        <v>116</v>
      </c>
      <c r="E13" t="s">
        <v>283</v>
      </c>
      <c r="F13" t="s">
        <v>286</v>
      </c>
      <c r="H13" t="s">
        <v>147</v>
      </c>
      <c r="I13">
        <v>2327</v>
      </c>
      <c r="J13">
        <v>5000</v>
      </c>
      <c r="K13" t="s">
        <v>265</v>
      </c>
      <c r="L13">
        <v>11635000</v>
      </c>
      <c r="M13">
        <v>1</v>
      </c>
      <c r="N13">
        <v>0.21</v>
      </c>
      <c r="O13" s="8">
        <v>14078350</v>
      </c>
      <c r="P13" t="s">
        <v>313</v>
      </c>
      <c r="Q13" t="s">
        <v>116</v>
      </c>
    </row>
    <row r="14" spans="1:20" x14ac:dyDescent="0.25">
      <c r="A14" s="1">
        <v>45901</v>
      </c>
      <c r="B14">
        <v>1</v>
      </c>
      <c r="C14" t="s">
        <v>282</v>
      </c>
      <c r="D14" t="s">
        <v>116</v>
      </c>
      <c r="E14" t="s">
        <v>283</v>
      </c>
      <c r="F14" t="s">
        <v>287</v>
      </c>
      <c r="H14" t="s">
        <v>147</v>
      </c>
      <c r="I14">
        <v>46.66</v>
      </c>
      <c r="J14">
        <v>25000</v>
      </c>
      <c r="K14" t="s">
        <v>265</v>
      </c>
      <c r="L14">
        <v>1166500</v>
      </c>
      <c r="M14">
        <v>1</v>
      </c>
      <c r="N14">
        <v>0.21</v>
      </c>
      <c r="O14" s="8">
        <v>1411465</v>
      </c>
      <c r="P14" t="s">
        <v>313</v>
      </c>
      <c r="Q14" t="s">
        <v>116</v>
      </c>
    </row>
    <row r="15" spans="1:20" x14ac:dyDescent="0.25">
      <c r="A15" s="1">
        <v>45901</v>
      </c>
      <c r="B15">
        <v>1</v>
      </c>
      <c r="C15" t="s">
        <v>282</v>
      </c>
      <c r="D15" t="s">
        <v>116</v>
      </c>
      <c r="E15" t="s">
        <v>283</v>
      </c>
      <c r="F15" t="s">
        <v>288</v>
      </c>
      <c r="H15" t="s">
        <v>147</v>
      </c>
      <c r="I15">
        <v>110.34</v>
      </c>
      <c r="J15">
        <v>7.5</v>
      </c>
      <c r="K15" t="s">
        <v>262</v>
      </c>
      <c r="L15">
        <v>1178844.9750000001</v>
      </c>
      <c r="M15">
        <v>1424.5</v>
      </c>
      <c r="N15">
        <v>0.21</v>
      </c>
      <c r="O15" s="8">
        <v>1426402.4197500001</v>
      </c>
      <c r="P15" t="s">
        <v>313</v>
      </c>
      <c r="Q15" t="s">
        <v>116</v>
      </c>
    </row>
    <row r="16" spans="1:20" x14ac:dyDescent="0.25">
      <c r="A16" s="1">
        <v>45901</v>
      </c>
      <c r="B16">
        <v>1</v>
      </c>
      <c r="C16" t="s">
        <v>282</v>
      </c>
      <c r="D16" t="s">
        <v>116</v>
      </c>
      <c r="E16" t="s">
        <v>283</v>
      </c>
      <c r="F16" t="s">
        <v>289</v>
      </c>
      <c r="H16" t="s">
        <v>147</v>
      </c>
      <c r="I16">
        <v>919.4</v>
      </c>
      <c r="J16">
        <v>7.5</v>
      </c>
      <c r="K16" t="s">
        <v>262</v>
      </c>
      <c r="L16">
        <v>9822639.75</v>
      </c>
      <c r="M16">
        <v>1424.5</v>
      </c>
      <c r="N16">
        <v>0.21</v>
      </c>
      <c r="O16" s="8">
        <v>11885394.0975</v>
      </c>
      <c r="P16" t="s">
        <v>313</v>
      </c>
      <c r="Q16" t="s">
        <v>116</v>
      </c>
    </row>
    <row r="17" spans="1:17" x14ac:dyDescent="0.25">
      <c r="A17" s="1">
        <v>45901</v>
      </c>
      <c r="B17">
        <v>1</v>
      </c>
      <c r="C17" t="s">
        <v>282</v>
      </c>
      <c r="D17" t="s">
        <v>116</v>
      </c>
      <c r="E17" t="s">
        <v>283</v>
      </c>
      <c r="F17" t="s">
        <v>290</v>
      </c>
      <c r="H17" t="s">
        <v>147</v>
      </c>
      <c r="I17">
        <v>207.4</v>
      </c>
      <c r="J17">
        <v>3937</v>
      </c>
      <c r="K17" t="s">
        <v>265</v>
      </c>
      <c r="L17">
        <v>816533.8</v>
      </c>
      <c r="M17">
        <v>1</v>
      </c>
      <c r="N17">
        <v>0.21</v>
      </c>
      <c r="O17" s="8">
        <v>988005.89800000004</v>
      </c>
      <c r="P17" t="s">
        <v>313</v>
      </c>
      <c r="Q17" t="s">
        <v>116</v>
      </c>
    </row>
    <row r="18" spans="1:17" x14ac:dyDescent="0.25">
      <c r="A18" s="1">
        <v>45901</v>
      </c>
      <c r="B18">
        <v>1</v>
      </c>
      <c r="C18" t="s">
        <v>282</v>
      </c>
      <c r="D18" t="s">
        <v>116</v>
      </c>
      <c r="E18" t="s">
        <v>283</v>
      </c>
      <c r="F18" t="s">
        <v>291</v>
      </c>
      <c r="H18" t="s">
        <v>147</v>
      </c>
      <c r="I18">
        <v>800.52</v>
      </c>
      <c r="J18">
        <v>1770</v>
      </c>
      <c r="K18" t="s">
        <v>265</v>
      </c>
      <c r="L18">
        <v>1416920.4</v>
      </c>
      <c r="M18">
        <v>1</v>
      </c>
      <c r="N18">
        <v>0.21</v>
      </c>
      <c r="O18" s="8">
        <v>1714473.6839999999</v>
      </c>
      <c r="P18" t="s">
        <v>313</v>
      </c>
      <c r="Q18" t="s">
        <v>116</v>
      </c>
    </row>
    <row r="19" spans="1:17" x14ac:dyDescent="0.25">
      <c r="A19" s="1">
        <v>45901</v>
      </c>
      <c r="B19">
        <v>1</v>
      </c>
      <c r="C19" t="s">
        <v>282</v>
      </c>
      <c r="D19" t="s">
        <v>116</v>
      </c>
      <c r="E19" t="s">
        <v>283</v>
      </c>
      <c r="F19" t="s">
        <v>292</v>
      </c>
      <c r="H19" t="s">
        <v>147</v>
      </c>
      <c r="I19">
        <v>3619.34</v>
      </c>
      <c r="J19">
        <v>4.5</v>
      </c>
      <c r="K19" t="s">
        <v>262</v>
      </c>
      <c r="L19">
        <v>23200874.234999999</v>
      </c>
      <c r="M19">
        <v>1424.5</v>
      </c>
      <c r="N19">
        <v>0.21</v>
      </c>
      <c r="O19" s="8">
        <v>28073057.824349999</v>
      </c>
      <c r="P19" t="s">
        <v>313</v>
      </c>
      <c r="Q19" t="s">
        <v>116</v>
      </c>
    </row>
    <row r="20" spans="1:17" x14ac:dyDescent="0.25">
      <c r="A20" s="1">
        <v>45901</v>
      </c>
      <c r="B20">
        <v>1</v>
      </c>
      <c r="C20" t="s">
        <v>282</v>
      </c>
      <c r="D20" t="s">
        <v>116</v>
      </c>
      <c r="E20" t="s">
        <v>283</v>
      </c>
      <c r="F20" t="s">
        <v>293</v>
      </c>
      <c r="H20" t="s">
        <v>147</v>
      </c>
      <c r="I20">
        <v>50</v>
      </c>
      <c r="J20">
        <v>11120</v>
      </c>
      <c r="K20" t="s">
        <v>265</v>
      </c>
      <c r="L20">
        <v>556000</v>
      </c>
      <c r="M20">
        <v>1</v>
      </c>
      <c r="N20">
        <v>0.21</v>
      </c>
      <c r="O20" s="8">
        <v>672760</v>
      </c>
      <c r="P20" t="s">
        <v>313</v>
      </c>
      <c r="Q20" t="s">
        <v>116</v>
      </c>
    </row>
    <row r="21" spans="1:17" x14ac:dyDescent="0.25">
      <c r="A21" s="1">
        <v>45901</v>
      </c>
      <c r="B21">
        <v>1</v>
      </c>
      <c r="C21" t="s">
        <v>282</v>
      </c>
      <c r="D21" t="s">
        <v>116</v>
      </c>
      <c r="E21" t="s">
        <v>283</v>
      </c>
      <c r="F21" t="s">
        <v>294</v>
      </c>
      <c r="H21" t="s">
        <v>147</v>
      </c>
      <c r="I21">
        <v>25</v>
      </c>
      <c r="J21">
        <v>11500</v>
      </c>
      <c r="K21" t="s">
        <v>265</v>
      </c>
      <c r="L21">
        <v>287500</v>
      </c>
      <c r="M21">
        <v>1</v>
      </c>
      <c r="N21">
        <v>0.21</v>
      </c>
      <c r="O21" s="8">
        <v>347875</v>
      </c>
      <c r="P21" t="s">
        <v>313</v>
      </c>
      <c r="Q21" t="s">
        <v>116</v>
      </c>
    </row>
    <row r="22" spans="1:17" x14ac:dyDescent="0.25">
      <c r="A22" s="1">
        <v>45901</v>
      </c>
      <c r="B22">
        <v>1</v>
      </c>
      <c r="C22" t="s">
        <v>282</v>
      </c>
      <c r="D22" t="s">
        <v>116</v>
      </c>
      <c r="E22" t="s">
        <v>283</v>
      </c>
      <c r="F22" t="s">
        <v>295</v>
      </c>
      <c r="H22" t="s">
        <v>147</v>
      </c>
      <c r="I22">
        <v>7.03</v>
      </c>
      <c r="J22">
        <v>3937</v>
      </c>
      <c r="K22" t="s">
        <v>265</v>
      </c>
      <c r="L22">
        <v>27677.11</v>
      </c>
      <c r="M22">
        <v>1</v>
      </c>
      <c r="N22">
        <v>0.21</v>
      </c>
      <c r="O22" s="8">
        <v>33489.303099999997</v>
      </c>
      <c r="P22" t="s">
        <v>313</v>
      </c>
      <c r="Q22" t="s">
        <v>116</v>
      </c>
    </row>
    <row r="23" spans="1:17" x14ac:dyDescent="0.25">
      <c r="A23" s="1">
        <v>45901</v>
      </c>
      <c r="B23">
        <v>1</v>
      </c>
      <c r="C23" t="s">
        <v>282</v>
      </c>
      <c r="D23" t="s">
        <v>116</v>
      </c>
      <c r="E23" t="s">
        <v>283</v>
      </c>
      <c r="F23" t="s">
        <v>296</v>
      </c>
      <c r="H23" t="s">
        <v>147</v>
      </c>
      <c r="I23">
        <v>10.26</v>
      </c>
      <c r="J23">
        <v>4380</v>
      </c>
      <c r="K23" t="s">
        <v>265</v>
      </c>
      <c r="L23">
        <v>44938.799999999996</v>
      </c>
      <c r="M23">
        <v>1</v>
      </c>
      <c r="N23">
        <v>0.21</v>
      </c>
      <c r="O23" s="8">
        <v>54375.947999999997</v>
      </c>
      <c r="P23" t="s">
        <v>313</v>
      </c>
      <c r="Q23" t="s">
        <v>116</v>
      </c>
    </row>
    <row r="24" spans="1:17" x14ac:dyDescent="0.25">
      <c r="A24" s="1">
        <v>45901</v>
      </c>
      <c r="B24">
        <v>1</v>
      </c>
      <c r="C24" t="s">
        <v>282</v>
      </c>
      <c r="D24" t="s">
        <v>116</v>
      </c>
      <c r="E24" t="s">
        <v>283</v>
      </c>
      <c r="F24" t="s">
        <v>297</v>
      </c>
      <c r="H24" t="s">
        <v>147</v>
      </c>
      <c r="I24">
        <v>552.70000000000005</v>
      </c>
      <c r="J24">
        <v>11120</v>
      </c>
      <c r="K24" t="s">
        <v>265</v>
      </c>
      <c r="L24">
        <v>6146024.0000000009</v>
      </c>
      <c r="M24">
        <v>1</v>
      </c>
      <c r="N24">
        <v>0.21</v>
      </c>
      <c r="O24" s="8">
        <v>7436689.040000001</v>
      </c>
      <c r="P24" t="s">
        <v>313</v>
      </c>
      <c r="Q24" t="s">
        <v>116</v>
      </c>
    </row>
    <row r="25" spans="1:17" x14ac:dyDescent="0.25">
      <c r="A25" s="1">
        <v>45901</v>
      </c>
      <c r="B25">
        <v>1</v>
      </c>
      <c r="C25" t="s">
        <v>282</v>
      </c>
      <c r="D25" t="s">
        <v>116</v>
      </c>
      <c r="E25" t="s">
        <v>283</v>
      </c>
      <c r="F25" t="s">
        <v>298</v>
      </c>
      <c r="H25" t="s">
        <v>147</v>
      </c>
      <c r="I25">
        <v>398.73099999999999</v>
      </c>
      <c r="J25">
        <v>6800</v>
      </c>
      <c r="K25" t="s">
        <v>265</v>
      </c>
      <c r="L25">
        <v>2711370.8</v>
      </c>
      <c r="M25">
        <v>1</v>
      </c>
      <c r="N25">
        <v>0.21</v>
      </c>
      <c r="O25" s="8">
        <v>3280758.6679999996</v>
      </c>
      <c r="P25" t="s">
        <v>313</v>
      </c>
      <c r="Q25" t="s">
        <v>116</v>
      </c>
    </row>
    <row r="26" spans="1:17" x14ac:dyDescent="0.25">
      <c r="A26" s="1">
        <v>45901</v>
      </c>
      <c r="B26">
        <v>1</v>
      </c>
      <c r="C26" t="s">
        <v>282</v>
      </c>
      <c r="D26" t="s">
        <v>116</v>
      </c>
      <c r="E26" t="s">
        <v>283</v>
      </c>
      <c r="F26" t="s">
        <v>299</v>
      </c>
      <c r="H26" t="s">
        <v>147</v>
      </c>
      <c r="I26">
        <v>2262.578</v>
      </c>
      <c r="J26">
        <v>3937</v>
      </c>
      <c r="K26" t="s">
        <v>265</v>
      </c>
      <c r="L26">
        <v>8907769.5859999992</v>
      </c>
      <c r="M26">
        <v>1</v>
      </c>
      <c r="N26">
        <v>0.21</v>
      </c>
      <c r="O26" s="8">
        <v>10778401.199059999</v>
      </c>
      <c r="P26" t="s">
        <v>313</v>
      </c>
      <c r="Q26" t="s">
        <v>116</v>
      </c>
    </row>
    <row r="27" spans="1:17" x14ac:dyDescent="0.25">
      <c r="A27" s="1">
        <v>45901</v>
      </c>
      <c r="B27">
        <v>1</v>
      </c>
      <c r="C27" t="s">
        <v>282</v>
      </c>
      <c r="D27" t="s">
        <v>116</v>
      </c>
      <c r="E27" t="s">
        <v>283</v>
      </c>
      <c r="F27" t="s">
        <v>268</v>
      </c>
      <c r="H27" t="s">
        <v>147</v>
      </c>
      <c r="I27">
        <v>143.26</v>
      </c>
      <c r="J27">
        <v>7750</v>
      </c>
      <c r="K27" t="s">
        <v>265</v>
      </c>
      <c r="L27">
        <v>1110265</v>
      </c>
      <c r="M27">
        <v>1</v>
      </c>
      <c r="N27">
        <v>0.21</v>
      </c>
      <c r="O27" s="8">
        <v>1343420.65</v>
      </c>
      <c r="P27" t="s">
        <v>313</v>
      </c>
      <c r="Q27" t="s">
        <v>116</v>
      </c>
    </row>
    <row r="28" spans="1:17" x14ac:dyDescent="0.25">
      <c r="A28" s="1">
        <v>45901</v>
      </c>
      <c r="B28">
        <v>1</v>
      </c>
      <c r="C28" t="s">
        <v>282</v>
      </c>
      <c r="D28" t="s">
        <v>116</v>
      </c>
      <c r="E28" t="s">
        <v>283</v>
      </c>
      <c r="F28" t="s">
        <v>300</v>
      </c>
      <c r="H28" t="s">
        <v>147</v>
      </c>
      <c r="I28">
        <v>430.98</v>
      </c>
      <c r="J28">
        <v>4380</v>
      </c>
      <c r="K28" t="s">
        <v>265</v>
      </c>
      <c r="L28">
        <v>1887692.4000000001</v>
      </c>
      <c r="M28">
        <v>1</v>
      </c>
      <c r="N28">
        <v>0.21</v>
      </c>
      <c r="O28" s="8">
        <v>2284107.804</v>
      </c>
      <c r="P28" t="s">
        <v>313</v>
      </c>
      <c r="Q28" t="s">
        <v>116</v>
      </c>
    </row>
    <row r="29" spans="1:17" x14ac:dyDescent="0.25">
      <c r="A29" s="1">
        <v>45901</v>
      </c>
      <c r="B29">
        <v>1</v>
      </c>
      <c r="C29" t="s">
        <v>282</v>
      </c>
      <c r="D29" t="s">
        <v>116</v>
      </c>
      <c r="E29" t="s">
        <v>283</v>
      </c>
      <c r="F29" t="s">
        <v>301</v>
      </c>
      <c r="H29" t="s">
        <v>147</v>
      </c>
      <c r="I29">
        <v>184.5</v>
      </c>
      <c r="J29">
        <v>7.5</v>
      </c>
      <c r="K29" t="s">
        <v>262</v>
      </c>
      <c r="L29">
        <v>1971151.875</v>
      </c>
      <c r="M29">
        <v>1424.5</v>
      </c>
      <c r="N29">
        <v>0.21</v>
      </c>
      <c r="O29" s="8">
        <v>2385093.7687499998</v>
      </c>
      <c r="P29" t="s">
        <v>313</v>
      </c>
      <c r="Q29" t="s">
        <v>116</v>
      </c>
    </row>
    <row r="30" spans="1:17" x14ac:dyDescent="0.25">
      <c r="A30" s="1">
        <v>45901</v>
      </c>
      <c r="B30">
        <v>1</v>
      </c>
      <c r="C30" t="s">
        <v>282</v>
      </c>
      <c r="D30" t="s">
        <v>116</v>
      </c>
      <c r="E30" t="s">
        <v>283</v>
      </c>
      <c r="F30" t="s">
        <v>302</v>
      </c>
      <c r="H30" t="s">
        <v>147</v>
      </c>
      <c r="I30">
        <v>19.399999999999999</v>
      </c>
      <c r="J30">
        <v>8000</v>
      </c>
      <c r="K30" t="s">
        <v>265</v>
      </c>
      <c r="L30">
        <v>155200</v>
      </c>
      <c r="M30">
        <v>1</v>
      </c>
      <c r="N30">
        <v>0.21</v>
      </c>
      <c r="O30" s="8">
        <v>187792</v>
      </c>
      <c r="P30" t="s">
        <v>313</v>
      </c>
      <c r="Q30" t="s">
        <v>116</v>
      </c>
    </row>
    <row r="31" spans="1:17" x14ac:dyDescent="0.25">
      <c r="A31" s="1">
        <v>45901</v>
      </c>
      <c r="B31">
        <v>1</v>
      </c>
      <c r="C31" t="s">
        <v>282</v>
      </c>
      <c r="D31" t="s">
        <v>116</v>
      </c>
      <c r="E31" t="s">
        <v>283</v>
      </c>
      <c r="F31" t="s">
        <v>303</v>
      </c>
      <c r="H31" t="s">
        <v>147</v>
      </c>
      <c r="I31">
        <v>7.7</v>
      </c>
      <c r="J31">
        <v>70</v>
      </c>
      <c r="K31" t="s">
        <v>262</v>
      </c>
      <c r="L31">
        <v>767805.5</v>
      </c>
      <c r="M31">
        <v>1424.5</v>
      </c>
      <c r="N31">
        <v>0.21</v>
      </c>
      <c r="O31" s="8">
        <v>929044.65500000003</v>
      </c>
      <c r="P31" t="s">
        <v>313</v>
      </c>
      <c r="Q31" t="s">
        <v>116</v>
      </c>
    </row>
    <row r="32" spans="1:17" x14ac:dyDescent="0.25">
      <c r="A32" s="1">
        <v>45901</v>
      </c>
      <c r="B32">
        <v>1</v>
      </c>
      <c r="C32" t="s">
        <v>282</v>
      </c>
      <c r="D32" t="s">
        <v>116</v>
      </c>
      <c r="E32" t="s">
        <v>283</v>
      </c>
      <c r="F32" t="s">
        <v>271</v>
      </c>
      <c r="H32" t="s">
        <v>147</v>
      </c>
      <c r="I32">
        <v>64.33</v>
      </c>
      <c r="J32">
        <v>5.58</v>
      </c>
      <c r="K32" t="s">
        <v>262</v>
      </c>
      <c r="L32">
        <v>511340.51429999998</v>
      </c>
      <c r="M32">
        <v>1424.5</v>
      </c>
      <c r="N32">
        <v>0.21</v>
      </c>
      <c r="O32" s="8">
        <v>618722.02230299998</v>
      </c>
      <c r="P32" t="s">
        <v>313</v>
      </c>
      <c r="Q32" t="s">
        <v>116</v>
      </c>
    </row>
    <row r="33" spans="1:17" x14ac:dyDescent="0.25">
      <c r="A33" s="1">
        <v>45901</v>
      </c>
      <c r="B33">
        <v>1</v>
      </c>
      <c r="C33" t="s">
        <v>282</v>
      </c>
      <c r="D33" t="s">
        <v>116</v>
      </c>
      <c r="E33" t="s">
        <v>283</v>
      </c>
      <c r="F33" t="s">
        <v>304</v>
      </c>
      <c r="H33" t="s">
        <v>147</v>
      </c>
      <c r="I33">
        <v>19.2</v>
      </c>
      <c r="J33">
        <v>8750</v>
      </c>
      <c r="K33" t="s">
        <v>265</v>
      </c>
      <c r="L33">
        <v>168000</v>
      </c>
      <c r="M33">
        <v>1</v>
      </c>
      <c r="N33">
        <v>0.21</v>
      </c>
      <c r="O33" s="8">
        <v>203280</v>
      </c>
      <c r="P33" t="s">
        <v>313</v>
      </c>
      <c r="Q33" t="s">
        <v>116</v>
      </c>
    </row>
    <row r="34" spans="1:17" x14ac:dyDescent="0.25">
      <c r="A34" s="1">
        <v>45901</v>
      </c>
      <c r="B34">
        <v>1</v>
      </c>
      <c r="C34" t="s">
        <v>282</v>
      </c>
      <c r="D34" t="s">
        <v>116</v>
      </c>
      <c r="E34" t="s">
        <v>283</v>
      </c>
      <c r="F34" t="s">
        <v>305</v>
      </c>
      <c r="H34" t="s">
        <v>147</v>
      </c>
      <c r="I34">
        <v>592.70399999999995</v>
      </c>
      <c r="J34">
        <v>3937</v>
      </c>
      <c r="K34" t="s">
        <v>265</v>
      </c>
      <c r="L34">
        <v>2333475.6479999996</v>
      </c>
      <c r="M34">
        <v>1</v>
      </c>
      <c r="N34">
        <v>0.21</v>
      </c>
      <c r="O34" s="8">
        <v>2823505.5340799997</v>
      </c>
      <c r="P34" t="s">
        <v>313</v>
      </c>
      <c r="Q34" t="s">
        <v>116</v>
      </c>
    </row>
    <row r="35" spans="1:17" x14ac:dyDescent="0.25">
      <c r="A35" s="1">
        <v>45901</v>
      </c>
      <c r="B35">
        <v>1</v>
      </c>
      <c r="C35" t="s">
        <v>282</v>
      </c>
      <c r="D35" t="s">
        <v>116</v>
      </c>
      <c r="E35" t="s">
        <v>283</v>
      </c>
      <c r="F35" t="s">
        <v>274</v>
      </c>
      <c r="H35" t="s">
        <v>147</v>
      </c>
      <c r="I35">
        <v>212.67</v>
      </c>
      <c r="J35">
        <v>5.8</v>
      </c>
      <c r="K35" t="s">
        <v>262</v>
      </c>
      <c r="L35">
        <v>1757100.8069999998</v>
      </c>
      <c r="M35">
        <v>1424.5</v>
      </c>
      <c r="N35">
        <v>0.21</v>
      </c>
      <c r="O35" s="8">
        <v>2126091.9764699996</v>
      </c>
      <c r="P35" t="s">
        <v>313</v>
      </c>
      <c r="Q35" t="s">
        <v>116</v>
      </c>
    </row>
    <row r="36" spans="1:17" x14ac:dyDescent="0.25">
      <c r="A36" s="1">
        <v>45901</v>
      </c>
      <c r="B36">
        <v>1</v>
      </c>
      <c r="C36" t="s">
        <v>282</v>
      </c>
      <c r="D36" t="s">
        <v>116</v>
      </c>
      <c r="E36" t="s">
        <v>283</v>
      </c>
      <c r="F36" t="s">
        <v>306</v>
      </c>
      <c r="H36" t="s">
        <v>147</v>
      </c>
      <c r="I36">
        <v>77.92</v>
      </c>
      <c r="J36">
        <v>3900</v>
      </c>
      <c r="K36" t="s">
        <v>265</v>
      </c>
      <c r="L36">
        <v>303888</v>
      </c>
      <c r="M36">
        <v>1</v>
      </c>
      <c r="N36">
        <v>0.21</v>
      </c>
      <c r="O36" s="8">
        <v>367704.48</v>
      </c>
      <c r="P36" t="s">
        <v>313</v>
      </c>
      <c r="Q36" t="s">
        <v>116</v>
      </c>
    </row>
    <row r="37" spans="1:17" x14ac:dyDescent="0.25">
      <c r="A37" s="1">
        <v>45901</v>
      </c>
      <c r="B37">
        <v>1</v>
      </c>
      <c r="C37" t="s">
        <v>282</v>
      </c>
      <c r="D37" t="s">
        <v>116</v>
      </c>
      <c r="E37" t="s">
        <v>283</v>
      </c>
      <c r="F37" t="s">
        <v>307</v>
      </c>
      <c r="H37" t="s">
        <v>147</v>
      </c>
      <c r="I37">
        <v>1073.8399999999999</v>
      </c>
      <c r="J37">
        <v>3900</v>
      </c>
      <c r="K37" t="s">
        <v>265</v>
      </c>
      <c r="L37">
        <v>4187975.9999999995</v>
      </c>
      <c r="M37">
        <v>1</v>
      </c>
      <c r="N37">
        <v>0.21</v>
      </c>
      <c r="O37" s="8">
        <v>5067450.959999999</v>
      </c>
      <c r="P37" t="s">
        <v>313</v>
      </c>
      <c r="Q37" t="s">
        <v>116</v>
      </c>
    </row>
    <row r="38" spans="1:17" x14ac:dyDescent="0.25">
      <c r="A38" s="1">
        <v>45901</v>
      </c>
      <c r="B38">
        <v>1</v>
      </c>
      <c r="C38" t="s">
        <v>282</v>
      </c>
      <c r="D38" t="s">
        <v>116</v>
      </c>
      <c r="E38" t="s">
        <v>283</v>
      </c>
      <c r="F38" t="s">
        <v>308</v>
      </c>
      <c r="H38" t="s">
        <v>147</v>
      </c>
      <c r="I38">
        <v>246.18</v>
      </c>
      <c r="J38">
        <v>20000</v>
      </c>
      <c r="K38" t="s">
        <v>265</v>
      </c>
      <c r="L38">
        <v>4923600</v>
      </c>
      <c r="M38">
        <v>1</v>
      </c>
      <c r="N38">
        <v>0.21</v>
      </c>
      <c r="O38" s="8">
        <v>5957556</v>
      </c>
      <c r="P38" t="s">
        <v>313</v>
      </c>
      <c r="Q38" t="s">
        <v>116</v>
      </c>
    </row>
    <row r="39" spans="1:17" x14ac:dyDescent="0.25">
      <c r="A39" s="1">
        <v>45901</v>
      </c>
      <c r="B39">
        <v>1</v>
      </c>
      <c r="C39" t="s">
        <v>259</v>
      </c>
      <c r="D39" t="s">
        <v>114</v>
      </c>
      <c r="E39" t="s">
        <v>264</v>
      </c>
      <c r="G39" t="s">
        <v>108</v>
      </c>
      <c r="H39" t="s">
        <v>163</v>
      </c>
      <c r="I39">
        <v>22240</v>
      </c>
      <c r="J39">
        <v>70</v>
      </c>
      <c r="K39" t="s">
        <v>265</v>
      </c>
      <c r="L39">
        <v>1556800</v>
      </c>
      <c r="M39">
        <v>0</v>
      </c>
      <c r="N39">
        <v>0.21</v>
      </c>
      <c r="O39" s="8">
        <v>1883728</v>
      </c>
      <c r="P39" t="s">
        <v>313</v>
      </c>
      <c r="Q39" t="s">
        <v>114</v>
      </c>
    </row>
    <row r="40" spans="1:17" x14ac:dyDescent="0.25">
      <c r="A40" s="1">
        <v>45901</v>
      </c>
      <c r="B40">
        <v>1</v>
      </c>
      <c r="C40" t="s">
        <v>259</v>
      </c>
      <c r="D40" t="s">
        <v>114</v>
      </c>
      <c r="E40" t="s">
        <v>264</v>
      </c>
      <c r="F40" t="s">
        <v>266</v>
      </c>
      <c r="H40" t="s">
        <v>147</v>
      </c>
      <c r="I40">
        <v>47.37</v>
      </c>
      <c r="J40">
        <v>4.93</v>
      </c>
      <c r="K40" t="s">
        <v>262</v>
      </c>
      <c r="L40">
        <v>332669.32544999995</v>
      </c>
      <c r="M40">
        <v>1424.5</v>
      </c>
      <c r="N40">
        <v>0.21</v>
      </c>
      <c r="O40" s="8">
        <v>402529.88379449991</v>
      </c>
      <c r="P40" t="s">
        <v>313</v>
      </c>
      <c r="Q40" t="s">
        <v>114</v>
      </c>
    </row>
    <row r="41" spans="1:17" x14ac:dyDescent="0.25">
      <c r="A41" s="1">
        <v>45901</v>
      </c>
      <c r="B41">
        <v>1</v>
      </c>
      <c r="C41" t="s">
        <v>259</v>
      </c>
      <c r="D41" t="s">
        <v>114</v>
      </c>
      <c r="E41" t="s">
        <v>264</v>
      </c>
      <c r="F41" t="s">
        <v>267</v>
      </c>
      <c r="H41" t="s">
        <v>147</v>
      </c>
      <c r="I41">
        <v>101.28</v>
      </c>
      <c r="J41">
        <v>1140</v>
      </c>
      <c r="K41" t="s">
        <v>265</v>
      </c>
      <c r="L41">
        <v>115459.2</v>
      </c>
      <c r="M41">
        <v>1</v>
      </c>
      <c r="N41">
        <v>0.21</v>
      </c>
      <c r="O41" s="8">
        <v>139705.63199999998</v>
      </c>
      <c r="P41" t="s">
        <v>313</v>
      </c>
      <c r="Q41" t="s">
        <v>114</v>
      </c>
    </row>
    <row r="42" spans="1:17" x14ac:dyDescent="0.25">
      <c r="A42" s="1">
        <v>45901</v>
      </c>
      <c r="B42">
        <v>1</v>
      </c>
      <c r="C42" t="s">
        <v>259</v>
      </c>
      <c r="D42" t="s">
        <v>114</v>
      </c>
      <c r="E42" t="s">
        <v>264</v>
      </c>
      <c r="F42" t="s">
        <v>268</v>
      </c>
      <c r="H42" t="s">
        <v>147</v>
      </c>
      <c r="I42">
        <v>28.02</v>
      </c>
      <c r="J42">
        <v>6500</v>
      </c>
      <c r="K42" t="s">
        <v>265</v>
      </c>
      <c r="L42">
        <v>182130</v>
      </c>
      <c r="M42">
        <v>1</v>
      </c>
      <c r="N42">
        <v>0.21</v>
      </c>
      <c r="O42" s="8">
        <v>220377.3</v>
      </c>
      <c r="P42" t="s">
        <v>313</v>
      </c>
      <c r="Q42" t="s">
        <v>114</v>
      </c>
    </row>
    <row r="43" spans="1:17" x14ac:dyDescent="0.25">
      <c r="A43" s="1">
        <v>45901</v>
      </c>
      <c r="B43">
        <v>1</v>
      </c>
      <c r="C43" t="s">
        <v>259</v>
      </c>
      <c r="D43" t="s">
        <v>114</v>
      </c>
      <c r="E43" t="s">
        <v>264</v>
      </c>
      <c r="F43" t="s">
        <v>269</v>
      </c>
      <c r="H43" t="s">
        <v>147</v>
      </c>
      <c r="I43">
        <v>42.96</v>
      </c>
      <c r="J43">
        <v>1600</v>
      </c>
      <c r="K43" t="s">
        <v>265</v>
      </c>
      <c r="L43">
        <v>68736</v>
      </c>
      <c r="M43">
        <v>1</v>
      </c>
      <c r="N43">
        <v>0.21</v>
      </c>
      <c r="O43" s="8">
        <v>83170.559999999998</v>
      </c>
      <c r="P43" t="s">
        <v>313</v>
      </c>
      <c r="Q43" t="s">
        <v>114</v>
      </c>
    </row>
    <row r="44" spans="1:17" x14ac:dyDescent="0.25">
      <c r="A44" s="1">
        <v>45901</v>
      </c>
      <c r="B44">
        <v>1</v>
      </c>
      <c r="C44" t="s">
        <v>259</v>
      </c>
      <c r="D44" t="s">
        <v>114</v>
      </c>
      <c r="E44" t="s">
        <v>264</v>
      </c>
      <c r="F44" t="s">
        <v>270</v>
      </c>
      <c r="H44" t="s">
        <v>147</v>
      </c>
      <c r="I44">
        <v>62.18</v>
      </c>
      <c r="J44">
        <v>2100</v>
      </c>
      <c r="K44" t="s">
        <v>265</v>
      </c>
      <c r="L44">
        <v>130578</v>
      </c>
      <c r="M44">
        <v>1</v>
      </c>
      <c r="N44">
        <v>0.21</v>
      </c>
      <c r="O44" s="8">
        <v>157999.38</v>
      </c>
      <c r="P44" t="s">
        <v>313</v>
      </c>
      <c r="Q44" t="s">
        <v>114</v>
      </c>
    </row>
    <row r="45" spans="1:17" x14ac:dyDescent="0.25">
      <c r="A45" s="1">
        <v>45901</v>
      </c>
      <c r="B45">
        <v>1</v>
      </c>
      <c r="C45" t="s">
        <v>259</v>
      </c>
      <c r="D45" t="s">
        <v>114</v>
      </c>
      <c r="E45" t="s">
        <v>264</v>
      </c>
      <c r="F45" t="s">
        <v>271</v>
      </c>
      <c r="H45" t="s">
        <v>147</v>
      </c>
      <c r="I45">
        <v>339.81</v>
      </c>
      <c r="J45">
        <v>0</v>
      </c>
      <c r="K45" t="s">
        <v>265</v>
      </c>
      <c r="L45">
        <v>0</v>
      </c>
      <c r="M45">
        <v>1</v>
      </c>
      <c r="N45">
        <v>0.21</v>
      </c>
      <c r="O45" s="8">
        <v>0</v>
      </c>
      <c r="P45" t="s">
        <v>313</v>
      </c>
      <c r="Q45" t="s">
        <v>114</v>
      </c>
    </row>
    <row r="46" spans="1:17" x14ac:dyDescent="0.25">
      <c r="A46" s="1">
        <v>45901</v>
      </c>
      <c r="B46">
        <v>1</v>
      </c>
      <c r="C46" t="s">
        <v>259</v>
      </c>
      <c r="D46" t="s">
        <v>114</v>
      </c>
      <c r="E46" t="s">
        <v>264</v>
      </c>
      <c r="F46" t="s">
        <v>272</v>
      </c>
      <c r="H46" t="s">
        <v>147</v>
      </c>
      <c r="I46">
        <v>50.45</v>
      </c>
      <c r="J46">
        <v>1305</v>
      </c>
      <c r="K46" t="s">
        <v>265</v>
      </c>
      <c r="L46">
        <v>65837.25</v>
      </c>
      <c r="M46">
        <v>1</v>
      </c>
      <c r="N46">
        <v>0.21</v>
      </c>
      <c r="O46" s="8">
        <v>79663.072499999995</v>
      </c>
      <c r="P46" t="s">
        <v>313</v>
      </c>
      <c r="Q46" t="s">
        <v>114</v>
      </c>
    </row>
    <row r="47" spans="1:17" x14ac:dyDescent="0.25">
      <c r="A47" s="1">
        <v>45901</v>
      </c>
      <c r="B47">
        <v>1</v>
      </c>
      <c r="C47" t="s">
        <v>259</v>
      </c>
      <c r="D47" t="s">
        <v>114</v>
      </c>
      <c r="E47" t="s">
        <v>264</v>
      </c>
      <c r="F47" t="s">
        <v>273</v>
      </c>
      <c r="H47" t="s">
        <v>147</v>
      </c>
      <c r="I47">
        <v>82.77</v>
      </c>
      <c r="J47">
        <v>1305</v>
      </c>
      <c r="K47" t="s">
        <v>265</v>
      </c>
      <c r="L47">
        <v>108014.84999999999</v>
      </c>
      <c r="M47">
        <v>1</v>
      </c>
      <c r="N47">
        <v>0.21</v>
      </c>
      <c r="O47" s="8">
        <v>130697.96849999999</v>
      </c>
      <c r="P47" t="s">
        <v>313</v>
      </c>
      <c r="Q47" t="s">
        <v>114</v>
      </c>
    </row>
    <row r="48" spans="1:17" x14ac:dyDescent="0.25">
      <c r="A48" s="1">
        <v>45901</v>
      </c>
      <c r="B48">
        <v>1</v>
      </c>
      <c r="C48" t="s">
        <v>259</v>
      </c>
      <c r="D48" t="s">
        <v>114</v>
      </c>
      <c r="E48" t="s">
        <v>264</v>
      </c>
      <c r="F48" t="s">
        <v>274</v>
      </c>
      <c r="H48" t="s">
        <v>147</v>
      </c>
      <c r="I48">
        <v>363.75</v>
      </c>
      <c r="J48">
        <v>0</v>
      </c>
      <c r="K48" t="s">
        <v>265</v>
      </c>
      <c r="L48">
        <v>0</v>
      </c>
      <c r="M48">
        <v>1</v>
      </c>
      <c r="N48">
        <v>0.21</v>
      </c>
      <c r="O48" s="8">
        <v>0</v>
      </c>
      <c r="P48" t="s">
        <v>313</v>
      </c>
      <c r="Q48" t="s">
        <v>114</v>
      </c>
    </row>
    <row r="49" spans="1:17" x14ac:dyDescent="0.25">
      <c r="A49" s="1">
        <v>45901</v>
      </c>
      <c r="B49">
        <v>1</v>
      </c>
      <c r="C49" t="s">
        <v>259</v>
      </c>
      <c r="D49" t="s">
        <v>114</v>
      </c>
      <c r="E49" t="s">
        <v>264</v>
      </c>
      <c r="F49" t="s">
        <v>275</v>
      </c>
      <c r="H49" t="s">
        <v>147</v>
      </c>
      <c r="I49">
        <v>55.76</v>
      </c>
      <c r="J49">
        <v>1760</v>
      </c>
      <c r="K49" t="s">
        <v>265</v>
      </c>
      <c r="L49">
        <v>98137.599999999991</v>
      </c>
      <c r="M49">
        <v>1</v>
      </c>
      <c r="N49">
        <v>0.21</v>
      </c>
      <c r="O49" s="8">
        <v>118746.49599999998</v>
      </c>
      <c r="P49" t="s">
        <v>313</v>
      </c>
      <c r="Q49" t="s">
        <v>114</v>
      </c>
    </row>
    <row r="50" spans="1:17" x14ac:dyDescent="0.25">
      <c r="A50" s="1">
        <v>45901</v>
      </c>
      <c r="B50">
        <v>1</v>
      </c>
      <c r="C50" t="s">
        <v>122</v>
      </c>
      <c r="D50" t="s">
        <v>122</v>
      </c>
      <c r="E50" t="s">
        <v>314</v>
      </c>
      <c r="F50" t="s">
        <v>315</v>
      </c>
      <c r="G50" t="s">
        <v>316</v>
      </c>
      <c r="H50" t="s">
        <v>147</v>
      </c>
      <c r="I50">
        <v>0</v>
      </c>
      <c r="J50">
        <v>172</v>
      </c>
      <c r="K50" t="s">
        <v>262</v>
      </c>
      <c r="L50">
        <v>0</v>
      </c>
      <c r="M50">
        <v>1430</v>
      </c>
      <c r="N50">
        <v>0</v>
      </c>
      <c r="O50" s="8">
        <v>0</v>
      </c>
      <c r="P50" t="s">
        <v>345</v>
      </c>
      <c r="Q50" t="s">
        <v>122</v>
      </c>
    </row>
    <row r="51" spans="1:17" x14ac:dyDescent="0.25">
      <c r="A51" s="1">
        <v>45901</v>
      </c>
      <c r="B51">
        <v>1</v>
      </c>
      <c r="C51" t="s">
        <v>122</v>
      </c>
      <c r="D51" t="s">
        <v>122</v>
      </c>
      <c r="E51" t="s">
        <v>314</v>
      </c>
      <c r="F51" t="s">
        <v>317</v>
      </c>
      <c r="G51" t="s">
        <v>316</v>
      </c>
      <c r="H51" t="s">
        <v>147</v>
      </c>
      <c r="I51">
        <v>2890.4</v>
      </c>
      <c r="J51">
        <v>172</v>
      </c>
      <c r="K51" t="s">
        <v>262</v>
      </c>
      <c r="L51">
        <v>497148.8</v>
      </c>
      <c r="M51">
        <v>1430</v>
      </c>
      <c r="N51">
        <v>0</v>
      </c>
      <c r="O51" s="8">
        <v>710922784</v>
      </c>
      <c r="P51" t="s">
        <v>345</v>
      </c>
      <c r="Q51" t="s">
        <v>122</v>
      </c>
    </row>
    <row r="52" spans="1:17" x14ac:dyDescent="0.25">
      <c r="A52" s="1">
        <v>45901</v>
      </c>
      <c r="B52">
        <v>1</v>
      </c>
      <c r="C52" t="s">
        <v>309</v>
      </c>
      <c r="D52" t="s">
        <v>108</v>
      </c>
      <c r="E52" t="s">
        <v>335</v>
      </c>
      <c r="F52" t="s">
        <v>320</v>
      </c>
      <c r="G52" t="s">
        <v>336</v>
      </c>
      <c r="H52" t="s">
        <v>147</v>
      </c>
      <c r="I52">
        <v>28.47</v>
      </c>
      <c r="J52">
        <v>850</v>
      </c>
      <c r="K52" t="s">
        <v>262</v>
      </c>
      <c r="L52">
        <v>24199.5</v>
      </c>
      <c r="M52">
        <v>1430</v>
      </c>
      <c r="N52">
        <v>0</v>
      </c>
      <c r="O52" s="8">
        <v>34605285</v>
      </c>
      <c r="P52" t="s">
        <v>345</v>
      </c>
      <c r="Q52" t="s">
        <v>108</v>
      </c>
    </row>
    <row r="53" spans="1:17" x14ac:dyDescent="0.25">
      <c r="A53" s="1">
        <v>45901</v>
      </c>
      <c r="B53">
        <v>1</v>
      </c>
      <c r="C53" t="s">
        <v>309</v>
      </c>
      <c r="D53" t="s">
        <v>108</v>
      </c>
      <c r="E53" t="s">
        <v>337</v>
      </c>
      <c r="F53" t="s">
        <v>320</v>
      </c>
      <c r="G53" t="s">
        <v>336</v>
      </c>
      <c r="H53" t="s">
        <v>147</v>
      </c>
      <c r="I53">
        <v>62.97</v>
      </c>
      <c r="J53">
        <v>650</v>
      </c>
      <c r="K53" t="s">
        <v>262</v>
      </c>
      <c r="L53">
        <v>40930.5</v>
      </c>
      <c r="M53">
        <v>1430</v>
      </c>
      <c r="N53">
        <v>0</v>
      </c>
      <c r="O53" s="8">
        <v>58530615</v>
      </c>
      <c r="P53" t="s">
        <v>345</v>
      </c>
      <c r="Q53" t="s">
        <v>108</v>
      </c>
    </row>
    <row r="54" spans="1:17" x14ac:dyDescent="0.25">
      <c r="A54" s="1">
        <v>45901</v>
      </c>
      <c r="B54">
        <v>1</v>
      </c>
      <c r="C54" t="s">
        <v>309</v>
      </c>
      <c r="D54" t="s">
        <v>108</v>
      </c>
      <c r="E54" t="s">
        <v>338</v>
      </c>
      <c r="F54" t="s">
        <v>320</v>
      </c>
      <c r="G54" t="s">
        <v>336</v>
      </c>
      <c r="H54" t="s">
        <v>147</v>
      </c>
      <c r="I54">
        <v>70.03</v>
      </c>
      <c r="J54">
        <v>450</v>
      </c>
      <c r="K54" t="s">
        <v>262</v>
      </c>
      <c r="L54">
        <v>31513.5</v>
      </c>
      <c r="M54">
        <v>1430</v>
      </c>
      <c r="N54">
        <v>0</v>
      </c>
      <c r="O54" s="8">
        <v>45064305</v>
      </c>
      <c r="P54" t="s">
        <v>345</v>
      </c>
      <c r="Q54" t="s">
        <v>108</v>
      </c>
    </row>
    <row r="55" spans="1:17" x14ac:dyDescent="0.25">
      <c r="A55" s="1">
        <v>45901</v>
      </c>
      <c r="B55">
        <v>1</v>
      </c>
      <c r="C55" t="s">
        <v>309</v>
      </c>
      <c r="D55" t="s">
        <v>108</v>
      </c>
      <c r="E55" t="s">
        <v>339</v>
      </c>
      <c r="F55" t="s">
        <v>320</v>
      </c>
      <c r="G55" t="s">
        <v>336</v>
      </c>
      <c r="H55" t="s">
        <v>147</v>
      </c>
      <c r="I55">
        <v>77.02</v>
      </c>
      <c r="J55">
        <v>90000</v>
      </c>
      <c r="K55" t="s">
        <v>340</v>
      </c>
      <c r="L55">
        <v>6931800</v>
      </c>
      <c r="M55">
        <v>1</v>
      </c>
      <c r="O55" s="8">
        <v>6931800</v>
      </c>
      <c r="P55" t="s">
        <v>345</v>
      </c>
      <c r="Q55" t="s">
        <v>108</v>
      </c>
    </row>
    <row r="56" spans="1:17" x14ac:dyDescent="0.25">
      <c r="A56" s="1">
        <v>45901</v>
      </c>
      <c r="B56">
        <v>2</v>
      </c>
      <c r="C56" t="s">
        <v>318</v>
      </c>
      <c r="D56" t="s">
        <v>117</v>
      </c>
      <c r="E56" t="s">
        <v>319</v>
      </c>
      <c r="F56" t="s">
        <v>320</v>
      </c>
      <c r="G56" t="s">
        <v>321</v>
      </c>
      <c r="H56" t="s">
        <v>147</v>
      </c>
      <c r="I56">
        <v>1.02</v>
      </c>
      <c r="J56">
        <v>850</v>
      </c>
      <c r="K56" t="s">
        <v>262</v>
      </c>
      <c r="L56">
        <v>867</v>
      </c>
      <c r="M56">
        <v>1430</v>
      </c>
      <c r="N56">
        <v>0</v>
      </c>
      <c r="O56" s="8">
        <v>1239810</v>
      </c>
      <c r="P56" t="s">
        <v>345</v>
      </c>
      <c r="Q56" t="s">
        <v>117</v>
      </c>
    </row>
    <row r="57" spans="1:17" x14ac:dyDescent="0.25">
      <c r="A57" s="1">
        <v>45901</v>
      </c>
      <c r="B57">
        <v>2</v>
      </c>
      <c r="C57" t="s">
        <v>318</v>
      </c>
      <c r="D57" t="s">
        <v>117</v>
      </c>
      <c r="E57" t="s">
        <v>322</v>
      </c>
      <c r="F57" t="s">
        <v>320</v>
      </c>
      <c r="G57" t="s">
        <v>323</v>
      </c>
      <c r="H57" t="s">
        <v>147</v>
      </c>
      <c r="I57">
        <v>14.54</v>
      </c>
      <c r="J57">
        <v>820</v>
      </c>
      <c r="K57" t="s">
        <v>262</v>
      </c>
      <c r="L57">
        <v>11922.8</v>
      </c>
      <c r="M57">
        <v>1430</v>
      </c>
      <c r="O57" s="8">
        <v>17049604</v>
      </c>
      <c r="P57" t="s">
        <v>345</v>
      </c>
      <c r="Q57" t="s">
        <v>117</v>
      </c>
    </row>
    <row r="58" spans="1:17" x14ac:dyDescent="0.25">
      <c r="A58" s="1">
        <v>45901</v>
      </c>
      <c r="B58">
        <v>2</v>
      </c>
      <c r="C58" t="s">
        <v>318</v>
      </c>
      <c r="D58" t="s">
        <v>117</v>
      </c>
      <c r="E58" t="s">
        <v>324</v>
      </c>
      <c r="F58" t="s">
        <v>320</v>
      </c>
      <c r="G58" t="s">
        <v>321</v>
      </c>
      <c r="H58" t="s">
        <v>147</v>
      </c>
      <c r="I58">
        <v>293.77</v>
      </c>
      <c r="J58">
        <v>740</v>
      </c>
      <c r="K58" t="s">
        <v>262</v>
      </c>
      <c r="L58">
        <v>217389.8</v>
      </c>
      <c r="M58">
        <v>1430</v>
      </c>
      <c r="O58" s="8">
        <v>310867414</v>
      </c>
      <c r="P58" t="s">
        <v>345</v>
      </c>
      <c r="Q58" t="s">
        <v>117</v>
      </c>
    </row>
    <row r="59" spans="1:17" x14ac:dyDescent="0.25">
      <c r="A59" s="1">
        <v>45901</v>
      </c>
      <c r="B59">
        <v>2</v>
      </c>
      <c r="C59" t="s">
        <v>318</v>
      </c>
      <c r="D59" t="s">
        <v>117</v>
      </c>
      <c r="E59" t="s">
        <v>325</v>
      </c>
      <c r="F59" t="s">
        <v>320</v>
      </c>
      <c r="G59" t="s">
        <v>321</v>
      </c>
      <c r="H59" t="s">
        <v>147</v>
      </c>
      <c r="I59">
        <v>47.44</v>
      </c>
      <c r="J59">
        <v>500</v>
      </c>
      <c r="K59" t="s">
        <v>262</v>
      </c>
      <c r="L59">
        <v>23720</v>
      </c>
      <c r="M59">
        <v>1430</v>
      </c>
      <c r="O59" s="8">
        <v>33919600</v>
      </c>
      <c r="P59" t="s">
        <v>345</v>
      </c>
      <c r="Q59" t="s">
        <v>117</v>
      </c>
    </row>
    <row r="60" spans="1:17" x14ac:dyDescent="0.25">
      <c r="A60" s="1">
        <v>45901</v>
      </c>
      <c r="B60">
        <v>2</v>
      </c>
      <c r="C60" t="s">
        <v>318</v>
      </c>
      <c r="D60" t="s">
        <v>117</v>
      </c>
      <c r="E60" t="s">
        <v>157</v>
      </c>
      <c r="F60" t="s">
        <v>320</v>
      </c>
      <c r="G60" t="s">
        <v>326</v>
      </c>
      <c r="H60" t="s">
        <v>147</v>
      </c>
      <c r="I60">
        <v>0</v>
      </c>
      <c r="J60">
        <v>500</v>
      </c>
      <c r="K60" t="s">
        <v>262</v>
      </c>
      <c r="L60">
        <v>0</v>
      </c>
      <c r="M60">
        <v>1430</v>
      </c>
      <c r="O60" s="8">
        <v>0</v>
      </c>
      <c r="P60" t="s">
        <v>345</v>
      </c>
      <c r="Q60" t="s">
        <v>117</v>
      </c>
    </row>
    <row r="61" spans="1:17" x14ac:dyDescent="0.25">
      <c r="A61" s="1">
        <v>45901</v>
      </c>
      <c r="B61">
        <v>2</v>
      </c>
      <c r="C61" t="s">
        <v>318</v>
      </c>
      <c r="D61" t="s">
        <v>118</v>
      </c>
      <c r="E61" t="s">
        <v>341</v>
      </c>
      <c r="F61" t="s">
        <v>320</v>
      </c>
      <c r="G61" t="s">
        <v>342</v>
      </c>
      <c r="H61" t="s">
        <v>147</v>
      </c>
      <c r="I61">
        <v>0</v>
      </c>
      <c r="J61">
        <v>820</v>
      </c>
      <c r="K61" t="s">
        <v>262</v>
      </c>
      <c r="L61">
        <v>0</v>
      </c>
      <c r="M61">
        <v>1430</v>
      </c>
      <c r="N61">
        <v>0</v>
      </c>
      <c r="O61" s="8">
        <v>0</v>
      </c>
      <c r="P61" t="s">
        <v>345</v>
      </c>
      <c r="Q61" t="s">
        <v>118</v>
      </c>
    </row>
    <row r="62" spans="1:17" x14ac:dyDescent="0.25">
      <c r="A62" s="1">
        <v>45901</v>
      </c>
      <c r="B62">
        <v>2</v>
      </c>
      <c r="C62" t="s">
        <v>318</v>
      </c>
      <c r="D62" t="s">
        <v>118</v>
      </c>
      <c r="E62" t="s">
        <v>343</v>
      </c>
      <c r="F62" t="s">
        <v>320</v>
      </c>
      <c r="G62" t="s">
        <v>342</v>
      </c>
      <c r="H62" t="s">
        <v>147</v>
      </c>
      <c r="I62">
        <v>97.03</v>
      </c>
      <c r="J62">
        <v>820</v>
      </c>
      <c r="K62" t="s">
        <v>262</v>
      </c>
      <c r="L62">
        <v>79564.600000000006</v>
      </c>
      <c r="M62">
        <v>1430</v>
      </c>
      <c r="O62" s="8">
        <v>113777378.00000001</v>
      </c>
      <c r="P62" t="s">
        <v>345</v>
      </c>
      <c r="Q62" t="s">
        <v>118</v>
      </c>
    </row>
    <row r="63" spans="1:17" x14ac:dyDescent="0.25">
      <c r="A63" s="1">
        <v>45901</v>
      </c>
      <c r="B63">
        <v>2</v>
      </c>
      <c r="C63" t="s">
        <v>318</v>
      </c>
      <c r="D63" t="s">
        <v>118</v>
      </c>
      <c r="E63" t="s">
        <v>341</v>
      </c>
      <c r="F63" t="s">
        <v>328</v>
      </c>
      <c r="G63" t="s">
        <v>342</v>
      </c>
      <c r="H63" t="s">
        <v>147</v>
      </c>
      <c r="I63">
        <v>0</v>
      </c>
      <c r="J63">
        <v>90</v>
      </c>
      <c r="K63" t="s">
        <v>262</v>
      </c>
      <c r="L63">
        <v>0</v>
      </c>
      <c r="M63">
        <v>1430</v>
      </c>
      <c r="O63" s="8">
        <v>0</v>
      </c>
      <c r="P63" t="s">
        <v>345</v>
      </c>
      <c r="Q63" t="s">
        <v>118</v>
      </c>
    </row>
    <row r="64" spans="1:17" x14ac:dyDescent="0.25">
      <c r="A64" s="1">
        <v>45901</v>
      </c>
      <c r="B64">
        <v>2</v>
      </c>
      <c r="C64" t="s">
        <v>318</v>
      </c>
      <c r="D64" t="s">
        <v>118</v>
      </c>
      <c r="E64" t="s">
        <v>343</v>
      </c>
      <c r="F64" t="s">
        <v>328</v>
      </c>
      <c r="G64" t="s">
        <v>342</v>
      </c>
      <c r="H64" t="s">
        <v>147</v>
      </c>
      <c r="I64">
        <v>159.63</v>
      </c>
      <c r="J64">
        <v>90</v>
      </c>
      <c r="K64" t="s">
        <v>262</v>
      </c>
      <c r="L64">
        <v>14366.699999999999</v>
      </c>
      <c r="M64">
        <v>1430</v>
      </c>
      <c r="N64">
        <v>0</v>
      </c>
      <c r="O64" s="8">
        <v>20544381</v>
      </c>
      <c r="P64" t="s">
        <v>345</v>
      </c>
      <c r="Q64" t="s">
        <v>118</v>
      </c>
    </row>
    <row r="65" spans="1:17" x14ac:dyDescent="0.25">
      <c r="A65" s="1">
        <v>45901</v>
      </c>
      <c r="B65">
        <v>2</v>
      </c>
      <c r="C65" t="s">
        <v>318</v>
      </c>
      <c r="D65" t="s">
        <v>118</v>
      </c>
      <c r="E65" t="s">
        <v>344</v>
      </c>
      <c r="F65" t="s">
        <v>328</v>
      </c>
      <c r="G65" t="s">
        <v>342</v>
      </c>
      <c r="H65" t="s">
        <v>147</v>
      </c>
      <c r="I65">
        <v>72.22</v>
      </c>
      <c r="J65">
        <v>90</v>
      </c>
      <c r="K65" t="s">
        <v>262</v>
      </c>
      <c r="L65">
        <v>6499.8</v>
      </c>
      <c r="M65">
        <v>1430</v>
      </c>
      <c r="N65">
        <v>0</v>
      </c>
      <c r="O65" s="8">
        <v>9294714</v>
      </c>
      <c r="P65" t="s">
        <v>345</v>
      </c>
      <c r="Q65" t="s">
        <v>118</v>
      </c>
    </row>
    <row r="66" spans="1:17" x14ac:dyDescent="0.25">
      <c r="A66" s="1">
        <v>45901</v>
      </c>
      <c r="B66">
        <v>2</v>
      </c>
      <c r="C66" t="s">
        <v>318</v>
      </c>
      <c r="D66" t="s">
        <v>118</v>
      </c>
      <c r="E66" t="s">
        <v>344</v>
      </c>
      <c r="F66" t="s">
        <v>320</v>
      </c>
      <c r="G66" t="s">
        <v>342</v>
      </c>
      <c r="H66" t="s">
        <v>147</v>
      </c>
      <c r="I66">
        <v>14.75</v>
      </c>
      <c r="J66">
        <v>760</v>
      </c>
      <c r="K66" t="s">
        <v>262</v>
      </c>
      <c r="L66">
        <v>11210</v>
      </c>
      <c r="M66">
        <v>1430</v>
      </c>
      <c r="N66">
        <v>0</v>
      </c>
      <c r="O66" s="8">
        <v>16030300</v>
      </c>
      <c r="P66" t="s">
        <v>345</v>
      </c>
      <c r="Q66" t="s">
        <v>118</v>
      </c>
    </row>
    <row r="67" spans="1:17" x14ac:dyDescent="0.25">
      <c r="A67" s="1">
        <v>45901</v>
      </c>
      <c r="B67">
        <v>2</v>
      </c>
      <c r="C67" t="s">
        <v>318</v>
      </c>
      <c r="D67" t="s">
        <v>219</v>
      </c>
      <c r="E67" t="s">
        <v>333</v>
      </c>
      <c r="F67" t="s">
        <v>320</v>
      </c>
      <c r="G67" t="s">
        <v>334</v>
      </c>
      <c r="H67" t="s">
        <v>147</v>
      </c>
      <c r="I67">
        <v>0</v>
      </c>
      <c r="K67" t="s">
        <v>262</v>
      </c>
      <c r="L67">
        <v>0</v>
      </c>
      <c r="M67">
        <v>1430</v>
      </c>
      <c r="N67">
        <v>0</v>
      </c>
      <c r="O67" s="8">
        <v>0</v>
      </c>
      <c r="P67" t="s">
        <v>345</v>
      </c>
      <c r="Q67" t="s">
        <v>219</v>
      </c>
    </row>
    <row r="68" spans="1:17" x14ac:dyDescent="0.25">
      <c r="A68" s="1">
        <v>45901</v>
      </c>
      <c r="B68">
        <v>1</v>
      </c>
      <c r="C68" t="s">
        <v>259</v>
      </c>
      <c r="D68" t="s">
        <v>116</v>
      </c>
      <c r="E68" t="s">
        <v>263</v>
      </c>
      <c r="F68" t="s">
        <v>261</v>
      </c>
      <c r="H68" t="s">
        <v>147</v>
      </c>
      <c r="I68">
        <v>17.079999999999998</v>
      </c>
      <c r="J68">
        <v>6</v>
      </c>
      <c r="K68" t="s">
        <v>262</v>
      </c>
      <c r="L68">
        <v>145982.75999999998</v>
      </c>
      <c r="M68">
        <v>1424.5</v>
      </c>
      <c r="N68">
        <v>0.21</v>
      </c>
      <c r="O68" s="8">
        <v>176639.13959999997</v>
      </c>
      <c r="P68" t="s">
        <v>313</v>
      </c>
      <c r="Q68" t="s">
        <v>116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FAB3-B0B4-4E8B-AAE2-FE080C546AC0}">
  <sheetPr codeName="Sheet22"/>
  <dimension ref="A1:G11"/>
  <sheetViews>
    <sheetView zoomScale="200" zoomScaleNormal="200" workbookViewId="0">
      <selection activeCell="D7" sqref="D7"/>
    </sheetView>
  </sheetViews>
  <sheetFormatPr defaultColWidth="8.85546875" defaultRowHeight="15" x14ac:dyDescent="0.25"/>
  <cols>
    <col min="1" max="1" width="10.85546875" bestFit="1" customWidth="1"/>
    <col min="2" max="2" width="14.140625" bestFit="1" customWidth="1"/>
    <col min="3" max="3" width="18.5703125" bestFit="1" customWidth="1"/>
    <col min="4" max="4" width="5" bestFit="1" customWidth="1"/>
    <col min="5" max="5" width="14.5703125" bestFit="1" customWidth="1"/>
    <col min="6" max="6" width="10.28515625" bestFit="1" customWidth="1"/>
    <col min="7" max="7" width="12.5703125" bestFit="1" customWidth="1"/>
  </cols>
  <sheetData>
    <row r="1" spans="1:7" x14ac:dyDescent="0.25">
      <c r="A1" t="s">
        <v>110</v>
      </c>
      <c r="B1" t="s">
        <v>109</v>
      </c>
      <c r="C1" t="s">
        <v>111</v>
      </c>
      <c r="D1" t="s">
        <v>112</v>
      </c>
      <c r="E1" t="s">
        <v>113</v>
      </c>
      <c r="F1" t="s">
        <v>130</v>
      </c>
      <c r="G1" t="s">
        <v>507</v>
      </c>
    </row>
    <row r="2" spans="1:7" x14ac:dyDescent="0.25">
      <c r="A2" t="s">
        <v>106</v>
      </c>
      <c r="B2" t="s">
        <v>130</v>
      </c>
      <c r="C2" t="s">
        <v>131</v>
      </c>
      <c r="D2">
        <v>0</v>
      </c>
      <c r="E2" t="s">
        <v>115</v>
      </c>
      <c r="F2">
        <v>1</v>
      </c>
      <c r="G2" s="73">
        <v>0</v>
      </c>
    </row>
    <row r="3" spans="1:7" x14ac:dyDescent="0.25">
      <c r="A3" t="s">
        <v>106</v>
      </c>
      <c r="B3" t="s">
        <v>132</v>
      </c>
      <c r="C3" t="s">
        <v>133</v>
      </c>
      <c r="D3">
        <v>0</v>
      </c>
      <c r="E3" t="s">
        <v>115</v>
      </c>
      <c r="F3">
        <v>0</v>
      </c>
      <c r="G3" s="73">
        <v>0</v>
      </c>
    </row>
    <row r="4" spans="1:7" x14ac:dyDescent="0.25">
      <c r="A4" t="s">
        <v>106</v>
      </c>
      <c r="B4" t="s">
        <v>134</v>
      </c>
      <c r="C4" t="s">
        <v>135</v>
      </c>
      <c r="D4">
        <v>0</v>
      </c>
      <c r="E4" t="s">
        <v>115</v>
      </c>
      <c r="F4">
        <v>0</v>
      </c>
      <c r="G4" s="73">
        <v>0</v>
      </c>
    </row>
    <row r="5" spans="1:7" x14ac:dyDescent="0.25">
      <c r="A5" t="s">
        <v>106</v>
      </c>
      <c r="B5" t="s">
        <v>136</v>
      </c>
      <c r="C5" t="s">
        <v>137</v>
      </c>
      <c r="D5">
        <v>1</v>
      </c>
      <c r="E5" t="s">
        <v>115</v>
      </c>
      <c r="F5">
        <v>0</v>
      </c>
      <c r="G5" s="73">
        <v>0</v>
      </c>
    </row>
    <row r="6" spans="1:7" x14ac:dyDescent="0.25">
      <c r="A6" t="s">
        <v>106</v>
      </c>
      <c r="B6" t="s">
        <v>138</v>
      </c>
      <c r="C6" t="s">
        <v>139</v>
      </c>
      <c r="D6">
        <v>0</v>
      </c>
      <c r="E6" t="s">
        <v>115</v>
      </c>
      <c r="F6">
        <v>0</v>
      </c>
      <c r="G6" s="73">
        <v>0</v>
      </c>
    </row>
    <row r="7" spans="1:7" x14ac:dyDescent="0.25">
      <c r="A7" t="s">
        <v>92</v>
      </c>
      <c r="B7" t="s">
        <v>130</v>
      </c>
      <c r="C7" t="s">
        <v>140</v>
      </c>
      <c r="D7">
        <v>0.7</v>
      </c>
      <c r="E7" t="s">
        <v>115</v>
      </c>
      <c r="F7">
        <v>1</v>
      </c>
      <c r="G7" s="73">
        <v>0.7</v>
      </c>
    </row>
    <row r="8" spans="1:7" x14ac:dyDescent="0.25">
      <c r="A8" t="s">
        <v>92</v>
      </c>
      <c r="B8" t="s">
        <v>132</v>
      </c>
      <c r="C8" t="s">
        <v>141</v>
      </c>
      <c r="D8">
        <v>0.15</v>
      </c>
      <c r="E8" t="s">
        <v>115</v>
      </c>
      <c r="F8">
        <v>0</v>
      </c>
      <c r="G8" s="73">
        <v>0</v>
      </c>
    </row>
    <row r="9" spans="1:7" x14ac:dyDescent="0.25">
      <c r="A9" t="s">
        <v>92</v>
      </c>
      <c r="B9" t="s">
        <v>134</v>
      </c>
      <c r="C9" t="s">
        <v>142</v>
      </c>
      <c r="D9">
        <v>0.05</v>
      </c>
      <c r="E9" t="s">
        <v>115</v>
      </c>
      <c r="F9">
        <v>0</v>
      </c>
      <c r="G9" s="73">
        <v>0</v>
      </c>
    </row>
    <row r="10" spans="1:7" x14ac:dyDescent="0.25">
      <c r="A10" t="s">
        <v>92</v>
      </c>
      <c r="B10" t="s">
        <v>136</v>
      </c>
      <c r="C10" t="s">
        <v>143</v>
      </c>
      <c r="D10">
        <v>0.05</v>
      </c>
      <c r="E10" t="s">
        <v>115</v>
      </c>
      <c r="F10">
        <v>0</v>
      </c>
      <c r="G10" s="73">
        <v>0</v>
      </c>
    </row>
    <row r="11" spans="1:7" x14ac:dyDescent="0.25">
      <c r="A11" t="s">
        <v>92</v>
      </c>
      <c r="B11" t="s">
        <v>138</v>
      </c>
      <c r="C11" t="s">
        <v>144</v>
      </c>
      <c r="D11">
        <v>0.05</v>
      </c>
      <c r="E11" t="s">
        <v>115</v>
      </c>
      <c r="F11">
        <v>0</v>
      </c>
      <c r="G11" s="73">
        <v>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5FFD-E81C-4A68-9299-C1C4E5315E14}">
  <sheetPr codeName="Sheet21"/>
  <dimension ref="A1:C5"/>
  <sheetViews>
    <sheetView zoomScale="130" zoomScaleNormal="130" workbookViewId="0">
      <selection activeCell="H46" sqref="H46"/>
    </sheetView>
  </sheetViews>
  <sheetFormatPr defaultColWidth="8.85546875" defaultRowHeight="15" x14ac:dyDescent="0.25"/>
  <cols>
    <col min="1" max="1" width="5.140625" bestFit="1" customWidth="1"/>
    <col min="2" max="2" width="13.140625" bestFit="1" customWidth="1"/>
    <col min="3" max="3" width="14.5703125" bestFit="1" customWidth="1"/>
    <col min="4" max="4" width="35" bestFit="1" customWidth="1"/>
    <col min="5" max="5" width="10.85546875" bestFit="1" customWidth="1"/>
  </cols>
  <sheetData>
    <row r="1" spans="1:3" x14ac:dyDescent="0.25">
      <c r="A1" t="s">
        <v>904</v>
      </c>
      <c r="B1" t="s">
        <v>905</v>
      </c>
      <c r="C1" t="s">
        <v>906</v>
      </c>
    </row>
    <row r="2" spans="1:3" x14ac:dyDescent="0.25">
      <c r="A2">
        <v>1</v>
      </c>
      <c r="B2" t="s">
        <v>907</v>
      </c>
      <c r="C2" t="s">
        <v>907</v>
      </c>
    </row>
    <row r="3" spans="1:3" x14ac:dyDescent="0.25">
      <c r="A3">
        <v>2</v>
      </c>
      <c r="B3" t="s">
        <v>908</v>
      </c>
      <c r="C3" t="s">
        <v>908</v>
      </c>
    </row>
    <row r="4" spans="1:3" x14ac:dyDescent="0.25">
      <c r="A4">
        <v>3</v>
      </c>
      <c r="B4" t="s">
        <v>909</v>
      </c>
      <c r="C4" t="s">
        <v>910</v>
      </c>
    </row>
    <row r="5" spans="1:3" x14ac:dyDescent="0.25">
      <c r="A5">
        <v>4</v>
      </c>
      <c r="B5" t="s">
        <v>911</v>
      </c>
      <c r="C5" t="s">
        <v>912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0226-CC1D-414C-9A08-7066561CEBB8}">
  <sheetPr codeName="Sheet23"/>
  <dimension ref="A1:H93"/>
  <sheetViews>
    <sheetView topLeftCell="A73" workbookViewId="0">
      <selection activeCell="D20" sqref="D20"/>
    </sheetView>
  </sheetViews>
  <sheetFormatPr defaultColWidth="8.85546875" defaultRowHeight="15" x14ac:dyDescent="0.25"/>
  <cols>
    <col min="1" max="1" width="27.140625" bestFit="1" customWidth="1"/>
    <col min="2" max="2" width="5.140625" bestFit="1" customWidth="1"/>
    <col min="3" max="8" width="11.140625" bestFit="1" customWidth="1"/>
  </cols>
  <sheetData>
    <row r="1" spans="1:8" x14ac:dyDescent="0.25">
      <c r="A1" t="s">
        <v>1030</v>
      </c>
      <c r="B1" t="s">
        <v>904</v>
      </c>
      <c r="C1" t="s">
        <v>242</v>
      </c>
      <c r="D1" t="s">
        <v>243</v>
      </c>
      <c r="E1" t="s">
        <v>1031</v>
      </c>
      <c r="F1" t="s">
        <v>1032</v>
      </c>
      <c r="G1" t="s">
        <v>1033</v>
      </c>
      <c r="H1" t="s">
        <v>1034</v>
      </c>
    </row>
    <row r="2" spans="1:8" x14ac:dyDescent="0.25">
      <c r="A2" t="s">
        <v>985</v>
      </c>
      <c r="B2">
        <v>9</v>
      </c>
    </row>
    <row r="3" spans="1:8" x14ac:dyDescent="0.25">
      <c r="A3" t="s">
        <v>986</v>
      </c>
      <c r="B3">
        <v>8</v>
      </c>
    </row>
    <row r="4" spans="1:8" x14ac:dyDescent="0.25">
      <c r="A4" t="s">
        <v>989</v>
      </c>
      <c r="B4">
        <v>4</v>
      </c>
    </row>
    <row r="5" spans="1:8" x14ac:dyDescent="0.25">
      <c r="A5" t="s">
        <v>990</v>
      </c>
      <c r="B5">
        <v>6</v>
      </c>
    </row>
    <row r="6" spans="1:8" x14ac:dyDescent="0.25">
      <c r="A6" t="s">
        <v>991</v>
      </c>
      <c r="B6">
        <v>5</v>
      </c>
    </row>
    <row r="7" spans="1:8" x14ac:dyDescent="0.25">
      <c r="A7" t="s">
        <v>992</v>
      </c>
      <c r="B7">
        <v>10</v>
      </c>
    </row>
    <row r="8" spans="1:8" x14ac:dyDescent="0.25">
      <c r="A8" t="s">
        <v>993</v>
      </c>
      <c r="B8">
        <v>1</v>
      </c>
    </row>
    <row r="9" spans="1:8" x14ac:dyDescent="0.25">
      <c r="A9" t="s">
        <v>994</v>
      </c>
      <c r="B9">
        <v>3</v>
      </c>
    </row>
    <row r="10" spans="1:8" x14ac:dyDescent="0.25">
      <c r="A10" t="s">
        <v>995</v>
      </c>
      <c r="B10">
        <v>2</v>
      </c>
    </row>
    <row r="11" spans="1:8" x14ac:dyDescent="0.25">
      <c r="A11" t="s">
        <v>997</v>
      </c>
      <c r="B11">
        <v>2</v>
      </c>
    </row>
    <row r="12" spans="1:8" x14ac:dyDescent="0.25">
      <c r="A12" t="s">
        <v>999</v>
      </c>
      <c r="B12">
        <v>2</v>
      </c>
    </row>
    <row r="13" spans="1:8" x14ac:dyDescent="0.25">
      <c r="A13" t="s">
        <v>1000</v>
      </c>
      <c r="B13">
        <v>2</v>
      </c>
    </row>
    <row r="14" spans="1:8" x14ac:dyDescent="0.25">
      <c r="A14" t="s">
        <v>1001</v>
      </c>
      <c r="B14">
        <v>2</v>
      </c>
    </row>
    <row r="15" spans="1:8" x14ac:dyDescent="0.25">
      <c r="A15" t="s">
        <v>1002</v>
      </c>
      <c r="B15">
        <v>2</v>
      </c>
    </row>
    <row r="16" spans="1:8" x14ac:dyDescent="0.25">
      <c r="A16" t="s">
        <v>1003</v>
      </c>
      <c r="B16">
        <v>2</v>
      </c>
    </row>
    <row r="17" spans="1:2" x14ac:dyDescent="0.25">
      <c r="A17" t="s">
        <v>1004</v>
      </c>
      <c r="B17">
        <v>2</v>
      </c>
    </row>
    <row r="18" spans="1:2" x14ac:dyDescent="0.25">
      <c r="A18" t="s">
        <v>1005</v>
      </c>
      <c r="B18">
        <v>2</v>
      </c>
    </row>
    <row r="19" spans="1:2" x14ac:dyDescent="0.25">
      <c r="A19" t="s">
        <v>1006</v>
      </c>
      <c r="B19">
        <v>2</v>
      </c>
    </row>
    <row r="20" spans="1:2" x14ac:dyDescent="0.25">
      <c r="A20" t="s">
        <v>1007</v>
      </c>
      <c r="B20">
        <v>2</v>
      </c>
    </row>
    <row r="21" spans="1:2" x14ac:dyDescent="0.25">
      <c r="A21" t="s">
        <v>1008</v>
      </c>
      <c r="B21">
        <v>2</v>
      </c>
    </row>
    <row r="22" spans="1:2" x14ac:dyDescent="0.25">
      <c r="A22" t="s">
        <v>1009</v>
      </c>
      <c r="B22">
        <v>2</v>
      </c>
    </row>
    <row r="23" spans="1:2" x14ac:dyDescent="0.25">
      <c r="A23" t="s">
        <v>1010</v>
      </c>
      <c r="B23">
        <v>2</v>
      </c>
    </row>
    <row r="24" spans="1:2" x14ac:dyDescent="0.25">
      <c r="A24" t="s">
        <v>1011</v>
      </c>
      <c r="B24">
        <v>2</v>
      </c>
    </row>
    <row r="25" spans="1:2" x14ac:dyDescent="0.25">
      <c r="A25" t="s">
        <v>1012</v>
      </c>
      <c r="B25">
        <v>2</v>
      </c>
    </row>
    <row r="26" spans="1:2" x14ac:dyDescent="0.25">
      <c r="A26" t="s">
        <v>1013</v>
      </c>
      <c r="B26">
        <v>2</v>
      </c>
    </row>
    <row r="27" spans="1:2" x14ac:dyDescent="0.25">
      <c r="A27" t="s">
        <v>1014</v>
      </c>
      <c r="B27">
        <v>2</v>
      </c>
    </row>
    <row r="28" spans="1:2" x14ac:dyDescent="0.25">
      <c r="A28" t="s">
        <v>1015</v>
      </c>
      <c r="B28">
        <v>2</v>
      </c>
    </row>
    <row r="29" spans="1:2" x14ac:dyDescent="0.25">
      <c r="A29" t="s">
        <v>1016</v>
      </c>
      <c r="B29">
        <v>2</v>
      </c>
    </row>
    <row r="30" spans="1:2" x14ac:dyDescent="0.25">
      <c r="A30" t="s">
        <v>1017</v>
      </c>
      <c r="B30">
        <v>2</v>
      </c>
    </row>
    <row r="31" spans="1:2" x14ac:dyDescent="0.25">
      <c r="A31" t="s">
        <v>1018</v>
      </c>
      <c r="B31">
        <v>2</v>
      </c>
    </row>
    <row r="32" spans="1:2" x14ac:dyDescent="0.25">
      <c r="A32" t="s">
        <v>1019</v>
      </c>
      <c r="B32">
        <v>2</v>
      </c>
    </row>
    <row r="33" spans="1:2" x14ac:dyDescent="0.25">
      <c r="A33" t="s">
        <v>1020</v>
      </c>
      <c r="B33">
        <v>2</v>
      </c>
    </row>
    <row r="34" spans="1:2" x14ac:dyDescent="0.25">
      <c r="A34" t="s">
        <v>1021</v>
      </c>
      <c r="B34">
        <v>2</v>
      </c>
    </row>
    <row r="35" spans="1:2" x14ac:dyDescent="0.25">
      <c r="A35" t="s">
        <v>1022</v>
      </c>
      <c r="B35">
        <v>2</v>
      </c>
    </row>
    <row r="36" spans="1:2" x14ac:dyDescent="0.25">
      <c r="A36" t="s">
        <v>1023</v>
      </c>
      <c r="B36">
        <v>2</v>
      </c>
    </row>
    <row r="37" spans="1:2" x14ac:dyDescent="0.25">
      <c r="A37" t="s">
        <v>1024</v>
      </c>
      <c r="B37">
        <v>4</v>
      </c>
    </row>
    <row r="38" spans="1:2" x14ac:dyDescent="0.25">
      <c r="A38" t="s">
        <v>950</v>
      </c>
      <c r="B38">
        <v>1</v>
      </c>
    </row>
    <row r="39" spans="1:2" x14ac:dyDescent="0.25">
      <c r="A39" t="s">
        <v>951</v>
      </c>
      <c r="B39">
        <v>1</v>
      </c>
    </row>
    <row r="40" spans="1:2" x14ac:dyDescent="0.25">
      <c r="A40" t="s">
        <v>945</v>
      </c>
      <c r="B40">
        <v>1</v>
      </c>
    </row>
    <row r="41" spans="1:2" x14ac:dyDescent="0.25">
      <c r="A41" t="s">
        <v>946</v>
      </c>
      <c r="B41">
        <v>1</v>
      </c>
    </row>
    <row r="42" spans="1:2" x14ac:dyDescent="0.25">
      <c r="A42" t="s">
        <v>947</v>
      </c>
      <c r="B42">
        <v>1</v>
      </c>
    </row>
    <row r="43" spans="1:2" x14ac:dyDescent="0.25">
      <c r="A43" t="s">
        <v>948</v>
      </c>
      <c r="B43">
        <v>1</v>
      </c>
    </row>
    <row r="44" spans="1:2" x14ac:dyDescent="0.25">
      <c r="A44" t="s">
        <v>949</v>
      </c>
      <c r="B44">
        <v>1</v>
      </c>
    </row>
    <row r="45" spans="1:2" x14ac:dyDescent="0.25">
      <c r="A45" t="s">
        <v>942</v>
      </c>
      <c r="B45">
        <v>1</v>
      </c>
    </row>
    <row r="46" spans="1:2" x14ac:dyDescent="0.25">
      <c r="A46" t="s">
        <v>952</v>
      </c>
      <c r="B46">
        <v>1</v>
      </c>
    </row>
    <row r="47" spans="1:2" x14ac:dyDescent="0.25">
      <c r="A47" t="s">
        <v>953</v>
      </c>
      <c r="B47">
        <v>1</v>
      </c>
    </row>
    <row r="48" spans="1:2" x14ac:dyDescent="0.25">
      <c r="A48" t="s">
        <v>1025</v>
      </c>
      <c r="B48">
        <v>1</v>
      </c>
    </row>
    <row r="49" spans="1:2" x14ac:dyDescent="0.25">
      <c r="A49" t="s">
        <v>1027</v>
      </c>
      <c r="B49">
        <v>1</v>
      </c>
    </row>
    <row r="50" spans="1:2" x14ac:dyDescent="0.25">
      <c r="A50" t="s">
        <v>66</v>
      </c>
      <c r="B50">
        <v>8</v>
      </c>
    </row>
    <row r="51" spans="1:2" x14ac:dyDescent="0.25">
      <c r="A51" t="s">
        <v>983</v>
      </c>
      <c r="B51">
        <v>7</v>
      </c>
    </row>
    <row r="52" spans="1:2" x14ac:dyDescent="0.25">
      <c r="A52" t="s">
        <v>1168</v>
      </c>
      <c r="B52">
        <v>1</v>
      </c>
    </row>
    <row r="53" spans="1:2" x14ac:dyDescent="0.25">
      <c r="A53" t="s">
        <v>1169</v>
      </c>
      <c r="B53">
        <v>2</v>
      </c>
    </row>
    <row r="54" spans="1:2" x14ac:dyDescent="0.25">
      <c r="A54" t="s">
        <v>1170</v>
      </c>
      <c r="B54">
        <v>9</v>
      </c>
    </row>
    <row r="55" spans="1:2" x14ac:dyDescent="0.25">
      <c r="A55" t="s">
        <v>1171</v>
      </c>
      <c r="B55">
        <v>1</v>
      </c>
    </row>
    <row r="56" spans="1:2" x14ac:dyDescent="0.25">
      <c r="A56" t="s">
        <v>1172</v>
      </c>
      <c r="B56">
        <v>2</v>
      </c>
    </row>
    <row r="57" spans="1:2" x14ac:dyDescent="0.25">
      <c r="A57" t="s">
        <v>1047</v>
      </c>
      <c r="B57">
        <v>9</v>
      </c>
    </row>
    <row r="58" spans="1:2" x14ac:dyDescent="0.25">
      <c r="A58" t="s">
        <v>1173</v>
      </c>
      <c r="B58">
        <v>11</v>
      </c>
    </row>
    <row r="59" spans="1:2" x14ac:dyDescent="0.25">
      <c r="A59" t="s">
        <v>1048</v>
      </c>
      <c r="B59">
        <v>2</v>
      </c>
    </row>
    <row r="60" spans="1:2" x14ac:dyDescent="0.25">
      <c r="A60" t="s">
        <v>1174</v>
      </c>
      <c r="B60">
        <v>2</v>
      </c>
    </row>
    <row r="61" spans="1:2" x14ac:dyDescent="0.25">
      <c r="A61" t="s">
        <v>1175</v>
      </c>
      <c r="B61">
        <v>2</v>
      </c>
    </row>
    <row r="62" spans="1:2" x14ac:dyDescent="0.25">
      <c r="A62" t="s">
        <v>1176</v>
      </c>
      <c r="B62">
        <v>2</v>
      </c>
    </row>
    <row r="63" spans="1:2" x14ac:dyDescent="0.25">
      <c r="A63" t="s">
        <v>1177</v>
      </c>
      <c r="B63">
        <v>2</v>
      </c>
    </row>
    <row r="64" spans="1:2" x14ac:dyDescent="0.25">
      <c r="A64" t="s">
        <v>1178</v>
      </c>
      <c r="B64">
        <v>2</v>
      </c>
    </row>
    <row r="65" spans="1:2" x14ac:dyDescent="0.25">
      <c r="A65" t="s">
        <v>1179</v>
      </c>
      <c r="B65">
        <v>2</v>
      </c>
    </row>
    <row r="66" spans="1:2" x14ac:dyDescent="0.25">
      <c r="A66" t="s">
        <v>1180</v>
      </c>
      <c r="B66">
        <v>2</v>
      </c>
    </row>
    <row r="67" spans="1:2" x14ac:dyDescent="0.25">
      <c r="A67" t="s">
        <v>1181</v>
      </c>
      <c r="B67">
        <v>2</v>
      </c>
    </row>
    <row r="68" spans="1:2" x14ac:dyDescent="0.25">
      <c r="A68" t="s">
        <v>1182</v>
      </c>
      <c r="B68">
        <v>2</v>
      </c>
    </row>
    <row r="69" spans="1:2" x14ac:dyDescent="0.25">
      <c r="A69" t="s">
        <v>1183</v>
      </c>
      <c r="B69">
        <v>2</v>
      </c>
    </row>
    <row r="70" spans="1:2" x14ac:dyDescent="0.25">
      <c r="A70" t="s">
        <v>1184</v>
      </c>
      <c r="B70">
        <v>2</v>
      </c>
    </row>
    <row r="71" spans="1:2" x14ac:dyDescent="0.25">
      <c r="A71" t="s">
        <v>1185</v>
      </c>
      <c r="B71">
        <v>2</v>
      </c>
    </row>
    <row r="72" spans="1:2" x14ac:dyDescent="0.25">
      <c r="A72" t="s">
        <v>1186</v>
      </c>
      <c r="B72">
        <v>2</v>
      </c>
    </row>
    <row r="73" spans="1:2" x14ac:dyDescent="0.25">
      <c r="A73" t="s">
        <v>1187</v>
      </c>
      <c r="B73">
        <v>2</v>
      </c>
    </row>
    <row r="74" spans="1:2" x14ac:dyDescent="0.25">
      <c r="A74" t="s">
        <v>1188</v>
      </c>
      <c r="B74">
        <v>2</v>
      </c>
    </row>
    <row r="75" spans="1:2" x14ac:dyDescent="0.25">
      <c r="A75" t="s">
        <v>1189</v>
      </c>
      <c r="B75">
        <v>2</v>
      </c>
    </row>
    <row r="76" spans="1:2" x14ac:dyDescent="0.25">
      <c r="A76" t="s">
        <v>1190</v>
      </c>
      <c r="B76">
        <v>2</v>
      </c>
    </row>
    <row r="77" spans="1:2" x14ac:dyDescent="0.25">
      <c r="A77" t="s">
        <v>1191</v>
      </c>
      <c r="B77">
        <v>2</v>
      </c>
    </row>
    <row r="78" spans="1:2" x14ac:dyDescent="0.25">
      <c r="A78" t="s">
        <v>1192</v>
      </c>
      <c r="B78">
        <v>2</v>
      </c>
    </row>
    <row r="79" spans="1:2" x14ac:dyDescent="0.25">
      <c r="A79" t="s">
        <v>1193</v>
      </c>
      <c r="B79">
        <v>2</v>
      </c>
    </row>
    <row r="80" spans="1:2" x14ac:dyDescent="0.25">
      <c r="A80" t="s">
        <v>1194</v>
      </c>
      <c r="B80">
        <v>2</v>
      </c>
    </row>
    <row r="81" spans="1:2" x14ac:dyDescent="0.25">
      <c r="A81" t="s">
        <v>1195</v>
      </c>
      <c r="B81">
        <v>2</v>
      </c>
    </row>
    <row r="82" spans="1:2" x14ac:dyDescent="0.25">
      <c r="A82" t="s">
        <v>1196</v>
      </c>
      <c r="B82">
        <v>2</v>
      </c>
    </row>
    <row r="83" spans="1:2" x14ac:dyDescent="0.25">
      <c r="A83" t="s">
        <v>1197</v>
      </c>
      <c r="B83">
        <v>2</v>
      </c>
    </row>
    <row r="84" spans="1:2" x14ac:dyDescent="0.25">
      <c r="A84" t="s">
        <v>1198</v>
      </c>
      <c r="B84">
        <v>2</v>
      </c>
    </row>
    <row r="85" spans="1:2" x14ac:dyDescent="0.25">
      <c r="A85" t="s">
        <v>1199</v>
      </c>
      <c r="B85">
        <v>2</v>
      </c>
    </row>
    <row r="86" spans="1:2" x14ac:dyDescent="0.25">
      <c r="A86" t="s">
        <v>1200</v>
      </c>
      <c r="B86">
        <v>2</v>
      </c>
    </row>
    <row r="87" spans="1:2" x14ac:dyDescent="0.25">
      <c r="A87" t="s">
        <v>1201</v>
      </c>
      <c r="B87">
        <v>2</v>
      </c>
    </row>
    <row r="88" spans="1:2" x14ac:dyDescent="0.25">
      <c r="A88" t="s">
        <v>1202</v>
      </c>
      <c r="B88">
        <v>2</v>
      </c>
    </row>
    <row r="89" spans="1:2" x14ac:dyDescent="0.25">
      <c r="A89" t="s">
        <v>1203</v>
      </c>
      <c r="B89">
        <v>2</v>
      </c>
    </row>
    <row r="90" spans="1:2" x14ac:dyDescent="0.25">
      <c r="A90" t="s">
        <v>1204</v>
      </c>
      <c r="B90">
        <v>2</v>
      </c>
    </row>
    <row r="91" spans="1:2" x14ac:dyDescent="0.25">
      <c r="A91" t="s">
        <v>1205</v>
      </c>
      <c r="B91">
        <v>2</v>
      </c>
    </row>
    <row r="92" spans="1:2" x14ac:dyDescent="0.25">
      <c r="A92" t="s">
        <v>1206</v>
      </c>
      <c r="B92">
        <v>2</v>
      </c>
    </row>
    <row r="93" spans="1:2" x14ac:dyDescent="0.25">
      <c r="A93" t="s">
        <v>1214</v>
      </c>
      <c r="B93">
        <v>6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9773-C92C-4E46-8446-8A269CD6DA8E}">
  <dimension ref="A1:B12"/>
  <sheetViews>
    <sheetView workbookViewId="0">
      <selection activeCell="H46" sqref="H46"/>
    </sheetView>
  </sheetViews>
  <sheetFormatPr defaultRowHeight="15" x14ac:dyDescent="0.25"/>
  <cols>
    <col min="1" max="1" width="20" bestFit="1" customWidth="1"/>
    <col min="2" max="2" width="5.140625" bestFit="1" customWidth="1"/>
  </cols>
  <sheetData>
    <row r="1" spans="1:2" x14ac:dyDescent="0.25">
      <c r="A1" t="s">
        <v>977</v>
      </c>
      <c r="B1" t="s">
        <v>904</v>
      </c>
    </row>
    <row r="2" spans="1:2" x14ac:dyDescent="0.25">
      <c r="A2" t="s">
        <v>897</v>
      </c>
      <c r="B2">
        <v>1</v>
      </c>
    </row>
    <row r="3" spans="1:2" x14ac:dyDescent="0.25">
      <c r="A3" t="s">
        <v>9</v>
      </c>
      <c r="B3">
        <v>2</v>
      </c>
    </row>
    <row r="4" spans="1:2" x14ac:dyDescent="0.25">
      <c r="A4" t="s">
        <v>898</v>
      </c>
      <c r="B4">
        <v>3</v>
      </c>
    </row>
    <row r="5" spans="1:2" x14ac:dyDescent="0.25">
      <c r="A5" t="s">
        <v>899</v>
      </c>
      <c r="B5">
        <v>4</v>
      </c>
    </row>
    <row r="6" spans="1:2" x14ac:dyDescent="0.25">
      <c r="A6" t="s">
        <v>900</v>
      </c>
      <c r="B6">
        <v>5</v>
      </c>
    </row>
    <row r="7" spans="1:2" x14ac:dyDescent="0.25">
      <c r="A7" t="s">
        <v>901</v>
      </c>
      <c r="B7">
        <v>11</v>
      </c>
    </row>
    <row r="8" spans="1:2" x14ac:dyDescent="0.25">
      <c r="A8" t="s">
        <v>101</v>
      </c>
      <c r="B8">
        <v>6</v>
      </c>
    </row>
    <row r="9" spans="1:2" x14ac:dyDescent="0.25">
      <c r="A9" t="s">
        <v>903</v>
      </c>
      <c r="B9">
        <v>7</v>
      </c>
    </row>
    <row r="10" spans="1:2" x14ac:dyDescent="0.25">
      <c r="A10" t="s">
        <v>66</v>
      </c>
      <c r="B10">
        <v>8</v>
      </c>
    </row>
    <row r="11" spans="1:2" x14ac:dyDescent="0.25">
      <c r="A11" t="s">
        <v>729</v>
      </c>
      <c r="B11">
        <v>9</v>
      </c>
    </row>
    <row r="12" spans="1:2" x14ac:dyDescent="0.25">
      <c r="A12" t="s">
        <v>1039</v>
      </c>
      <c r="B12">
        <v>10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33C2-33E8-4E7F-8016-1946EFF59FCF}">
  <dimension ref="A1"/>
  <sheetViews>
    <sheetView workbookViewId="0">
      <selection activeCell="H46" sqref="H46"/>
    </sheetView>
  </sheetViews>
  <sheetFormatPr defaultRowHeight="15" x14ac:dyDescent="0.25"/>
  <cols>
    <col min="1" max="1" width="18.5703125" bestFit="1" customWidth="1"/>
    <col min="2" max="2" width="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FDDFF0-728F-4998-BC73-78CCEB4D06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lote_todos</vt:lpstr>
      <vt:lpstr>lote_I</vt:lpstr>
      <vt:lpstr>lote_II</vt:lpstr>
      <vt:lpstr>RRHH</vt:lpstr>
      <vt:lpstr>ref_rrhh</vt:lpstr>
      <vt:lpstr>aperturado_por_empresa.p2</vt:lpstr>
      <vt:lpstr>bbdd_ape.p3</vt:lpstr>
      <vt:lpstr>cco_bbdd_asignado.p4 </vt:lpstr>
      <vt:lpstr>ingresos_ingresos</vt:lpstr>
      <vt:lpstr>ingresos_produccion</vt:lpstr>
      <vt:lpstr>gastos_rrhh</vt:lpstr>
      <vt:lpstr>gastos_impuestos</vt:lpstr>
      <vt:lpstr>gastos_produccion</vt:lpstr>
      <vt:lpstr>gastos_facturas</vt:lpstr>
      <vt:lpstr>BBDD_GASTOS_FINAL</vt:lpstr>
      <vt:lpstr>equivalencias</vt:lpstr>
      <vt:lpstr>produccion</vt:lpstr>
      <vt:lpstr>formulas</vt:lpstr>
      <vt:lpstr>id_alimento</vt:lpstr>
      <vt:lpstr>precios_mp_ac</vt:lpstr>
      <vt:lpstr>formula_ciclos</vt:lpstr>
      <vt:lpstr>BBDD_INGRESOS</vt:lpstr>
      <vt:lpstr>cco_worms_empresa</vt:lpstr>
      <vt:lpstr>sectores_id</vt:lpstr>
      <vt:lpstr>rubros_id_opex </vt:lpstr>
      <vt:lpstr>rubros_unicos</vt:lpstr>
      <vt:lpstr>conceptoid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Posse</dc:creator>
  <cp:lastModifiedBy>Felipe Posse</cp:lastModifiedBy>
  <dcterms:created xsi:type="dcterms:W3CDTF">2025-10-02T13:44:55Z</dcterms:created>
  <dcterms:modified xsi:type="dcterms:W3CDTF">2026-04-24T16:06:14Z</dcterms:modified>
</cp:coreProperties>
</file>