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 codeName="현재_통합_문서"/>
  <mc:AlternateContent xmlns:mc="http://schemas.openxmlformats.org/markup-compatibility/2006">
    <mc:Choice Requires="x15">
      <x15ac:absPath xmlns:x15ac="http://schemas.microsoft.com/office/spreadsheetml/2010/11/ac" url="/Users/sueinchoi/Documents/GitHub/DTPK-CS-22-018/Data/PK/"/>
    </mc:Choice>
  </mc:AlternateContent>
  <xr:revisionPtr revIDLastSave="0" documentId="8_{5629FF56-95FD-D341-8197-BCC4722FCC8F}" xr6:coauthVersionLast="47" xr6:coauthVersionMax="47" xr10:uidLastSave="{00000000-0000-0000-0000-000000000000}"/>
  <bookViews>
    <workbookView xWindow="43160" yWindow="-8940" windowWidth="28800" windowHeight="23540" tabRatio="899" xr2:uid="{00000000-000D-0000-FFFF-FFFF00000000}"/>
  </bookViews>
  <sheets>
    <sheet name="Information" sheetId="1" r:id="rId1"/>
    <sheet name="Batch Summary" sheetId="2" r:id="rId2"/>
    <sheet name="SYS" sheetId="3" r:id="rId3"/>
    <sheet name="STD&amp;QC report" sheetId="4" r:id="rId4"/>
    <sheet name="Conc_table (B010~B160)" sheetId="16" r:id="rId5"/>
    <sheet name="Sample Conc. (통계용 전달)" sheetId="20" r:id="rId6"/>
    <sheet name="ISR_Report" sheetId="9" r:id="rId7"/>
    <sheet name="Chromatogram" sheetId="25" r:id="rId8"/>
  </sheets>
  <definedNames>
    <definedName name="_xlnm._FilterDatabase" localSheetId="5" hidden="1">'Sample Conc. (통계용 전달)'!$A$1:$E$33</definedName>
    <definedName name="_xlnm.Print_Area" localSheetId="1">'Batch Summary'!$A$1:$G$10</definedName>
    <definedName name="_xlnm.Print_Area" localSheetId="7">Chromatogram!$A$1:$R$57</definedName>
    <definedName name="_xlnm.Print_Area" localSheetId="0">Information!$A$1:$W$35</definedName>
    <definedName name="_xlnm.Print_Area" localSheetId="6">ISR_Report!$A$1:$L$56</definedName>
    <definedName name="_xlnm.Print_Area" localSheetId="3">'STD&amp;QC report'!$A$1:$AD$45</definedName>
    <definedName name="_xlnm.Print_Area" localSheetId="2">SYS!$A$1:$I$54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9" i="4" l="1"/>
  <c r="W9" i="4" s="1"/>
  <c r="V8" i="4"/>
  <c r="W8" i="4" s="1"/>
  <c r="V7" i="4"/>
  <c r="W7" i="4" s="1"/>
  <c r="F49" i="9" l="1"/>
  <c r="F50" i="9"/>
  <c r="F51" i="9"/>
  <c r="F52" i="9"/>
  <c r="F53" i="9"/>
  <c r="F54" i="9"/>
  <c r="F55" i="9"/>
  <c r="V28" i="4" l="1"/>
  <c r="W28" i="4" s="1"/>
  <c r="V27" i="4"/>
  <c r="W27" i="4" s="1"/>
  <c r="V26" i="4"/>
  <c r="C37" i="16" l="1"/>
  <c r="C36" i="16"/>
  <c r="C35" i="16"/>
  <c r="C34" i="16"/>
  <c r="C33" i="16"/>
  <c r="C32" i="16"/>
  <c r="C31" i="16"/>
  <c r="C30" i="16"/>
  <c r="C29" i="16"/>
  <c r="C28" i="16"/>
  <c r="C27" i="16"/>
  <c r="C26" i="16"/>
  <c r="C25" i="16"/>
  <c r="C24" i="16"/>
  <c r="C23" i="16"/>
  <c r="C22" i="16"/>
  <c r="C21" i="16"/>
  <c r="C19" i="16"/>
  <c r="C18" i="16"/>
  <c r="V44" i="4"/>
  <c r="V43" i="4"/>
  <c r="V42" i="4"/>
  <c r="W42" i="4" s="1"/>
  <c r="AA20" i="4" s="1"/>
  <c r="V36" i="4"/>
  <c r="W36" i="4" s="1"/>
  <c r="AC19" i="4" s="1"/>
  <c r="V35" i="4"/>
  <c r="V34" i="4"/>
  <c r="Q42" i="4"/>
  <c r="Q41" i="4"/>
  <c r="Q40" i="4"/>
  <c r="Q39" i="4"/>
  <c r="Q38" i="4"/>
  <c r="Q37" i="4"/>
  <c r="P37" i="4"/>
  <c r="Z20" i="4" s="1"/>
  <c r="Q36" i="4"/>
  <c r="Q35" i="4"/>
  <c r="Q34" i="4"/>
  <c r="Q33" i="4"/>
  <c r="Q32" i="4"/>
  <c r="Q31" i="4"/>
  <c r="P31" i="4"/>
  <c r="Z8" i="4" s="1"/>
  <c r="V18" i="4"/>
  <c r="W18" i="4" s="1"/>
  <c r="W26" i="4"/>
  <c r="V20" i="4"/>
  <c r="W20" i="4" s="1"/>
  <c r="V19" i="4"/>
  <c r="W19" i="4" s="1"/>
  <c r="W44" i="4" l="1"/>
  <c r="AC20" i="4" s="1"/>
  <c r="W43" i="4"/>
  <c r="AB20" i="4" s="1"/>
  <c r="U30" i="4"/>
  <c r="Z19" i="4"/>
  <c r="Z9" i="4"/>
  <c r="W34" i="4"/>
  <c r="AA19" i="4" s="1"/>
  <c r="W35" i="4"/>
  <c r="AB19" i="4" s="1"/>
  <c r="U38" i="4"/>
  <c r="F45" i="9"/>
  <c r="F46" i="9"/>
  <c r="F47" i="9"/>
  <c r="F48" i="9"/>
  <c r="AC17" i="4" l="1"/>
  <c r="AB17" i="4"/>
  <c r="AA17" i="4"/>
  <c r="S3" i="16" l="1"/>
  <c r="R3" i="16"/>
  <c r="Q3" i="16"/>
  <c r="P3" i="16"/>
  <c r="O3" i="16"/>
  <c r="M10" i="4"/>
  <c r="N10" i="4"/>
  <c r="AC18" i="4" l="1"/>
  <c r="AB18" i="4"/>
  <c r="AA18" i="4"/>
  <c r="P19" i="4" l="1"/>
  <c r="U22" i="4" s="1"/>
  <c r="Q30" i="4"/>
  <c r="Q29" i="4"/>
  <c r="Q28" i="4"/>
  <c r="Q27" i="4"/>
  <c r="Q26" i="4"/>
  <c r="Q25" i="4"/>
  <c r="Q24" i="4"/>
  <c r="Q23" i="4"/>
  <c r="Q22" i="4"/>
  <c r="Q21" i="4"/>
  <c r="Q20" i="4"/>
  <c r="Q19" i="4"/>
  <c r="Z18" i="4" l="1"/>
  <c r="Z7" i="4"/>
  <c r="F34" i="9" l="1"/>
  <c r="F35" i="9"/>
  <c r="F36" i="9"/>
  <c r="F37" i="9"/>
  <c r="F38" i="9"/>
  <c r="F39" i="9"/>
  <c r="F40" i="9"/>
  <c r="F41" i="9"/>
  <c r="F42" i="9"/>
  <c r="F43" i="9"/>
  <c r="F44" i="9"/>
  <c r="D11" i="4" l="1"/>
  <c r="Q18" i="4" l="1"/>
  <c r="Q17" i="4"/>
  <c r="Q16" i="4"/>
  <c r="Q15" i="4"/>
  <c r="Q14" i="4"/>
  <c r="Q13" i="4"/>
  <c r="Q12" i="4"/>
  <c r="Q11" i="4"/>
  <c r="Q10" i="4"/>
  <c r="D12" i="4"/>
  <c r="E12" i="4"/>
  <c r="F12" i="4"/>
  <c r="G12" i="4"/>
  <c r="H12" i="4"/>
  <c r="I12" i="4"/>
  <c r="C12" i="4"/>
  <c r="V17" i="4" l="1"/>
  <c r="U17" i="4"/>
  <c r="I11" i="4" l="1"/>
  <c r="I13" i="4" s="1"/>
  <c r="H11" i="4"/>
  <c r="G11" i="4"/>
  <c r="F11" i="4"/>
  <c r="E11" i="4"/>
  <c r="H13" i="4" l="1"/>
  <c r="G13" i="4"/>
  <c r="F13" i="4"/>
  <c r="E13" i="4"/>
  <c r="D13" i="4"/>
  <c r="H52" i="3" l="1"/>
  <c r="H53" i="3" s="1"/>
  <c r="I50" i="3"/>
  <c r="H50" i="3"/>
  <c r="G44" i="3"/>
  <c r="I48" i="3" s="1"/>
  <c r="F44" i="3"/>
  <c r="H48" i="3" s="1"/>
  <c r="H39" i="3"/>
  <c r="H40" i="3" s="1"/>
  <c r="I37" i="3"/>
  <c r="H37" i="3"/>
  <c r="G31" i="3"/>
  <c r="I35" i="3" s="1"/>
  <c r="F31" i="3"/>
  <c r="H35" i="3" s="1"/>
  <c r="H26" i="3"/>
  <c r="H27" i="3" s="1"/>
  <c r="I24" i="3"/>
  <c r="H24" i="3"/>
  <c r="G18" i="3"/>
  <c r="I22" i="3" s="1"/>
  <c r="F18" i="3"/>
  <c r="H22" i="3" s="1"/>
  <c r="I11" i="3"/>
  <c r="H11" i="3"/>
  <c r="G5" i="3"/>
  <c r="I9" i="3" s="1"/>
  <c r="F5" i="3"/>
  <c r="H9" i="3" s="1"/>
  <c r="N8" i="4" l="1"/>
  <c r="N9" i="4"/>
  <c r="N7" i="4"/>
  <c r="Q7" i="4"/>
  <c r="Q8" i="4"/>
  <c r="Q9" i="4"/>
  <c r="M8" i="4" l="1"/>
  <c r="M9" i="4"/>
  <c r="M7" i="4"/>
  <c r="E1" i="20" l="1"/>
  <c r="H1" i="20"/>
  <c r="I1" i="20"/>
  <c r="D1" i="20"/>
  <c r="D3" i="16"/>
  <c r="U44" i="4" l="1"/>
  <c r="X44" i="4" s="1"/>
  <c r="AC9" i="4" s="1"/>
  <c r="U43" i="4"/>
  <c r="X43" i="4" s="1"/>
  <c r="AB9" i="4" s="1"/>
  <c r="U42" i="4"/>
  <c r="X42" i="4" s="1"/>
  <c r="AA9" i="4" s="1"/>
  <c r="V41" i="4"/>
  <c r="U41" i="4"/>
  <c r="U36" i="4"/>
  <c r="U35" i="4"/>
  <c r="U34" i="4"/>
  <c r="V33" i="4"/>
  <c r="U33" i="4"/>
  <c r="U28" i="4"/>
  <c r="U27" i="4"/>
  <c r="U26" i="4"/>
  <c r="V25" i="4"/>
  <c r="U25" i="4"/>
  <c r="U20" i="4"/>
  <c r="U19" i="4"/>
  <c r="U18" i="4"/>
  <c r="U9" i="4"/>
  <c r="X9" i="4" s="1"/>
  <c r="U8" i="4"/>
  <c r="X8" i="4" s="1"/>
  <c r="U7" i="4"/>
  <c r="P7" i="4"/>
  <c r="Z17" i="4" s="1"/>
  <c r="V6" i="4"/>
  <c r="U6" i="4"/>
  <c r="R6" i="4"/>
  <c r="Q6" i="4"/>
  <c r="Z6" i="4" l="1"/>
  <c r="X36" i="4"/>
  <c r="AC8" i="4" s="1"/>
  <c r="U14" i="4"/>
  <c r="X20" i="4"/>
  <c r="AC6" i="4" s="1"/>
  <c r="X26" i="4"/>
  <c r="AA7" i="4" s="1"/>
  <c r="X34" i="4"/>
  <c r="AA8" i="4" s="1"/>
  <c r="X7" i="4"/>
  <c r="X19" i="4"/>
  <c r="AB6" i="4" s="1"/>
  <c r="X28" i="4" l="1"/>
  <c r="AC7" i="4" s="1"/>
  <c r="X27" i="4"/>
  <c r="AB7" i="4" s="1"/>
  <c r="X35" i="4"/>
  <c r="AB8" i="4" s="1"/>
  <c r="X18" i="4"/>
  <c r="AA6" i="4" s="1"/>
  <c r="C4" i="4" l="1"/>
  <c r="I6" i="4" l="1"/>
  <c r="I14" i="4" s="1"/>
  <c r="H6" i="4"/>
  <c r="H14" i="4" s="1"/>
  <c r="C20" i="16" l="1"/>
  <c r="C17" i="16" l="1"/>
  <c r="C16" i="16"/>
  <c r="C15" i="16"/>
  <c r="C14" i="16"/>
  <c r="C13" i="16"/>
  <c r="C12" i="16"/>
  <c r="C11" i="16"/>
  <c r="E3" i="9" l="1"/>
  <c r="D3" i="9" l="1"/>
  <c r="E514" i="20" l="1"/>
  <c r="E510" i="20"/>
  <c r="E506" i="20"/>
  <c r="E502" i="20"/>
  <c r="E498" i="20"/>
  <c r="E494" i="20"/>
  <c r="E490" i="20"/>
  <c r="E486" i="20"/>
  <c r="E482" i="20"/>
  <c r="E478" i="20"/>
  <c r="E474" i="20"/>
  <c r="E470" i="20"/>
  <c r="E466" i="20"/>
  <c r="E462" i="20"/>
  <c r="E458" i="20"/>
  <c r="E454" i="20"/>
  <c r="E450" i="20"/>
  <c r="E446" i="20"/>
  <c r="E442" i="20"/>
  <c r="E438" i="20"/>
  <c r="E434" i="20"/>
  <c r="E430" i="20"/>
  <c r="E426" i="20"/>
  <c r="E422" i="20"/>
  <c r="E418" i="20"/>
  <c r="E414" i="20"/>
  <c r="E410" i="20"/>
  <c r="E406" i="20"/>
  <c r="E402" i="20"/>
  <c r="E398" i="20"/>
  <c r="E394" i="20"/>
  <c r="E390" i="20"/>
  <c r="E386" i="20"/>
  <c r="E382" i="20"/>
  <c r="E378" i="20"/>
  <c r="E374" i="20"/>
  <c r="E370" i="20"/>
  <c r="E366" i="20"/>
  <c r="E362" i="20"/>
  <c r="E358" i="20"/>
  <c r="E354" i="20"/>
  <c r="E350" i="20"/>
  <c r="E346" i="20"/>
  <c r="E342" i="20"/>
  <c r="E338" i="20"/>
  <c r="E334" i="20"/>
  <c r="E330" i="20"/>
  <c r="E326" i="20"/>
  <c r="E322" i="20"/>
  <c r="E318" i="20"/>
  <c r="E314" i="20"/>
  <c r="E310" i="20"/>
  <c r="E306" i="20"/>
  <c r="E302" i="20"/>
  <c r="E298" i="20"/>
  <c r="E294" i="20"/>
  <c r="E290" i="20"/>
  <c r="E517" i="20"/>
  <c r="E513" i="20"/>
  <c r="E509" i="20"/>
  <c r="E505" i="20"/>
  <c r="E501" i="20"/>
  <c r="E497" i="20"/>
  <c r="E493" i="20"/>
  <c r="E489" i="20"/>
  <c r="E485" i="20"/>
  <c r="E481" i="20"/>
  <c r="E477" i="20"/>
  <c r="E473" i="20"/>
  <c r="E469" i="20"/>
  <c r="E465" i="20"/>
  <c r="E461" i="20"/>
  <c r="E457" i="20"/>
  <c r="E453" i="20"/>
  <c r="E449" i="20"/>
  <c r="E445" i="20"/>
  <c r="E441" i="20"/>
  <c r="E437" i="20"/>
  <c r="E433" i="20"/>
  <c r="E512" i="20"/>
  <c r="E504" i="20"/>
  <c r="E496" i="20"/>
  <c r="E488" i="20"/>
  <c r="E480" i="20"/>
  <c r="E472" i="20"/>
  <c r="E464" i="20"/>
  <c r="E456" i="20"/>
  <c r="E448" i="20"/>
  <c r="E440" i="20"/>
  <c r="E432" i="20"/>
  <c r="E427" i="20"/>
  <c r="E421" i="20"/>
  <c r="E416" i="20"/>
  <c r="E411" i="20"/>
  <c r="E405" i="20"/>
  <c r="E400" i="20"/>
  <c r="E395" i="20"/>
  <c r="E389" i="20"/>
  <c r="E384" i="20"/>
  <c r="E379" i="20"/>
  <c r="E373" i="20"/>
  <c r="E368" i="20"/>
  <c r="E363" i="20"/>
  <c r="E357" i="20"/>
  <c r="E352" i="20"/>
  <c r="E347" i="20"/>
  <c r="E341" i="20"/>
  <c r="E336" i="20"/>
  <c r="E331" i="20"/>
  <c r="E325" i="20"/>
  <c r="E320" i="20"/>
  <c r="E315" i="20"/>
  <c r="E309" i="20"/>
  <c r="E304" i="20"/>
  <c r="E299" i="20"/>
  <c r="E293" i="20"/>
  <c r="E288" i="20"/>
  <c r="E284" i="20"/>
  <c r="E280" i="20"/>
  <c r="E276" i="20"/>
  <c r="E272" i="20"/>
  <c r="E268" i="20"/>
  <c r="E264" i="20"/>
  <c r="E260" i="20"/>
  <c r="E256" i="20"/>
  <c r="E252" i="20"/>
  <c r="E248" i="20"/>
  <c r="E244" i="20"/>
  <c r="E240" i="20"/>
  <c r="E236" i="20"/>
  <c r="E232" i="20"/>
  <c r="E228" i="20"/>
  <c r="E224" i="20"/>
  <c r="E220" i="20"/>
  <c r="E216" i="20"/>
  <c r="E212" i="20"/>
  <c r="E208" i="20"/>
  <c r="E204" i="20"/>
  <c r="E200" i="20"/>
  <c r="E196" i="20"/>
  <c r="E192" i="20"/>
  <c r="E188" i="20"/>
  <c r="E184" i="20"/>
  <c r="E180" i="20"/>
  <c r="E176" i="20"/>
  <c r="E172" i="20"/>
  <c r="E168" i="20"/>
  <c r="E164" i="20"/>
  <c r="E160" i="20"/>
  <c r="E156" i="20"/>
  <c r="E152" i="20"/>
  <c r="E148" i="20"/>
  <c r="E144" i="20"/>
  <c r="E511" i="20"/>
  <c r="E503" i="20"/>
  <c r="E495" i="20"/>
  <c r="E487" i="20"/>
  <c r="E479" i="20"/>
  <c r="E471" i="20"/>
  <c r="E463" i="20"/>
  <c r="E455" i="20"/>
  <c r="E447" i="20"/>
  <c r="E439" i="20"/>
  <c r="E431" i="20"/>
  <c r="E425" i="20"/>
  <c r="E420" i="20"/>
  <c r="E415" i="20"/>
  <c r="E409" i="20"/>
  <c r="E404" i="20"/>
  <c r="E399" i="20"/>
  <c r="E393" i="20"/>
  <c r="E388" i="20"/>
  <c r="E383" i="20"/>
  <c r="E377" i="20"/>
  <c r="E372" i="20"/>
  <c r="E367" i="20"/>
  <c r="E361" i="20"/>
  <c r="E356" i="20"/>
  <c r="E351" i="20"/>
  <c r="E345" i="20"/>
  <c r="E340" i="20"/>
  <c r="E335" i="20"/>
  <c r="E329" i="20"/>
  <c r="E324" i="20"/>
  <c r="E319" i="20"/>
  <c r="E313" i="20"/>
  <c r="E308" i="20"/>
  <c r="E303" i="20"/>
  <c r="E297" i="20"/>
  <c r="E292" i="20"/>
  <c r="E287" i="20"/>
  <c r="E283" i="20"/>
  <c r="E279" i="20"/>
  <c r="E275" i="20"/>
  <c r="E271" i="20"/>
  <c r="E267" i="20"/>
  <c r="E263" i="20"/>
  <c r="E259" i="20"/>
  <c r="E255" i="20"/>
  <c r="E251" i="20"/>
  <c r="E247" i="20"/>
  <c r="E243" i="20"/>
  <c r="E239" i="20"/>
  <c r="E235" i="20"/>
  <c r="E231" i="20"/>
  <c r="E227" i="20"/>
  <c r="E223" i="20"/>
  <c r="E219" i="20"/>
  <c r="E215" i="20"/>
  <c r="E211" i="20"/>
  <c r="E207" i="20"/>
  <c r="E203" i="20"/>
  <c r="E199" i="20"/>
  <c r="E195" i="20"/>
  <c r="E191" i="20"/>
  <c r="E187" i="20"/>
  <c r="E183" i="20"/>
  <c r="E179" i="20"/>
  <c r="E175" i="20"/>
  <c r="E171" i="20"/>
  <c r="E167" i="20"/>
  <c r="E163" i="20"/>
  <c r="E159" i="20"/>
  <c r="E155" i="20"/>
  <c r="E151" i="20"/>
  <c r="E147" i="20"/>
  <c r="E143" i="20"/>
  <c r="E139" i="20"/>
  <c r="E135" i="20"/>
  <c r="E131" i="20"/>
  <c r="E127" i="20"/>
  <c r="E123" i="20"/>
  <c r="E119" i="20"/>
  <c r="E115" i="20"/>
  <c r="E111" i="20"/>
  <c r="E107" i="20"/>
  <c r="E103" i="20"/>
  <c r="E99" i="20"/>
  <c r="E95" i="20"/>
  <c r="E91" i="20"/>
  <c r="E87" i="20"/>
  <c r="E83" i="20"/>
  <c r="E79" i="20"/>
  <c r="E75" i="20"/>
  <c r="E71" i="20"/>
  <c r="E67" i="20"/>
  <c r="E516" i="20"/>
  <c r="E508" i="20"/>
  <c r="E500" i="20"/>
  <c r="E492" i="20"/>
  <c r="E484" i="20"/>
  <c r="E476" i="20"/>
  <c r="E468" i="20"/>
  <c r="E460" i="20"/>
  <c r="E444" i="20"/>
  <c r="E436" i="20"/>
  <c r="E429" i="20"/>
  <c r="E424" i="20"/>
  <c r="E419" i="20"/>
  <c r="E408" i="20"/>
  <c r="E403" i="20"/>
  <c r="E392" i="20"/>
  <c r="E387" i="20"/>
  <c r="E376" i="20"/>
  <c r="E371" i="20"/>
  <c r="E360" i="20"/>
  <c r="E349" i="20"/>
  <c r="E344" i="20"/>
  <c r="E333" i="20"/>
  <c r="E328" i="20"/>
  <c r="E317" i="20"/>
  <c r="E312" i="20"/>
  <c r="E301" i="20"/>
  <c r="E291" i="20"/>
  <c r="E286" i="20"/>
  <c r="E278" i="20"/>
  <c r="E270" i="20"/>
  <c r="E266" i="20"/>
  <c r="E258" i="20"/>
  <c r="E254" i="20"/>
  <c r="E246" i="20"/>
  <c r="E238" i="20"/>
  <c r="E234" i="20"/>
  <c r="E226" i="20"/>
  <c r="E218" i="20"/>
  <c r="E214" i="20"/>
  <c r="E206" i="20"/>
  <c r="E202" i="20"/>
  <c r="E190" i="20"/>
  <c r="E186" i="20"/>
  <c r="E178" i="20"/>
  <c r="E170" i="20"/>
  <c r="E166" i="20"/>
  <c r="E158" i="20"/>
  <c r="E150" i="20"/>
  <c r="E146" i="20"/>
  <c r="E452" i="20"/>
  <c r="E413" i="20"/>
  <c r="E397" i="20"/>
  <c r="E381" i="20"/>
  <c r="E365" i="20"/>
  <c r="E355" i="20"/>
  <c r="E339" i="20"/>
  <c r="E323" i="20"/>
  <c r="E307" i="20"/>
  <c r="E296" i="20"/>
  <c r="E282" i="20"/>
  <c r="E274" i="20"/>
  <c r="E262" i="20"/>
  <c r="E250" i="20"/>
  <c r="E242" i="20"/>
  <c r="E230" i="20"/>
  <c r="E222" i="20"/>
  <c r="E210" i="20"/>
  <c r="E198" i="20"/>
  <c r="E194" i="20"/>
  <c r="E182" i="20"/>
  <c r="E174" i="20"/>
  <c r="E162" i="20"/>
  <c r="E154" i="20"/>
  <c r="E142" i="20"/>
  <c r="E491" i="20"/>
  <c r="E459" i="20"/>
  <c r="E428" i="20"/>
  <c r="E407" i="20"/>
  <c r="E385" i="20"/>
  <c r="E364" i="20"/>
  <c r="E343" i="20"/>
  <c r="E321" i="20"/>
  <c r="E300" i="20"/>
  <c r="E281" i="20"/>
  <c r="E265" i="20"/>
  <c r="E249" i="20"/>
  <c r="E233" i="20"/>
  <c r="E217" i="20"/>
  <c r="E201" i="20"/>
  <c r="E185" i="20"/>
  <c r="E169" i="20"/>
  <c r="E153" i="20"/>
  <c r="E140" i="20"/>
  <c r="E134" i="20"/>
  <c r="E129" i="20"/>
  <c r="E124" i="20"/>
  <c r="E118" i="20"/>
  <c r="E113" i="20"/>
  <c r="E108" i="20"/>
  <c r="E102" i="20"/>
  <c r="E97" i="20"/>
  <c r="E92" i="20"/>
  <c r="E86" i="20"/>
  <c r="E81" i="20"/>
  <c r="E76" i="20"/>
  <c r="E70" i="20"/>
  <c r="E65" i="20"/>
  <c r="E412" i="20"/>
  <c r="E327" i="20"/>
  <c r="E285" i="20"/>
  <c r="E253" i="20"/>
  <c r="E221" i="20"/>
  <c r="E173" i="20"/>
  <c r="E136" i="20"/>
  <c r="E120" i="20"/>
  <c r="E104" i="20"/>
  <c r="E88" i="20"/>
  <c r="E72" i="20"/>
  <c r="E515" i="20"/>
  <c r="E483" i="20"/>
  <c r="E451" i="20"/>
  <c r="E423" i="20"/>
  <c r="E401" i="20"/>
  <c r="E380" i="20"/>
  <c r="E359" i="20"/>
  <c r="E337" i="20"/>
  <c r="E316" i="20"/>
  <c r="E295" i="20"/>
  <c r="E277" i="20"/>
  <c r="E261" i="20"/>
  <c r="E245" i="20"/>
  <c r="E229" i="20"/>
  <c r="E213" i="20"/>
  <c r="E197" i="20"/>
  <c r="E181" i="20"/>
  <c r="E165" i="20"/>
  <c r="E149" i="20"/>
  <c r="E138" i="20"/>
  <c r="E133" i="20"/>
  <c r="E128" i="20"/>
  <c r="E122" i="20"/>
  <c r="E117" i="20"/>
  <c r="E112" i="20"/>
  <c r="E106" i="20"/>
  <c r="E101" i="20"/>
  <c r="E96" i="20"/>
  <c r="E90" i="20"/>
  <c r="E85" i="20"/>
  <c r="E80" i="20"/>
  <c r="E74" i="20"/>
  <c r="E69" i="20"/>
  <c r="E161" i="20"/>
  <c r="E132" i="20"/>
  <c r="E121" i="20"/>
  <c r="E110" i="20"/>
  <c r="E100" i="20"/>
  <c r="E89" i="20"/>
  <c r="E84" i="20"/>
  <c r="E73" i="20"/>
  <c r="E435" i="20"/>
  <c r="E391" i="20"/>
  <c r="E348" i="20"/>
  <c r="E305" i="20"/>
  <c r="E205" i="20"/>
  <c r="E157" i="20"/>
  <c r="E130" i="20"/>
  <c r="E114" i="20"/>
  <c r="E98" i="20"/>
  <c r="E82" i="20"/>
  <c r="E66" i="20"/>
  <c r="E507" i="20"/>
  <c r="E475" i="20"/>
  <c r="E443" i="20"/>
  <c r="E417" i="20"/>
  <c r="E396" i="20"/>
  <c r="E375" i="20"/>
  <c r="E353" i="20"/>
  <c r="E332" i="20"/>
  <c r="E311" i="20"/>
  <c r="E289" i="20"/>
  <c r="E273" i="20"/>
  <c r="E257" i="20"/>
  <c r="E241" i="20"/>
  <c r="E225" i="20"/>
  <c r="E209" i="20"/>
  <c r="E193" i="20"/>
  <c r="E177" i="20"/>
  <c r="E145" i="20"/>
  <c r="E137" i="20"/>
  <c r="E126" i="20"/>
  <c r="E116" i="20"/>
  <c r="E105" i="20"/>
  <c r="E94" i="20"/>
  <c r="E78" i="20"/>
  <c r="E68" i="20"/>
  <c r="E499" i="20"/>
  <c r="E467" i="20"/>
  <c r="E369" i="20"/>
  <c r="E269" i="20"/>
  <c r="E237" i="20"/>
  <c r="E189" i="20"/>
  <c r="E141" i="20"/>
  <c r="E125" i="20"/>
  <c r="E109" i="20"/>
  <c r="E93" i="20"/>
  <c r="E77" i="20"/>
  <c r="E64" i="20"/>
  <c r="E60" i="20"/>
  <c r="E56" i="20"/>
  <c r="E52" i="20"/>
  <c r="E53" i="20"/>
  <c r="E63" i="20"/>
  <c r="E59" i="20"/>
  <c r="E55" i="20"/>
  <c r="E51" i="20"/>
  <c r="E57" i="20"/>
  <c r="E62" i="20"/>
  <c r="E58" i="20"/>
  <c r="E54" i="20"/>
  <c r="E50" i="20"/>
  <c r="E61" i="20"/>
  <c r="E49" i="20"/>
  <c r="E15" i="20"/>
  <c r="E48" i="20"/>
  <c r="E44" i="20"/>
  <c r="E40" i="20"/>
  <c r="E36" i="20"/>
  <c r="E43" i="20"/>
  <c r="E39" i="20"/>
  <c r="E35" i="20"/>
  <c r="E42" i="20"/>
  <c r="E38" i="20"/>
  <c r="E34" i="20"/>
  <c r="E45" i="20"/>
  <c r="E41" i="20"/>
  <c r="E37" i="20"/>
  <c r="E47" i="20"/>
  <c r="E46" i="20"/>
  <c r="E3" i="20"/>
  <c r="E7" i="20"/>
  <c r="E11" i="20"/>
  <c r="E19" i="20"/>
  <c r="E23" i="20"/>
  <c r="E27" i="20"/>
  <c r="E31" i="20"/>
  <c r="E4" i="20"/>
  <c r="E8" i="20"/>
  <c r="E12" i="20"/>
  <c r="E16" i="20"/>
  <c r="E20" i="20"/>
  <c r="E24" i="20"/>
  <c r="E28" i="20"/>
  <c r="E32" i="20"/>
  <c r="E5" i="20"/>
  <c r="E13" i="20"/>
  <c r="E21" i="20"/>
  <c r="E29" i="20"/>
  <c r="E6" i="20"/>
  <c r="E14" i="20"/>
  <c r="E22" i="20"/>
  <c r="E30" i="20"/>
  <c r="E9" i="20"/>
  <c r="E25" i="20"/>
  <c r="E10" i="20"/>
  <c r="E26" i="20"/>
  <c r="E17" i="20"/>
  <c r="E18" i="20"/>
  <c r="E33" i="20"/>
  <c r="E2" i="20"/>
  <c r="H13" i="3"/>
  <c r="N3" i="16" l="1"/>
  <c r="M3" i="16"/>
  <c r="L3" i="16"/>
  <c r="K3" i="16"/>
  <c r="J3" i="16"/>
  <c r="I3" i="16"/>
  <c r="H3" i="16"/>
  <c r="G3" i="16"/>
  <c r="F3" i="16"/>
  <c r="E3" i="16"/>
  <c r="C10" i="16" l="1"/>
  <c r="C9" i="16"/>
  <c r="C8" i="16"/>
  <c r="C7" i="16"/>
  <c r="C6" i="16"/>
  <c r="C5" i="16"/>
  <c r="C4" i="16"/>
  <c r="F33" i="9" l="1"/>
  <c r="F32" i="9"/>
  <c r="F31" i="9"/>
  <c r="F30" i="9"/>
  <c r="F29" i="9"/>
  <c r="F28" i="9"/>
  <c r="F27" i="9"/>
  <c r="F26" i="9"/>
  <c r="F25" i="9"/>
  <c r="F24" i="9"/>
  <c r="F23" i="9"/>
  <c r="F22" i="9"/>
  <c r="F21" i="9"/>
  <c r="F20" i="9"/>
  <c r="F19" i="9"/>
  <c r="F18" i="9"/>
  <c r="F17" i="9"/>
  <c r="F16" i="9"/>
  <c r="F15" i="9"/>
  <c r="F14" i="9"/>
  <c r="F13" i="9"/>
  <c r="F12" i="9"/>
  <c r="F11" i="9"/>
  <c r="F10" i="9"/>
  <c r="F9" i="9"/>
  <c r="F8" i="9"/>
  <c r="F7" i="9"/>
  <c r="F6" i="9"/>
  <c r="F5" i="9"/>
  <c r="K4" i="9"/>
  <c r="F4" i="9"/>
  <c r="L6" i="4"/>
  <c r="G6" i="4"/>
  <c r="G14" i="4" s="1"/>
  <c r="F6" i="4"/>
  <c r="F14" i="4" s="1"/>
  <c r="E6" i="4"/>
  <c r="E14" i="4" s="1"/>
  <c r="D6" i="4"/>
  <c r="D14" i="4" s="1"/>
  <c r="C6" i="4"/>
  <c r="K11" i="4" l="1"/>
  <c r="J11" i="4"/>
  <c r="C11" i="4"/>
  <c r="L11" i="4"/>
  <c r="H14" i="3"/>
  <c r="C14" i="4" l="1"/>
  <c r="C13" i="4"/>
</calcChain>
</file>

<file path=xl/sharedStrings.xml><?xml version="1.0" encoding="utf-8"?>
<sst xmlns="http://schemas.openxmlformats.org/spreadsheetml/2006/main" count="946" uniqueCount="261">
  <si>
    <t>Calibration curve parameters</t>
    <phoneticPr fontId="9" type="noConversion"/>
  </si>
  <si>
    <t>Slope</t>
    <phoneticPr fontId="9" type="noConversion"/>
  </si>
  <si>
    <t>Intercept</t>
    <phoneticPr fontId="9" type="noConversion"/>
  </si>
  <si>
    <t>Mean</t>
    <phoneticPr fontId="9" type="noConversion"/>
  </si>
  <si>
    <t>Slope Difference (%)</t>
    <phoneticPr fontId="1" type="noConversion"/>
  </si>
  <si>
    <t>Accuracy (%)</t>
    <phoneticPr fontId="1" type="noConversion"/>
  </si>
  <si>
    <t>CV (%)</t>
    <phoneticPr fontId="9" type="noConversion"/>
  </si>
  <si>
    <t>-</t>
    <phoneticPr fontId="1" type="noConversion"/>
  </si>
  <si>
    <t>Collecting point</t>
    <phoneticPr fontId="11" type="noConversion"/>
  </si>
  <si>
    <t>No.</t>
    <phoneticPr fontId="11" type="noConversion"/>
  </si>
  <si>
    <t>Time (hr)</t>
    <phoneticPr fontId="11" type="noConversion"/>
  </si>
  <si>
    <t>Difference 
(%)</t>
    <phoneticPr fontId="11" type="noConversion"/>
  </si>
  <si>
    <t>Accepted
data (%)</t>
    <phoneticPr fontId="11" type="noConversion"/>
  </si>
  <si>
    <t xml:space="preserve">ISR
sample </t>
    <phoneticPr fontId="11" type="noConversion"/>
  </si>
  <si>
    <t>Accuracy 
(%)</t>
    <phoneticPr fontId="9" type="noConversion"/>
  </si>
  <si>
    <t>QL (%)</t>
    <phoneticPr fontId="1" type="noConversion"/>
  </si>
  <si>
    <t>QM (%)</t>
  </si>
  <si>
    <t>QH (%)</t>
  </si>
  <si>
    <t>N/A</t>
    <phoneticPr fontId="1" type="noConversion"/>
  </si>
  <si>
    <t xml:space="preserve">Mean measured </t>
    <phoneticPr fontId="9" type="noConversion"/>
  </si>
  <si>
    <t xml:space="preserve">Nominal </t>
    <phoneticPr fontId="9" type="noConversion"/>
  </si>
  <si>
    <t>conc.</t>
    <phoneticPr fontId="1" type="noConversion"/>
  </si>
  <si>
    <t>Representative Chromatogram</t>
    <phoneticPr fontId="11" type="noConversion"/>
  </si>
  <si>
    <t>Blank sample</t>
    <phoneticPr fontId="11" type="noConversion"/>
  </si>
  <si>
    <t>LLOQ</t>
    <phoneticPr fontId="11" type="noConversion"/>
  </si>
  <si>
    <t>Blank</t>
  </si>
  <si>
    <t>Zero blank</t>
  </si>
  <si>
    <t>ng/mL</t>
  </si>
  <si>
    <t>Time</t>
    <phoneticPr fontId="1" type="noConversion"/>
  </si>
  <si>
    <t>R</t>
  </si>
  <si>
    <t>Basic Information</t>
    <phoneticPr fontId="9" type="noConversion"/>
  </si>
  <si>
    <t>Sample Information</t>
    <phoneticPr fontId="9" type="noConversion"/>
  </si>
  <si>
    <t>Sample name</t>
    <phoneticPr fontId="1" type="noConversion"/>
  </si>
  <si>
    <t>Valid /Invalid</t>
    <phoneticPr fontId="1" type="noConversion"/>
  </si>
  <si>
    <t>Valid</t>
    <phoneticPr fontId="1" type="noConversion"/>
  </si>
  <si>
    <t>Comment</t>
    <phoneticPr fontId="1" type="noConversion"/>
  </si>
  <si>
    <t>Subject</t>
    <phoneticPr fontId="1" type="noConversion"/>
  </si>
  <si>
    <t>Original conc.</t>
    <phoneticPr fontId="1" type="noConversion"/>
  </si>
  <si>
    <t>Repeat conc.</t>
    <phoneticPr fontId="1" type="noConversion"/>
  </si>
  <si>
    <t xml:space="preserve">Total analysis
sample </t>
    <phoneticPr fontId="11" type="noConversion"/>
  </si>
  <si>
    <t>Human Plasma</t>
  </si>
  <si>
    <t>Validation mean Peak ratio (SYS)</t>
    <phoneticPr fontId="1" type="noConversion"/>
  </si>
  <si>
    <t>시험대상자</t>
    <phoneticPr fontId="11" type="noConversion"/>
  </si>
  <si>
    <t>Nominal</t>
    <phoneticPr fontId="9" type="noConversion"/>
  </si>
  <si>
    <t>Measured</t>
    <phoneticPr fontId="9" type="noConversion"/>
  </si>
  <si>
    <t>Accuracy 
(%)</t>
    <phoneticPr fontId="1" type="noConversion"/>
  </si>
  <si>
    <t>Mean measured</t>
    <phoneticPr fontId="9" type="noConversion"/>
  </si>
  <si>
    <t>CV (%)</t>
    <phoneticPr fontId="9" type="noConversion"/>
  </si>
  <si>
    <t>Accuracy 
(%)</t>
    <phoneticPr fontId="9" type="noConversion"/>
  </si>
  <si>
    <t>QL (%)</t>
    <phoneticPr fontId="1" type="noConversion"/>
  </si>
  <si>
    <t>conc.</t>
    <phoneticPr fontId="1" type="noConversion"/>
  </si>
  <si>
    <t>CV (%)</t>
    <phoneticPr fontId="9" type="noConversion"/>
  </si>
  <si>
    <t>CV (%)</t>
    <phoneticPr fontId="9" type="noConversion"/>
  </si>
  <si>
    <t>Accuracy 
(%)</t>
    <phoneticPr fontId="9" type="noConversion"/>
  </si>
  <si>
    <t>conc.</t>
    <phoneticPr fontId="1" type="noConversion"/>
  </si>
  <si>
    <t xml:space="preserve">Nominal </t>
    <phoneticPr fontId="9" type="noConversion"/>
  </si>
  <si>
    <t xml:space="preserve">Mean measured </t>
    <phoneticPr fontId="9" type="noConversion"/>
  </si>
  <si>
    <t>CV (%)</t>
    <phoneticPr fontId="9" type="noConversion"/>
  </si>
  <si>
    <t>Accuracy 
(%)</t>
    <phoneticPr fontId="9" type="noConversion"/>
  </si>
  <si>
    <t>Between batch : QC accuracy and precision</t>
    <phoneticPr fontId="9" type="noConversion"/>
  </si>
  <si>
    <t>Accuracy</t>
    <phoneticPr fontId="9" type="noConversion"/>
  </si>
  <si>
    <t>Precision</t>
    <phoneticPr fontId="9" type="noConversion"/>
  </si>
  <si>
    <t>Within batch : QC accuracy and precision</t>
    <phoneticPr fontId="9" type="noConversion"/>
  </si>
  <si>
    <t>No.</t>
    <phoneticPr fontId="11" type="noConversion"/>
  </si>
  <si>
    <r>
      <t>EDTA K</t>
    </r>
    <r>
      <rPr>
        <sz val="6"/>
        <color indexed="10"/>
        <rFont val="Calibri Light"/>
        <family val="3"/>
        <charset val="129"/>
        <scheme val="major"/>
      </rPr>
      <t>2</t>
    </r>
  </si>
  <si>
    <t>Quality control</t>
    <phoneticPr fontId="1" type="noConversion"/>
  </si>
  <si>
    <t>Period</t>
    <phoneticPr fontId="1" type="noConversion"/>
  </si>
  <si>
    <t>Validation mean_LLOQ peak ratio (SYS)</t>
    <phoneticPr fontId="1" type="noConversion"/>
  </si>
  <si>
    <t>Validation mean_Calibration curve slope</t>
    <phoneticPr fontId="1" type="noConversion"/>
  </si>
  <si>
    <t>1Batch</t>
    <phoneticPr fontId="1" type="noConversion"/>
  </si>
  <si>
    <t>2Batch</t>
  </si>
  <si>
    <t>3Batch</t>
  </si>
  <si>
    <t>Study No</t>
    <phoneticPr fontId="1" type="noConversion"/>
  </si>
  <si>
    <t>Sponsor</t>
    <phoneticPr fontId="1" type="noConversion"/>
  </si>
  <si>
    <t>Drug name</t>
    <phoneticPr fontId="1" type="noConversion"/>
  </si>
  <si>
    <t>Matrix</t>
    <phoneticPr fontId="1" type="noConversion"/>
  </si>
  <si>
    <t>Aanticoagulant</t>
    <phoneticPr fontId="1" type="noConversion"/>
  </si>
  <si>
    <t>Analyte</t>
    <phoneticPr fontId="1" type="noConversion"/>
  </si>
  <si>
    <t>Internal standard</t>
    <phoneticPr fontId="1" type="noConversion"/>
  </si>
  <si>
    <t>Unit</t>
    <phoneticPr fontId="1" type="noConversion"/>
  </si>
  <si>
    <t>Linearity unit</t>
    <phoneticPr fontId="1" type="noConversion"/>
  </si>
  <si>
    <t>Blank</t>
    <phoneticPr fontId="1" type="noConversion"/>
  </si>
  <si>
    <t>S0</t>
    <phoneticPr fontId="1" type="noConversion"/>
  </si>
  <si>
    <t>S1</t>
    <phoneticPr fontId="1" type="noConversion"/>
  </si>
  <si>
    <t>S2</t>
    <phoneticPr fontId="1" type="noConversion"/>
  </si>
  <si>
    <t>S3</t>
    <phoneticPr fontId="1" type="noConversion"/>
  </si>
  <si>
    <t>S4</t>
    <phoneticPr fontId="1" type="noConversion"/>
  </si>
  <si>
    <t>S5</t>
    <phoneticPr fontId="1" type="noConversion"/>
  </si>
  <si>
    <t>S6</t>
    <phoneticPr fontId="1" type="noConversion"/>
  </si>
  <si>
    <t>S7</t>
    <phoneticPr fontId="1" type="noConversion"/>
  </si>
  <si>
    <t>Calibration Curve</t>
    <phoneticPr fontId="1" type="noConversion"/>
  </si>
  <si>
    <t>QL</t>
    <phoneticPr fontId="1" type="noConversion"/>
  </si>
  <si>
    <t>QM</t>
    <phoneticPr fontId="1" type="noConversion"/>
  </si>
  <si>
    <t>QH</t>
    <phoneticPr fontId="1" type="noConversion"/>
  </si>
  <si>
    <t>기</t>
    <phoneticPr fontId="1" type="noConversion"/>
  </si>
  <si>
    <t>Period I</t>
    <phoneticPr fontId="1" type="noConversion"/>
  </si>
  <si>
    <t>Period II</t>
    <phoneticPr fontId="1" type="noConversion"/>
  </si>
  <si>
    <t>Remark</t>
    <phoneticPr fontId="1" type="noConversion"/>
  </si>
  <si>
    <t>1Batch</t>
  </si>
  <si>
    <t>1ISR</t>
    <phoneticPr fontId="1" type="noConversion"/>
  </si>
  <si>
    <t>Calibration curve</t>
    <phoneticPr fontId="9" type="noConversion"/>
  </si>
  <si>
    <t xml:space="preserve">Quality Control </t>
    <phoneticPr fontId="9" type="noConversion"/>
  </si>
  <si>
    <t>STD</t>
    <phoneticPr fontId="11" type="noConversion"/>
  </si>
  <si>
    <t>ISTD</t>
    <phoneticPr fontId="11" type="noConversion"/>
  </si>
  <si>
    <t>Zero sample</t>
    <phoneticPr fontId="11" type="noConversion"/>
  </si>
  <si>
    <t>Study sample</t>
    <phoneticPr fontId="11" type="noConversion"/>
  </si>
  <si>
    <t xml:space="preserve">Accepted analysis
sample </t>
    <phoneticPr fontId="11" type="noConversion"/>
  </si>
  <si>
    <t>Batch name</t>
  </si>
  <si>
    <t>System suitability</t>
    <phoneticPr fontId="9" type="noConversion"/>
  </si>
  <si>
    <t>ISTD 
Peak area 
CV (%)</t>
    <phoneticPr fontId="1" type="noConversion"/>
  </si>
  <si>
    <t>Area ratio
CV (%)</t>
    <phoneticPr fontId="1" type="noConversion"/>
  </si>
  <si>
    <t>Sample
name</t>
    <phoneticPr fontId="1" type="noConversion"/>
  </si>
  <si>
    <t xml:space="preserve">Peak area </t>
    <phoneticPr fontId="1" type="noConversion"/>
  </si>
  <si>
    <t>Area ratio</t>
    <phoneticPr fontId="1" type="noConversion"/>
  </si>
  <si>
    <t>STD</t>
    <phoneticPr fontId="9" type="noConversion"/>
  </si>
  <si>
    <t>ISTD</t>
    <phoneticPr fontId="1" type="noConversion"/>
  </si>
  <si>
    <t>ISTD 
Peak area
 CV (%)</t>
    <phoneticPr fontId="1" type="noConversion"/>
  </si>
  <si>
    <t>Area ratio 
CV (%)</t>
    <phoneticPr fontId="1" type="noConversion"/>
  </si>
  <si>
    <t>STD area</t>
    <phoneticPr fontId="1" type="noConversion"/>
  </si>
  <si>
    <t>IS area</t>
    <phoneticPr fontId="1" type="noConversion"/>
  </si>
  <si>
    <t>Analysis date</t>
    <phoneticPr fontId="1" type="noConversion"/>
  </si>
  <si>
    <t>ISR
Sample name</t>
    <phoneticPr fontId="1" type="noConversion"/>
  </si>
  <si>
    <t>Batch Summary</t>
    <phoneticPr fontId="9" type="noConversion"/>
  </si>
  <si>
    <t>Time(hr)</t>
    <phoneticPr fontId="1" type="noConversion"/>
  </si>
  <si>
    <t>Period</t>
    <phoneticPr fontId="1" type="noConversion"/>
  </si>
  <si>
    <t>SD</t>
    <phoneticPr fontId="1" type="noConversion"/>
  </si>
  <si>
    <t>Dapagliflozin</t>
    <phoneticPr fontId="9" type="noConversion"/>
  </si>
  <si>
    <r>
      <t>Dapagliflozin-d</t>
    </r>
    <r>
      <rPr>
        <vertAlign val="subscript"/>
        <sz val="10"/>
        <color indexed="10"/>
        <rFont val="Calibri Light"/>
        <family val="3"/>
        <charset val="129"/>
        <scheme val="major"/>
      </rPr>
      <t>5</t>
    </r>
    <phoneticPr fontId="9" type="noConversion"/>
  </si>
  <si>
    <t>1기</t>
    <phoneticPr fontId="1" type="noConversion"/>
  </si>
  <si>
    <t>2기</t>
    <phoneticPr fontId="1" type="noConversion"/>
  </si>
  <si>
    <t>No Peak</t>
  </si>
  <si>
    <t>ND</t>
  </si>
  <si>
    <t>BQL</t>
  </si>
  <si>
    <t>B010</t>
    <phoneticPr fontId="1" type="noConversion"/>
  </si>
  <si>
    <t>B020</t>
    <phoneticPr fontId="1" type="noConversion"/>
  </si>
  <si>
    <t>B030</t>
    <phoneticPr fontId="1" type="noConversion"/>
  </si>
  <si>
    <t>B040</t>
    <phoneticPr fontId="1" type="noConversion"/>
  </si>
  <si>
    <t>B050</t>
    <phoneticPr fontId="1" type="noConversion"/>
  </si>
  <si>
    <t>B060</t>
    <phoneticPr fontId="1" type="noConversion"/>
  </si>
  <si>
    <t>B070</t>
    <phoneticPr fontId="1" type="noConversion"/>
  </si>
  <si>
    <t>B080</t>
    <phoneticPr fontId="1" type="noConversion"/>
  </si>
  <si>
    <t>B090</t>
    <phoneticPr fontId="1" type="noConversion"/>
  </si>
  <si>
    <t>B100</t>
    <phoneticPr fontId="1" type="noConversion"/>
  </si>
  <si>
    <t>B110</t>
    <phoneticPr fontId="1" type="noConversion"/>
  </si>
  <si>
    <t>B120</t>
    <phoneticPr fontId="1" type="noConversion"/>
  </si>
  <si>
    <t>B130</t>
    <phoneticPr fontId="1" type="noConversion"/>
  </si>
  <si>
    <t>B140</t>
    <phoneticPr fontId="1" type="noConversion"/>
  </si>
  <si>
    <t>B150</t>
    <phoneticPr fontId="1" type="noConversion"/>
  </si>
  <si>
    <t>B160</t>
    <phoneticPr fontId="1" type="noConversion"/>
  </si>
  <si>
    <t>DTPK-CS-22-018</t>
    <phoneticPr fontId="1" type="noConversion"/>
  </si>
  <si>
    <t>아주약품㈜</t>
    <phoneticPr fontId="1" type="noConversion"/>
  </si>
  <si>
    <t>시험약 1: C54R1
시험약 2: A51R1
시험약 3: A51R3</t>
    <phoneticPr fontId="1" type="noConversion"/>
  </si>
  <si>
    <t>B140 - 1기 채혈 완료 후 탈락
B070 - 2기 1.5h 채혈 완료 후 탈락</t>
    <phoneticPr fontId="1" type="noConversion"/>
  </si>
  <si>
    <t>2022.08.09 
~ 2022.08.10</t>
    <phoneticPr fontId="1" type="noConversion"/>
  </si>
  <si>
    <t>2022.08.10
~ 2022.08.11</t>
    <phoneticPr fontId="1" type="noConversion"/>
  </si>
  <si>
    <t>B010</t>
    <phoneticPr fontId="1" type="noConversion"/>
  </si>
  <si>
    <t>B020</t>
    <phoneticPr fontId="1" type="noConversion"/>
  </si>
  <si>
    <t>B030</t>
    <phoneticPr fontId="1" type="noConversion"/>
  </si>
  <si>
    <t>B040</t>
    <phoneticPr fontId="1" type="noConversion"/>
  </si>
  <si>
    <t>B050</t>
    <phoneticPr fontId="1" type="noConversion"/>
  </si>
  <si>
    <t>B060</t>
    <phoneticPr fontId="1" type="noConversion"/>
  </si>
  <si>
    <t>B070</t>
    <phoneticPr fontId="1" type="noConversion"/>
  </si>
  <si>
    <t>B010 ~ B060
: 204개</t>
    <phoneticPr fontId="1" type="noConversion"/>
  </si>
  <si>
    <t>B070 ~ B120
(B070 - 2기 1.5h 채혈 완료 후 탈락)
: 193개</t>
    <phoneticPr fontId="1" type="noConversion"/>
  </si>
  <si>
    <t>B130 ~ B160
(B140 - 1기 채혈 완료 후 탈락)
: 119개</t>
    <phoneticPr fontId="1" type="noConversion"/>
  </si>
  <si>
    <t>2022.08.11</t>
    <phoneticPr fontId="1" type="noConversion"/>
  </si>
  <si>
    <t>2022.08.12</t>
    <phoneticPr fontId="1" type="noConversion"/>
  </si>
  <si>
    <t>20220809_SYS_IR1</t>
  </si>
  <si>
    <t>20220809_SYS_IR2</t>
  </si>
  <si>
    <t>20220809_SYS_IR3</t>
  </si>
  <si>
    <t>20220809_SYS_IR4</t>
  </si>
  <si>
    <t>20220809_SYS_IR5</t>
  </si>
  <si>
    <t>20220809_SYS_Blank1</t>
  </si>
  <si>
    <t>20220809_SYS_LLOQ1</t>
  </si>
  <si>
    <t>232.461*</t>
    <phoneticPr fontId="1" type="noConversion"/>
  </si>
  <si>
    <t>*허용기준(정확성이 이론값의 ±15.0%)이 벗어난 시료로 전체 품질관리시료의 정확성 및 정밀성 계산에서 제외</t>
  </si>
  <si>
    <t>Arm B</t>
    <phoneticPr fontId="1" type="noConversion"/>
  </si>
  <si>
    <t>B080</t>
    <phoneticPr fontId="1" type="noConversion"/>
  </si>
  <si>
    <t>B090</t>
    <phoneticPr fontId="1" type="noConversion"/>
  </si>
  <si>
    <t>B100</t>
    <phoneticPr fontId="1" type="noConversion"/>
  </si>
  <si>
    <t>B110</t>
    <phoneticPr fontId="1" type="noConversion"/>
  </si>
  <si>
    <t>B120</t>
    <phoneticPr fontId="1" type="noConversion"/>
  </si>
  <si>
    <t>B130</t>
    <phoneticPr fontId="1" type="noConversion"/>
  </si>
  <si>
    <t>B140</t>
    <phoneticPr fontId="1" type="noConversion"/>
  </si>
  <si>
    <t>B150</t>
    <phoneticPr fontId="1" type="noConversion"/>
  </si>
  <si>
    <t>B160</t>
    <phoneticPr fontId="1" type="noConversion"/>
  </si>
  <si>
    <t>20220810_SYS_IR1</t>
  </si>
  <si>
    <t>20220810_SYS_IR2</t>
  </si>
  <si>
    <t>20220810_SYS_IR3</t>
  </si>
  <si>
    <t>20220810_SYS_IR4</t>
  </si>
  <si>
    <t>20220810_SYS_IR5</t>
  </si>
  <si>
    <t>20220810_SYS_Blank1</t>
  </si>
  <si>
    <t>20220810_SYS_LLOQ1</t>
  </si>
  <si>
    <t>-</t>
  </si>
  <si>
    <t>20220811_SYS_IR1</t>
  </si>
  <si>
    <t>20220811_SYS_IR2</t>
  </si>
  <si>
    <t>20220811_SYS_IR3</t>
  </si>
  <si>
    <t>20220811_SYS_IR4</t>
  </si>
  <si>
    <t>20220811_SYS_IR5</t>
  </si>
  <si>
    <t>20220811_SYS_Blank1</t>
  </si>
  <si>
    <t>20220811_SYS_LLOQ1</t>
  </si>
  <si>
    <t>1P_B010_8h</t>
  </si>
  <si>
    <t>2P_B010_10h</t>
  </si>
  <si>
    <t>1P_B020_10h</t>
  </si>
  <si>
    <t>2P_B020_3h</t>
  </si>
  <si>
    <t>1P_B030_8h</t>
  </si>
  <si>
    <t>2P_B030_0.25h</t>
  </si>
  <si>
    <t>2P_B030_10h</t>
  </si>
  <si>
    <t>2P_B030_12h</t>
  </si>
  <si>
    <t>1P_B040_0.25h</t>
  </si>
  <si>
    <t>2P_B040_0.5h</t>
  </si>
  <si>
    <t>1P_B050_0.5h</t>
  </si>
  <si>
    <t>1P_B050_10h</t>
  </si>
  <si>
    <t>2P_B050_12h</t>
  </si>
  <si>
    <t>1P_B060_0.5h</t>
  </si>
  <si>
    <t>1P_B060_0.75h</t>
  </si>
  <si>
    <t>1P_B060_10h</t>
  </si>
  <si>
    <t>1P_B060_12h</t>
  </si>
  <si>
    <t>1P_B060_24h</t>
  </si>
  <si>
    <t>2P_B060_0.5h</t>
  </si>
  <si>
    <t>1P_B070_1.5h</t>
  </si>
  <si>
    <t>1P_B070_2h</t>
  </si>
  <si>
    <t>1P_B070_24h</t>
  </si>
  <si>
    <t>1P_B080_2h</t>
  </si>
  <si>
    <t>2P_B080_12h</t>
  </si>
  <si>
    <t>2P_B080_24h</t>
  </si>
  <si>
    <t>1P_B090_12h</t>
  </si>
  <si>
    <t>2P_B090_10h</t>
  </si>
  <si>
    <t>2P_B090_12h</t>
  </si>
  <si>
    <t>1P_B100_8h</t>
  </si>
  <si>
    <t>1P_B100_12h</t>
  </si>
  <si>
    <t>2P_B100_1h</t>
  </si>
  <si>
    <t>2P_B100_12h</t>
  </si>
  <si>
    <t>1P_B110_0.5h</t>
  </si>
  <si>
    <t>1P_B110_1h</t>
  </si>
  <si>
    <t>2P_B110_0.5h</t>
  </si>
  <si>
    <t>2P_B110_12h</t>
  </si>
  <si>
    <t>1P_B120_1.5h</t>
  </si>
  <si>
    <t>1P_B120_24h</t>
  </si>
  <si>
    <t>2P_B130_0.25h</t>
  </si>
  <si>
    <t>2P_B130_10h</t>
  </si>
  <si>
    <t>2P_B130_12h</t>
  </si>
  <si>
    <t>1P_B140_0.75h</t>
  </si>
  <si>
    <t>1P_B150_0.25h</t>
  </si>
  <si>
    <t>1P_B150_0.5h</t>
  </si>
  <si>
    <t>1P_B150_8h</t>
  </si>
  <si>
    <t>1P_B150_10h</t>
  </si>
  <si>
    <t>1P_B150_12h</t>
  </si>
  <si>
    <t>2P_B150_0.75h</t>
  </si>
  <si>
    <t>2P_B150_12h</t>
  </si>
  <si>
    <t>1P_B160_8h</t>
  </si>
  <si>
    <t>1P_B160_10h</t>
  </si>
  <si>
    <t>20220812_SYS_IR1</t>
  </si>
  <si>
    <t>20220812_SYS_IR2</t>
  </si>
  <si>
    <t>20220812_SYS_IR3</t>
  </si>
  <si>
    <t>20220812_SYS_IR4</t>
  </si>
  <si>
    <t>20220812_SYS_IR5</t>
  </si>
  <si>
    <t>20220812_SYS_Blank1</t>
  </si>
  <si>
    <t>20220812_SYS_LLOQ1</t>
  </si>
  <si>
    <t>1P_B010_3h</t>
    <phoneticPr fontId="1" type="noConversion"/>
  </si>
  <si>
    <t>1P_B010_3h 등 52개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</si>
</sst>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164" formatCode="_-* #,##0_-;\-* #,##0_-;_-* &quot;-&quot;_-;_-@_-"/>
    <numFmt numFmtId="165" formatCode="0.000_ "/>
    <numFmt numFmtId="166" formatCode="0.00_ "/>
    <numFmt numFmtId="167" formatCode="0_ "/>
    <numFmt numFmtId="168" formatCode="0.0"/>
    <numFmt numFmtId="169" formatCode="0.0_ "/>
    <numFmt numFmtId="170" formatCode="0.000"/>
    <numFmt numFmtId="171" formatCode="0.0000"/>
    <numFmt numFmtId="172" formatCode="0.0000_ "/>
    <numFmt numFmtId="173" formatCode="0.000_);[Red]\(0.000\)"/>
    <numFmt numFmtId="174" formatCode="#,##0_ "/>
    <numFmt numFmtId="175" formatCode="0.0_);[Red]\(0.0\)"/>
    <numFmt numFmtId="176" formatCode="0.00000"/>
    <numFmt numFmtId="177" formatCode="0.000000"/>
  </numFmts>
  <fonts count="45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0"/>
      <color theme="1"/>
      <name val="Calibri"/>
      <family val="3"/>
      <charset val="129"/>
      <scheme val="minor"/>
    </font>
    <font>
      <sz val="10"/>
      <color rgb="FFFF0000"/>
      <name val="Calibri"/>
      <family val="3"/>
      <charset val="129"/>
      <scheme val="minor"/>
    </font>
    <font>
      <sz val="14"/>
      <color theme="1"/>
      <name val="Calibri"/>
      <family val="3"/>
      <charset val="129"/>
      <scheme val="minor"/>
    </font>
    <font>
      <b/>
      <sz val="10"/>
      <color theme="0"/>
      <name val="Calibri"/>
      <family val="3"/>
      <charset val="129"/>
      <scheme val="minor"/>
    </font>
    <font>
      <b/>
      <sz val="10"/>
      <name val="Calibri"/>
      <family val="3"/>
      <charset val="129"/>
      <scheme val="minor"/>
    </font>
    <font>
      <u/>
      <sz val="11"/>
      <color theme="1"/>
      <name val="Calibri"/>
      <family val="3"/>
      <charset val="129"/>
      <scheme val="minor"/>
    </font>
    <font>
      <sz val="10"/>
      <name val="Arial"/>
      <family val="2"/>
    </font>
    <font>
      <sz val="8"/>
      <name val="돋움"/>
      <family val="3"/>
      <charset val="129"/>
    </font>
    <font>
      <sz val="10"/>
      <name val="Calibri"/>
      <family val="3"/>
      <charset val="129"/>
      <scheme val="minor"/>
    </font>
    <font>
      <sz val="8"/>
      <name val="맑은 고딕"/>
      <family val="3"/>
      <charset val="129"/>
    </font>
    <font>
      <sz val="10"/>
      <color indexed="8"/>
      <name val="Calibri"/>
      <family val="3"/>
      <charset val="129"/>
      <scheme val="minor"/>
    </font>
    <font>
      <sz val="10"/>
      <color theme="1"/>
      <name val="Calibri Light"/>
      <family val="3"/>
      <charset val="129"/>
      <scheme val="major"/>
    </font>
    <font>
      <sz val="10"/>
      <name val="Calibri Light"/>
      <family val="3"/>
      <charset val="129"/>
      <scheme val="major"/>
    </font>
    <font>
      <sz val="11"/>
      <name val="돋움"/>
      <family val="3"/>
      <charset val="129"/>
    </font>
    <font>
      <sz val="10"/>
      <color indexed="8"/>
      <name val="맑은 고딕"/>
      <family val="3"/>
      <charset val="129"/>
    </font>
    <font>
      <b/>
      <sz val="11"/>
      <name val="Calibri"/>
      <family val="3"/>
      <charset val="129"/>
      <scheme val="minor"/>
    </font>
    <font>
      <b/>
      <sz val="11"/>
      <color indexed="13"/>
      <name val="Calibri Light"/>
      <family val="3"/>
      <charset val="129"/>
      <scheme val="major"/>
    </font>
    <font>
      <b/>
      <sz val="10"/>
      <color rgb="FFFFFF00"/>
      <name val="Calibri Light"/>
      <family val="3"/>
      <charset val="129"/>
      <scheme val="major"/>
    </font>
    <font>
      <sz val="11"/>
      <color theme="1"/>
      <name val="Calibri"/>
      <family val="2"/>
      <charset val="129"/>
      <scheme val="minor"/>
    </font>
    <font>
      <b/>
      <sz val="14"/>
      <color indexed="13"/>
      <name val="Calibri Light"/>
      <family val="3"/>
      <charset val="129"/>
      <scheme val="major"/>
    </font>
    <font>
      <b/>
      <sz val="11"/>
      <color theme="1"/>
      <name val="Calibri"/>
      <family val="2"/>
      <scheme val="minor"/>
    </font>
    <font>
      <sz val="10"/>
      <color indexed="10"/>
      <name val="Calibri"/>
      <family val="3"/>
      <charset val="129"/>
      <scheme val="minor"/>
    </font>
    <font>
      <sz val="11"/>
      <color theme="1"/>
      <name val="Calibri"/>
      <family val="3"/>
      <charset val="129"/>
      <scheme val="minor"/>
    </font>
    <font>
      <sz val="9"/>
      <color indexed="8"/>
      <name val="Calibri"/>
      <family val="3"/>
      <charset val="129"/>
      <scheme val="minor"/>
    </font>
    <font>
      <b/>
      <sz val="9"/>
      <color indexed="9"/>
      <name val="Calibri"/>
      <family val="3"/>
      <charset val="129"/>
      <scheme val="minor"/>
    </font>
    <font>
      <sz val="9"/>
      <color indexed="10"/>
      <name val="Calibri"/>
      <family val="3"/>
      <charset val="129"/>
      <scheme val="minor"/>
    </font>
    <font>
      <b/>
      <sz val="14"/>
      <color indexed="13"/>
      <name val="Calibri"/>
      <family val="2"/>
      <charset val="129"/>
      <scheme val="minor"/>
    </font>
    <font>
      <sz val="10"/>
      <color theme="0"/>
      <name val="Calibri"/>
      <family val="3"/>
      <charset val="129"/>
      <scheme val="minor"/>
    </font>
    <font>
      <b/>
      <sz val="11"/>
      <color theme="0"/>
      <name val="Calibri"/>
      <family val="3"/>
      <charset val="129"/>
      <scheme val="minor"/>
    </font>
    <font>
      <sz val="11"/>
      <color theme="1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b/>
      <sz val="14"/>
      <color indexed="13"/>
      <name val="Calibri"/>
      <family val="3"/>
      <charset val="129"/>
      <scheme val="minor"/>
    </font>
    <font>
      <b/>
      <sz val="10"/>
      <color theme="1"/>
      <name val="Calibri Light"/>
      <family val="3"/>
      <charset val="129"/>
      <scheme val="major"/>
    </font>
    <font>
      <sz val="10"/>
      <color theme="1"/>
      <name val="맑은 고딕"/>
      <family val="3"/>
      <charset val="129"/>
    </font>
    <font>
      <sz val="10"/>
      <color indexed="10"/>
      <name val="Calibri Light"/>
      <family val="3"/>
      <charset val="129"/>
      <scheme val="major"/>
    </font>
    <font>
      <sz val="6"/>
      <color indexed="10"/>
      <name val="Calibri Light"/>
      <family val="3"/>
      <charset val="129"/>
      <scheme val="major"/>
    </font>
    <font>
      <vertAlign val="subscript"/>
      <sz val="10"/>
      <color indexed="10"/>
      <name val="Calibri Light"/>
      <family val="3"/>
      <charset val="129"/>
      <scheme val="major"/>
    </font>
    <font>
      <sz val="10"/>
      <color rgb="FFFF0000"/>
      <name val="Calibri Light"/>
      <family val="3"/>
      <charset val="129"/>
      <scheme val="major"/>
    </font>
    <font>
      <sz val="10"/>
      <color rgb="FFFF0000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10"/>
      <name val="맑은 고딕"/>
      <family val="3"/>
      <charset val="129"/>
    </font>
    <font>
      <sz val="14"/>
      <color indexed="9"/>
      <name val="Calibri"/>
      <family val="3"/>
      <charset val="129"/>
      <scheme val="minor"/>
    </font>
    <font>
      <b/>
      <sz val="11"/>
      <color theme="1"/>
      <name val="Calibri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0099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8" tint="0.39997558519241921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hair">
        <color auto="1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</borders>
  <cellStyleXfs count="11">
    <xf numFmtId="0" fontId="0" fillId="0" borderId="0">
      <alignment vertical="center"/>
    </xf>
    <xf numFmtId="0" fontId="8" fillId="0" borderId="0"/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164" fontId="20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164" fontId="20" fillId="0" borderId="0" applyFont="0" applyFill="0" applyBorder="0" applyAlignment="0" applyProtection="0">
      <alignment vertical="center"/>
    </xf>
    <xf numFmtId="0" fontId="8" fillId="0" borderId="0"/>
    <xf numFmtId="164" fontId="20" fillId="0" borderId="0" applyFont="0" applyFill="0" applyBorder="0" applyAlignment="0" applyProtection="0">
      <alignment vertical="center"/>
    </xf>
    <xf numFmtId="164" fontId="20" fillId="0" borderId="0" applyFont="0" applyFill="0" applyBorder="0" applyAlignment="0" applyProtection="0">
      <alignment vertical="center"/>
    </xf>
  </cellStyleXfs>
  <cellXfs count="273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3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5" fillId="2" borderId="10" xfId="0" applyFont="1" applyFill="1" applyBorder="1" applyAlignment="1">
      <alignment horizontal="center" vertical="center"/>
    </xf>
    <xf numFmtId="0" fontId="13" fillId="0" borderId="0" xfId="0" applyFont="1">
      <alignment vertical="center"/>
    </xf>
    <xf numFmtId="0" fontId="13" fillId="0" borderId="13" xfId="0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18" fillId="5" borderId="0" xfId="0" applyFont="1" applyFill="1" applyAlignment="1">
      <alignment horizontal="left" vertical="center"/>
    </xf>
    <xf numFmtId="0" fontId="19" fillId="4" borderId="0" xfId="0" applyFont="1" applyFill="1">
      <alignment vertical="center"/>
    </xf>
    <xf numFmtId="0" fontId="14" fillId="0" borderId="3" xfId="2" applyFont="1" applyFill="1" applyBorder="1" applyAlignment="1">
      <alignment horizontal="center" vertical="center" wrapText="1"/>
    </xf>
    <xf numFmtId="168" fontId="14" fillId="0" borderId="2" xfId="2" applyNumberFormat="1" applyFont="1" applyFill="1" applyBorder="1" applyAlignment="1">
      <alignment horizontal="center" vertical="center"/>
    </xf>
    <xf numFmtId="0" fontId="14" fillId="0" borderId="3" xfId="3" applyFont="1" applyFill="1" applyBorder="1" applyAlignment="1">
      <alignment horizontal="center" vertical="center"/>
    </xf>
    <xf numFmtId="0" fontId="14" fillId="0" borderId="0" xfId="3" applyFont="1" applyFill="1" applyBorder="1" applyAlignment="1">
      <alignment horizontal="center" vertical="center"/>
    </xf>
    <xf numFmtId="0" fontId="14" fillId="0" borderId="8" xfId="3" applyFont="1" applyFill="1" applyBorder="1" applyAlignment="1">
      <alignment horizontal="center" vertical="center"/>
    </xf>
    <xf numFmtId="168" fontId="14" fillId="0" borderId="5" xfId="2" applyNumberFormat="1" applyFont="1" applyFill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4" fillId="0" borderId="3" xfId="0" applyNumberFormat="1" applyFont="1" applyBorder="1" applyAlignment="1">
      <alignment horizontal="center" vertical="center"/>
    </xf>
    <xf numFmtId="0" fontId="14" fillId="0" borderId="0" xfId="0" applyNumberFormat="1" applyFont="1" applyBorder="1" applyAlignment="1">
      <alignment horizontal="center" vertical="center"/>
    </xf>
    <xf numFmtId="170" fontId="14" fillId="0" borderId="0" xfId="5" applyNumberFormat="1" applyFont="1" applyBorder="1" applyAlignment="1">
      <alignment horizontal="center" vertical="center"/>
    </xf>
    <xf numFmtId="168" fontId="14" fillId="0" borderId="0" xfId="4" applyNumberFormat="1" applyFont="1" applyBorder="1" applyAlignment="1">
      <alignment horizontal="center" vertical="center"/>
    </xf>
    <xf numFmtId="0" fontId="14" fillId="0" borderId="8" xfId="0" applyNumberFormat="1" applyFont="1" applyBorder="1" applyAlignment="1">
      <alignment horizontal="center" vertical="center"/>
    </xf>
    <xf numFmtId="0" fontId="14" fillId="0" borderId="8" xfId="2" applyFont="1" applyFill="1" applyBorder="1" applyAlignment="1">
      <alignment horizontal="center" vertical="center"/>
    </xf>
    <xf numFmtId="165" fontId="12" fillId="0" borderId="0" xfId="0" applyNumberFormat="1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169" fontId="12" fillId="0" borderId="0" xfId="0" applyNumberFormat="1" applyFont="1" applyFill="1" applyBorder="1" applyAlignment="1">
      <alignment horizontal="center" vertical="center"/>
    </xf>
    <xf numFmtId="166" fontId="12" fillId="0" borderId="0" xfId="0" applyNumberFormat="1" applyFont="1" applyFill="1" applyBorder="1" applyAlignment="1">
      <alignment horizontal="center" vertical="center"/>
    </xf>
    <xf numFmtId="0" fontId="22" fillId="0" borderId="0" xfId="0" applyFont="1">
      <alignment vertical="center"/>
    </xf>
    <xf numFmtId="0" fontId="5" fillId="2" borderId="10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12" fillId="0" borderId="0" xfId="0" applyFont="1" applyAlignment="1">
      <alignment vertical="center"/>
    </xf>
    <xf numFmtId="0" fontId="12" fillId="0" borderId="0" xfId="0" applyFont="1" applyAlignment="1">
      <alignment horizontal="center" vertical="center"/>
    </xf>
    <xf numFmtId="0" fontId="10" fillId="0" borderId="6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0" fontId="12" fillId="7" borderId="1" xfId="0" applyFont="1" applyFill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24" fillId="0" borderId="0" xfId="0" applyFont="1">
      <alignment vertical="center"/>
    </xf>
    <xf numFmtId="0" fontId="10" fillId="0" borderId="1" xfId="0" applyFont="1" applyFill="1" applyBorder="1" applyAlignment="1">
      <alignment horizontal="center" vertical="center"/>
    </xf>
    <xf numFmtId="0" fontId="25" fillId="0" borderId="0" xfId="0" applyFont="1">
      <alignment vertical="center"/>
    </xf>
    <xf numFmtId="0" fontId="12" fillId="0" borderId="0" xfId="0" applyFont="1">
      <alignment vertical="center"/>
    </xf>
    <xf numFmtId="0" fontId="23" fillId="0" borderId="1" xfId="0" applyFont="1" applyFill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14" fillId="0" borderId="0" xfId="2" applyFont="1" applyFill="1" applyBorder="1" applyAlignment="1">
      <alignment horizontal="center" vertical="center" wrapText="1"/>
    </xf>
    <xf numFmtId="169" fontId="12" fillId="0" borderId="8" xfId="0" applyNumberFormat="1" applyFont="1" applyFill="1" applyBorder="1" applyAlignment="1">
      <alignment horizontal="center" vertical="center"/>
    </xf>
    <xf numFmtId="0" fontId="14" fillId="0" borderId="13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14" fillId="0" borderId="15" xfId="0" applyFont="1" applyFill="1" applyBorder="1" applyAlignment="1">
      <alignment horizontal="center" vertical="center"/>
    </xf>
    <xf numFmtId="0" fontId="14" fillId="0" borderId="18" xfId="0" applyFont="1" applyFill="1" applyBorder="1" applyAlignment="1">
      <alignment horizontal="center" vertical="center" wrapText="1"/>
    </xf>
    <xf numFmtId="172" fontId="14" fillId="0" borderId="4" xfId="0" applyNumberFormat="1" applyFont="1" applyFill="1" applyBorder="1" applyAlignment="1">
      <alignment horizontal="center" vertical="center"/>
    </xf>
    <xf numFmtId="0" fontId="14" fillId="0" borderId="20" xfId="0" applyNumberFormat="1" applyFont="1" applyBorder="1" applyAlignment="1">
      <alignment horizontal="center" vertical="center"/>
    </xf>
    <xf numFmtId="0" fontId="2" fillId="0" borderId="0" xfId="0" applyFont="1" applyFill="1" applyBorder="1">
      <alignment vertical="center"/>
    </xf>
    <xf numFmtId="0" fontId="3" fillId="0" borderId="12" xfId="0" applyFont="1" applyFill="1" applyBorder="1" applyAlignment="1">
      <alignment horizontal="center" vertical="center"/>
    </xf>
    <xf numFmtId="0" fontId="2" fillId="0" borderId="0" xfId="0" applyFont="1" applyFill="1">
      <alignment vertical="center"/>
    </xf>
    <xf numFmtId="0" fontId="3" fillId="0" borderId="1" xfId="0" applyFont="1" applyBorder="1" applyAlignment="1">
      <alignment horizontal="left" vertical="center"/>
    </xf>
    <xf numFmtId="171" fontId="3" fillId="0" borderId="1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vertical="center"/>
    </xf>
    <xf numFmtId="49" fontId="3" fillId="0" borderId="7" xfId="0" applyNumberFormat="1" applyFont="1" applyBorder="1" applyAlignment="1">
      <alignment vertical="center"/>
    </xf>
    <xf numFmtId="0" fontId="24" fillId="0" borderId="10" xfId="0" applyFont="1" applyBorder="1">
      <alignment vertical="center"/>
    </xf>
    <xf numFmtId="0" fontId="24" fillId="0" borderId="7" xfId="0" applyFont="1" applyBorder="1">
      <alignment vertical="center"/>
    </xf>
    <xf numFmtId="0" fontId="28" fillId="6" borderId="0" xfId="2" applyFont="1" applyFill="1" applyAlignment="1">
      <alignment horizontal="left" vertical="center"/>
    </xf>
    <xf numFmtId="0" fontId="23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right" vertical="center"/>
    </xf>
    <xf numFmtId="0" fontId="28" fillId="4" borderId="0" xfId="2" applyFont="1" applyFill="1" applyAlignment="1">
      <alignment horizontal="left" vertical="center"/>
    </xf>
    <xf numFmtId="0" fontId="12" fillId="4" borderId="0" xfId="0" applyFont="1" applyFill="1" applyAlignment="1">
      <alignment horizontal="center" vertical="center"/>
    </xf>
    <xf numFmtId="0" fontId="25" fillId="4" borderId="0" xfId="0" applyFont="1" applyFill="1">
      <alignment vertical="center"/>
    </xf>
    <xf numFmtId="0" fontId="29" fillId="0" borderId="0" xfId="0" applyFont="1">
      <alignment vertical="center"/>
    </xf>
    <xf numFmtId="49" fontId="3" fillId="0" borderId="11" xfId="0" applyNumberFormat="1" applyFont="1" applyBorder="1" applyAlignment="1">
      <alignment vertical="center"/>
    </xf>
    <xf numFmtId="0" fontId="31" fillId="0" borderId="0" xfId="0" applyFont="1">
      <alignment vertical="center"/>
    </xf>
    <xf numFmtId="173" fontId="16" fillId="8" borderId="1" xfId="0" applyNumberFormat="1" applyFont="1" applyFill="1" applyBorder="1" applyAlignment="1">
      <alignment horizontal="center" vertical="center"/>
    </xf>
    <xf numFmtId="173" fontId="12" fillId="0" borderId="3" xfId="0" applyNumberFormat="1" applyFont="1" applyFill="1" applyBorder="1" applyAlignment="1">
      <alignment horizontal="center" vertical="center" wrapText="1"/>
    </xf>
    <xf numFmtId="173" fontId="12" fillId="0" borderId="8" xfId="0" applyNumberFormat="1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171" fontId="3" fillId="0" borderId="11" xfId="0" applyNumberFormat="1" applyFont="1" applyBorder="1" applyAlignment="1">
      <alignment horizontal="center" vertical="center"/>
    </xf>
    <xf numFmtId="171" fontId="3" fillId="0" borderId="10" xfId="0" applyNumberFormat="1" applyFont="1" applyBorder="1" applyAlignment="1">
      <alignment horizontal="center" vertical="center"/>
    </xf>
    <xf numFmtId="171" fontId="3" fillId="0" borderId="12" xfId="0" applyNumberFormat="1" applyFont="1" applyBorder="1" applyAlignment="1">
      <alignment horizontal="center" vertical="center"/>
    </xf>
    <xf numFmtId="172" fontId="6" fillId="0" borderId="1" xfId="2" applyNumberFormat="1" applyFont="1" applyFill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173" fontId="12" fillId="0" borderId="0" xfId="0" applyNumberFormat="1" applyFont="1" applyFill="1" applyBorder="1" applyAlignment="1">
      <alignment horizontal="right" vertical="center"/>
    </xf>
    <xf numFmtId="173" fontId="2" fillId="0" borderId="0" xfId="0" applyNumberFormat="1" applyFont="1" applyFill="1" applyAlignment="1">
      <alignment horizontal="right" vertical="center"/>
    </xf>
    <xf numFmtId="168" fontId="2" fillId="0" borderId="15" xfId="0" applyNumberFormat="1" applyFont="1" applyFill="1" applyBorder="1" applyAlignment="1">
      <alignment horizontal="center" vertical="center"/>
    </xf>
    <xf numFmtId="169" fontId="2" fillId="0" borderId="0" xfId="0" applyNumberFormat="1" applyFont="1" applyFill="1">
      <alignment vertical="center"/>
    </xf>
    <xf numFmtId="0" fontId="10" fillId="0" borderId="1" xfId="0" applyFont="1" applyBorder="1" applyAlignment="1">
      <alignment horizontal="center" vertical="center"/>
    </xf>
    <xf numFmtId="0" fontId="13" fillId="9" borderId="0" xfId="0" applyFont="1" applyFill="1">
      <alignment vertical="center"/>
    </xf>
    <xf numFmtId="0" fontId="14" fillId="0" borderId="0" xfId="0" applyFont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0" fontId="14" fillId="0" borderId="3" xfId="0" applyFont="1" applyFill="1" applyBorder="1" applyAlignment="1">
      <alignment horizontal="center" vertical="center" wrapText="1"/>
    </xf>
    <xf numFmtId="0" fontId="14" fillId="0" borderId="0" xfId="0" applyFont="1" applyFill="1" applyBorder="1" applyAlignment="1">
      <alignment horizontal="center" vertical="center" wrapText="1"/>
    </xf>
    <xf numFmtId="0" fontId="33" fillId="6" borderId="0" xfId="2" applyFont="1" applyFill="1" applyAlignment="1">
      <alignment horizontal="left" vertical="center"/>
    </xf>
    <xf numFmtId="172" fontId="17" fillId="0" borderId="1" xfId="2" applyNumberFormat="1" applyFont="1" applyFill="1" applyBorder="1" applyAlignment="1">
      <alignment horizontal="center" vertical="center"/>
    </xf>
    <xf numFmtId="0" fontId="14" fillId="0" borderId="0" xfId="2" applyFont="1" applyFill="1" applyBorder="1" applyAlignment="1">
      <alignment horizontal="center" vertical="center"/>
    </xf>
    <xf numFmtId="165" fontId="13" fillId="0" borderId="3" xfId="0" applyNumberFormat="1" applyFont="1" applyFill="1" applyBorder="1" applyAlignment="1">
      <alignment horizontal="center" vertical="center"/>
    </xf>
    <xf numFmtId="169" fontId="13" fillId="0" borderId="3" xfId="0" applyNumberFormat="1" applyFont="1" applyFill="1" applyBorder="1" applyAlignment="1">
      <alignment horizontal="center" vertical="center"/>
    </xf>
    <xf numFmtId="165" fontId="13" fillId="0" borderId="0" xfId="0" applyNumberFormat="1" applyFont="1" applyFill="1" applyBorder="1" applyAlignment="1">
      <alignment horizontal="center" vertical="center"/>
    </xf>
    <xf numFmtId="169" fontId="13" fillId="0" borderId="0" xfId="0" applyNumberFormat="1" applyFont="1" applyFill="1" applyBorder="1" applyAlignment="1">
      <alignment horizontal="center" vertical="center"/>
    </xf>
    <xf numFmtId="165" fontId="13" fillId="0" borderId="8" xfId="0" applyNumberFormat="1" applyFont="1" applyFill="1" applyBorder="1" applyAlignment="1">
      <alignment horizontal="center" vertical="center"/>
    </xf>
    <xf numFmtId="169" fontId="13" fillId="0" borderId="8" xfId="0" applyNumberFormat="1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 wrapText="1"/>
    </xf>
    <xf numFmtId="0" fontId="13" fillId="5" borderId="0" xfId="0" applyFont="1" applyFill="1">
      <alignment vertical="center"/>
    </xf>
    <xf numFmtId="0" fontId="34" fillId="0" borderId="0" xfId="0" applyFont="1">
      <alignment vertical="center"/>
    </xf>
    <xf numFmtId="0" fontId="35" fillId="0" borderId="19" xfId="0" applyFont="1" applyBorder="1" applyAlignment="1">
      <alignment horizontal="justify" vertical="center" wrapText="1"/>
    </xf>
    <xf numFmtId="169" fontId="35" fillId="0" borderId="19" xfId="0" applyNumberFormat="1" applyFont="1" applyBorder="1" applyAlignment="1">
      <alignment horizontal="justify" vertical="center" wrapText="1"/>
    </xf>
    <xf numFmtId="0" fontId="35" fillId="0" borderId="0" xfId="0" applyFont="1" applyBorder="1" applyAlignment="1">
      <alignment horizontal="justify" vertical="center" wrapText="1"/>
    </xf>
    <xf numFmtId="169" fontId="35" fillId="0" borderId="0" xfId="0" applyNumberFormat="1" applyFont="1" applyBorder="1" applyAlignment="1">
      <alignment horizontal="justify" vertical="center" wrapText="1"/>
    </xf>
    <xf numFmtId="169" fontId="35" fillId="0" borderId="8" xfId="0" applyNumberFormat="1" applyFont="1" applyBorder="1" applyAlignment="1">
      <alignment horizontal="justify" vertical="center" wrapText="1"/>
    </xf>
    <xf numFmtId="0" fontId="32" fillId="0" borderId="0" xfId="0" applyFont="1" applyBorder="1" applyAlignment="1">
      <alignment horizontal="justify" vertical="center" wrapText="1"/>
    </xf>
    <xf numFmtId="0" fontId="13" fillId="0" borderId="0" xfId="0" applyFont="1" applyBorder="1">
      <alignment vertical="center"/>
    </xf>
    <xf numFmtId="165" fontId="12" fillId="0" borderId="0" xfId="0" applyNumberFormat="1" applyFont="1" applyFill="1" applyBorder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36" fillId="0" borderId="1" xfId="0" applyFont="1" applyBorder="1" applyAlignment="1">
      <alignment horizontal="left" vertical="center"/>
    </xf>
    <xf numFmtId="173" fontId="16" fillId="8" borderId="12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/>
    </xf>
    <xf numFmtId="168" fontId="13" fillId="0" borderId="0" xfId="0" applyNumberFormat="1" applyFont="1" applyBorder="1" applyAlignment="1">
      <alignment horizontal="center" vertical="center"/>
    </xf>
    <xf numFmtId="170" fontId="13" fillId="0" borderId="3" xfId="0" applyNumberFormat="1" applyFont="1" applyBorder="1" applyAlignment="1">
      <alignment horizontal="center" vertical="center"/>
    </xf>
    <xf numFmtId="170" fontId="13" fillId="0" borderId="4" xfId="0" applyNumberFormat="1" applyFont="1" applyBorder="1" applyAlignment="1">
      <alignment horizontal="center" vertical="center"/>
    </xf>
    <xf numFmtId="168" fontId="13" fillId="0" borderId="6" xfId="0" applyNumberFormat="1" applyFont="1" applyBorder="1" applyAlignment="1">
      <alignment horizontal="center" vertical="center"/>
    </xf>
    <xf numFmtId="168" fontId="13" fillId="0" borderId="8" xfId="0" applyNumberFormat="1" applyFont="1" applyBorder="1" applyAlignment="1">
      <alignment horizontal="center" vertical="center"/>
    </xf>
    <xf numFmtId="168" fontId="13" fillId="0" borderId="9" xfId="0" applyNumberFormat="1" applyFont="1" applyBorder="1" applyAlignment="1">
      <alignment horizontal="center" vertical="center"/>
    </xf>
    <xf numFmtId="0" fontId="21" fillId="6" borderId="0" xfId="2" applyFont="1" applyFill="1" applyAlignment="1">
      <alignment horizontal="left" vertical="center"/>
    </xf>
    <xf numFmtId="170" fontId="39" fillId="0" borderId="0" xfId="0" applyNumberFormat="1" applyFont="1" applyBorder="1" applyAlignment="1">
      <alignment horizontal="center" vertical="center"/>
    </xf>
    <xf numFmtId="0" fontId="39" fillId="0" borderId="5" xfId="0" applyNumberFormat="1" applyFont="1" applyBorder="1" applyAlignment="1">
      <alignment horizontal="center" vertical="center"/>
    </xf>
    <xf numFmtId="0" fontId="39" fillId="0" borderId="0" xfId="0" applyNumberFormat="1" applyFont="1" applyBorder="1" applyAlignment="1">
      <alignment horizontal="center" vertical="center"/>
    </xf>
    <xf numFmtId="0" fontId="39" fillId="0" borderId="6" xfId="0" applyNumberFormat="1" applyFont="1" applyBorder="1" applyAlignment="1">
      <alignment horizontal="center" vertical="center"/>
    </xf>
    <xf numFmtId="170" fontId="39" fillId="0" borderId="0" xfId="5" applyNumberFormat="1" applyFont="1" applyBorder="1" applyAlignment="1">
      <alignment horizontal="center" vertical="center"/>
    </xf>
    <xf numFmtId="168" fontId="39" fillId="0" borderId="0" xfId="4" applyNumberFormat="1" applyFont="1" applyBorder="1" applyAlignment="1">
      <alignment horizontal="center" vertical="center"/>
    </xf>
    <xf numFmtId="170" fontId="39" fillId="0" borderId="20" xfId="5" applyNumberFormat="1" applyFont="1" applyBorder="1" applyAlignment="1">
      <alignment horizontal="center" vertical="center"/>
    </xf>
    <xf numFmtId="168" fontId="39" fillId="0" borderId="20" xfId="4" applyNumberFormat="1" applyFont="1" applyBorder="1" applyAlignment="1">
      <alignment horizontal="center" vertical="center"/>
    </xf>
    <xf numFmtId="172" fontId="17" fillId="0" borderId="0" xfId="2" applyNumberFormat="1" applyFont="1" applyFill="1" applyBorder="1" applyAlignment="1">
      <alignment horizontal="center" vertical="center"/>
    </xf>
    <xf numFmtId="173" fontId="3" fillId="0" borderId="1" xfId="0" applyNumberFormat="1" applyFont="1" applyBorder="1" applyAlignment="1">
      <alignment horizontal="center" vertical="center"/>
    </xf>
    <xf numFmtId="173" fontId="3" fillId="0" borderId="1" xfId="0" applyNumberFormat="1" applyFont="1" applyFill="1" applyBorder="1" applyAlignment="1">
      <alignment horizontal="center" vertical="center"/>
    </xf>
    <xf numFmtId="165" fontId="40" fillId="0" borderId="12" xfId="0" applyNumberFormat="1" applyFont="1" applyFill="1" applyBorder="1" applyAlignment="1">
      <alignment horizontal="center" vertical="center"/>
    </xf>
    <xf numFmtId="0" fontId="40" fillId="0" borderId="12" xfId="0" applyNumberFormat="1" applyFont="1" applyBorder="1" applyAlignment="1">
      <alignment horizontal="center" vertical="center"/>
    </xf>
    <xf numFmtId="173" fontId="40" fillId="0" borderId="12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3" fontId="40" fillId="0" borderId="1" xfId="0" applyNumberFormat="1" applyFont="1" applyBorder="1" applyAlignment="1">
      <alignment horizontal="center" vertical="center"/>
    </xf>
    <xf numFmtId="0" fontId="41" fillId="0" borderId="0" xfId="0" applyFont="1">
      <alignment vertical="center"/>
    </xf>
    <xf numFmtId="0" fontId="3" fillId="0" borderId="0" xfId="0" applyFont="1" applyFill="1" applyBorder="1" applyAlignment="1">
      <alignment horizontal="left"/>
    </xf>
    <xf numFmtId="173" fontId="3" fillId="0" borderId="0" xfId="0" applyNumberFormat="1" applyFont="1" applyFill="1" applyBorder="1" applyAlignment="1">
      <alignment horizontal="right"/>
    </xf>
    <xf numFmtId="0" fontId="3" fillId="0" borderId="8" xfId="0" applyFont="1" applyFill="1" applyBorder="1" applyAlignment="1">
      <alignment horizontal="left"/>
    </xf>
    <xf numFmtId="173" fontId="3" fillId="0" borderId="8" xfId="0" applyNumberFormat="1" applyFont="1" applyFill="1" applyBorder="1" applyAlignment="1">
      <alignment horizontal="right"/>
    </xf>
    <xf numFmtId="0" fontId="3" fillId="0" borderId="0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174" fontId="3" fillId="0" borderId="18" xfId="0" applyNumberFormat="1" applyFont="1" applyFill="1" applyBorder="1" applyAlignment="1">
      <alignment horizontal="center" vertical="center"/>
    </xf>
    <xf numFmtId="1" fontId="3" fillId="0" borderId="18" xfId="0" applyNumberFormat="1" applyFont="1" applyFill="1" applyBorder="1" applyAlignment="1">
      <alignment horizontal="center" vertical="center"/>
    </xf>
    <xf numFmtId="167" fontId="3" fillId="0" borderId="1" xfId="0" applyNumberFormat="1" applyFont="1" applyFill="1" applyBorder="1" applyAlignment="1">
      <alignment horizontal="center" vertical="center"/>
    </xf>
    <xf numFmtId="0" fontId="39" fillId="0" borderId="0" xfId="0" applyFont="1" applyBorder="1" applyAlignment="1">
      <alignment horizontal="center" vertical="center"/>
    </xf>
    <xf numFmtId="0" fontId="42" fillId="0" borderId="1" xfId="0" applyFont="1" applyFill="1" applyBorder="1" applyAlignment="1">
      <alignment horizontal="right" vertical="center"/>
    </xf>
    <xf numFmtId="0" fontId="5" fillId="3" borderId="14" xfId="0" applyFont="1" applyFill="1" applyBorder="1" applyAlignment="1">
      <alignment horizontal="center" vertical="center"/>
    </xf>
    <xf numFmtId="0" fontId="43" fillId="6" borderId="0" xfId="2" applyFont="1" applyFill="1" applyAlignment="1">
      <alignment horizontal="center" vertical="center"/>
    </xf>
    <xf numFmtId="0" fontId="10" fillId="6" borderId="0" xfId="2" applyFont="1" applyFill="1" applyAlignment="1">
      <alignment horizontal="center" vertical="center"/>
    </xf>
    <xf numFmtId="0" fontId="3" fillId="0" borderId="17" xfId="0" applyFont="1" applyBorder="1" applyAlignment="1">
      <alignment vertical="center"/>
    </xf>
    <xf numFmtId="167" fontId="23" fillId="0" borderId="22" xfId="8" applyNumberFormat="1" applyFont="1" applyBorder="1" applyAlignment="1">
      <alignment horizontal="center" vertical="center"/>
    </xf>
    <xf numFmtId="172" fontId="23" fillId="0" borderId="22" xfId="8" applyNumberFormat="1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167" fontId="23" fillId="0" borderId="11" xfId="8" applyNumberFormat="1" applyFont="1" applyBorder="1" applyAlignment="1">
      <alignment horizontal="center" vertical="center"/>
    </xf>
    <xf numFmtId="172" fontId="23" fillId="0" borderId="11" xfId="8" applyNumberFormat="1" applyFont="1" applyBorder="1" applyAlignment="1">
      <alignment horizontal="center" vertical="center"/>
    </xf>
    <xf numFmtId="0" fontId="3" fillId="0" borderId="7" xfId="0" applyFont="1" applyFill="1" applyBorder="1" applyAlignment="1">
      <alignment vertical="center"/>
    </xf>
    <xf numFmtId="167" fontId="23" fillId="0" borderId="11" xfId="8" applyNumberFormat="1" applyFont="1" applyFill="1" applyBorder="1" applyAlignment="1">
      <alignment horizontal="center" vertical="center"/>
    </xf>
    <xf numFmtId="172" fontId="23" fillId="0" borderId="12" xfId="8" applyNumberFormat="1" applyFont="1" applyFill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167" fontId="23" fillId="0" borderId="10" xfId="8" applyNumberFormat="1" applyFont="1" applyBorder="1" applyAlignment="1">
      <alignment horizontal="center" vertical="center"/>
    </xf>
    <xf numFmtId="172" fontId="23" fillId="0" borderId="10" xfId="8" applyNumberFormat="1" applyFont="1" applyBorder="1" applyAlignment="1">
      <alignment horizontal="center" vertical="center"/>
    </xf>
    <xf numFmtId="167" fontId="23" fillId="0" borderId="12" xfId="8" applyNumberFormat="1" applyFont="1" applyFill="1" applyBorder="1" applyAlignment="1">
      <alignment horizontal="center" vertical="center"/>
    </xf>
    <xf numFmtId="0" fontId="21" fillId="0" borderId="0" xfId="2" applyFont="1" applyFill="1" applyAlignment="1">
      <alignment vertical="center"/>
    </xf>
    <xf numFmtId="14" fontId="10" fillId="0" borderId="18" xfId="0" quotePrefix="1" applyNumberFormat="1" applyFont="1" applyBorder="1" applyAlignment="1">
      <alignment horizontal="center" vertical="center" wrapText="1"/>
    </xf>
    <xf numFmtId="0" fontId="10" fillId="0" borderId="13" xfId="0" applyFont="1" applyFill="1" applyBorder="1" applyAlignment="1">
      <alignment horizontal="center" vertical="center"/>
    </xf>
    <xf numFmtId="0" fontId="24" fillId="0" borderId="0" xfId="0" applyFont="1">
      <alignment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170" fontId="39" fillId="0" borderId="0" xfId="0" applyNumberFormat="1" applyFont="1" applyFill="1" applyBorder="1" applyAlignment="1">
      <alignment horizontal="center" vertical="center"/>
    </xf>
    <xf numFmtId="170" fontId="39" fillId="0" borderId="8" xfId="5" applyNumberFormat="1" applyFont="1" applyBorder="1" applyAlignment="1">
      <alignment horizontal="center" vertical="center"/>
    </xf>
    <xf numFmtId="168" fontId="39" fillId="0" borderId="8" xfId="4" applyNumberFormat="1" applyFont="1" applyBorder="1" applyAlignment="1">
      <alignment horizontal="center" vertical="center"/>
    </xf>
    <xf numFmtId="0" fontId="10" fillId="0" borderId="0" xfId="3" applyFont="1" applyFill="1" applyBorder="1" applyAlignment="1">
      <alignment horizontal="center" vertical="center"/>
    </xf>
    <xf numFmtId="166" fontId="10" fillId="0" borderId="0" xfId="3" applyNumberFormat="1" applyFont="1" applyFill="1" applyBorder="1" applyAlignment="1">
      <alignment horizontal="center" vertical="center"/>
    </xf>
    <xf numFmtId="166" fontId="10" fillId="0" borderId="6" xfId="3" applyNumberFormat="1" applyFont="1" applyFill="1" applyBorder="1" applyAlignment="1">
      <alignment horizontal="center" vertical="center"/>
    </xf>
    <xf numFmtId="0" fontId="13" fillId="0" borderId="0" xfId="0" applyFont="1" applyFill="1">
      <alignment vertical="center"/>
    </xf>
    <xf numFmtId="0" fontId="14" fillId="0" borderId="3" xfId="0" applyFont="1" applyFill="1" applyBorder="1" applyAlignment="1">
      <alignment horizontal="center" vertical="center" wrapText="1"/>
    </xf>
    <xf numFmtId="0" fontId="14" fillId="0" borderId="0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166" fontId="10" fillId="0" borderId="5" xfId="3" applyNumberFormat="1" applyFont="1" applyFill="1" applyBorder="1" applyAlignment="1">
      <alignment horizontal="center" vertical="center"/>
    </xf>
    <xf numFmtId="0" fontId="10" fillId="0" borderId="5" xfId="2" applyFont="1" applyFill="1" applyBorder="1" applyAlignment="1">
      <alignment horizontal="center" vertical="center"/>
    </xf>
    <xf numFmtId="0" fontId="35" fillId="0" borderId="3" xfId="0" applyFont="1" applyBorder="1" applyAlignment="1">
      <alignment horizontal="justify" vertical="center" wrapText="1"/>
    </xf>
    <xf numFmtId="169" fontId="35" fillId="0" borderId="3" xfId="0" applyNumberFormat="1" applyFont="1" applyBorder="1" applyAlignment="1">
      <alignment horizontal="justify" vertical="center" wrapText="1"/>
    </xf>
    <xf numFmtId="0" fontId="36" fillId="0" borderId="1" xfId="0" applyFont="1" applyBorder="1" applyAlignment="1">
      <alignment horizontal="right" vertical="center"/>
    </xf>
    <xf numFmtId="0" fontId="36" fillId="0" borderId="1" xfId="0" applyFont="1" applyBorder="1">
      <alignment vertical="center"/>
    </xf>
    <xf numFmtId="170" fontId="39" fillId="0" borderId="3" xfId="5" applyNumberFormat="1" applyFont="1" applyBorder="1" applyAlignment="1">
      <alignment horizontal="center" vertical="center"/>
    </xf>
    <xf numFmtId="168" fontId="39" fillId="0" borderId="3" xfId="4" applyNumberFormat="1" applyFont="1" applyBorder="1" applyAlignment="1">
      <alignment horizontal="center" vertical="center"/>
    </xf>
    <xf numFmtId="173" fontId="40" fillId="0" borderId="1" xfId="0" applyNumberFormat="1" applyFont="1" applyFill="1" applyBorder="1" applyAlignment="1">
      <alignment horizontal="center" vertical="center"/>
    </xf>
    <xf numFmtId="0" fontId="35" fillId="0" borderId="8" xfId="0" applyFont="1" applyBorder="1" applyAlignment="1">
      <alignment horizontal="justify" vertical="center" wrapText="1"/>
    </xf>
    <xf numFmtId="0" fontId="2" fillId="0" borderId="0" xfId="0" applyFont="1" applyFill="1" applyAlignment="1">
      <alignment vertical="center"/>
    </xf>
    <xf numFmtId="171" fontId="39" fillId="0" borderId="6" xfId="0" applyNumberFormat="1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176" fontId="3" fillId="0" borderId="1" xfId="0" applyNumberFormat="1" applyFont="1" applyBorder="1" applyAlignment="1">
      <alignment horizontal="left" vertical="center"/>
    </xf>
    <xf numFmtId="176" fontId="14" fillId="0" borderId="3" xfId="0" applyNumberFormat="1" applyFont="1" applyFill="1" applyBorder="1" applyAlignment="1">
      <alignment horizontal="center" vertical="center"/>
    </xf>
    <xf numFmtId="177" fontId="14" fillId="0" borderId="3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27" fillId="0" borderId="1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/>
    </xf>
    <xf numFmtId="0" fontId="5" fillId="3" borderId="18" xfId="0" applyFont="1" applyFill="1" applyBorder="1" applyAlignment="1">
      <alignment horizontal="center" vertical="center"/>
    </xf>
    <xf numFmtId="0" fontId="30" fillId="3" borderId="1" xfId="0" applyFont="1" applyFill="1" applyBorder="1" applyAlignment="1">
      <alignment horizontal="center" vertical="center"/>
    </xf>
    <xf numFmtId="0" fontId="26" fillId="3" borderId="15" xfId="0" applyFont="1" applyFill="1" applyBorder="1" applyAlignment="1">
      <alignment horizontal="center" vertical="center"/>
    </xf>
    <xf numFmtId="0" fontId="26" fillId="3" borderId="13" xfId="0" applyFont="1" applyFill="1" applyBorder="1" applyAlignment="1">
      <alignment horizontal="center" vertical="center"/>
    </xf>
    <xf numFmtId="0" fontId="27" fillId="0" borderId="2" xfId="6" applyFont="1" applyFill="1" applyBorder="1" applyAlignment="1">
      <alignment horizontal="left" vertical="top" wrapText="1"/>
    </xf>
    <xf numFmtId="0" fontId="27" fillId="0" borderId="3" xfId="6" applyFont="1" applyFill="1" applyBorder="1" applyAlignment="1">
      <alignment horizontal="left" vertical="top" wrapText="1"/>
    </xf>
    <xf numFmtId="0" fontId="27" fillId="0" borderId="5" xfId="6" applyFont="1" applyFill="1" applyBorder="1" applyAlignment="1">
      <alignment horizontal="left" vertical="top" wrapText="1"/>
    </xf>
    <xf numFmtId="0" fontId="27" fillId="0" borderId="0" xfId="6" applyFont="1" applyFill="1" applyBorder="1" applyAlignment="1">
      <alignment horizontal="left" vertical="top" wrapText="1"/>
    </xf>
    <xf numFmtId="0" fontId="27" fillId="0" borderId="7" xfId="6" applyFont="1" applyFill="1" applyBorder="1" applyAlignment="1">
      <alignment horizontal="left" vertical="top" wrapText="1"/>
    </xf>
    <xf numFmtId="0" fontId="27" fillId="0" borderId="8" xfId="6" applyFont="1" applyFill="1" applyBorder="1" applyAlignment="1">
      <alignment horizontal="left" vertical="top" wrapText="1"/>
    </xf>
    <xf numFmtId="0" fontId="5" fillId="3" borderId="3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left" vertical="center"/>
    </xf>
    <xf numFmtId="0" fontId="5" fillId="3" borderId="0" xfId="0" applyFont="1" applyFill="1" applyBorder="1" applyAlignment="1">
      <alignment horizontal="left" vertical="center"/>
    </xf>
    <xf numFmtId="0" fontId="5" fillId="3" borderId="6" xfId="0" applyFont="1" applyFill="1" applyBorder="1" applyAlignment="1">
      <alignment horizontal="left" vertical="center"/>
    </xf>
    <xf numFmtId="0" fontId="5" fillId="3" borderId="15" xfId="0" applyFont="1" applyFill="1" applyBorder="1" applyAlignment="1">
      <alignment horizontal="left" vertical="center"/>
    </xf>
    <xf numFmtId="0" fontId="5" fillId="3" borderId="18" xfId="0" applyFont="1" applyFill="1" applyBorder="1" applyAlignment="1">
      <alignment horizontal="left" vertical="center"/>
    </xf>
    <xf numFmtId="49" fontId="2" fillId="0" borderId="18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175" fontId="10" fillId="0" borderId="22" xfId="4" applyNumberFormat="1" applyFont="1" applyBorder="1" applyAlignment="1">
      <alignment horizontal="center" vertical="center"/>
    </xf>
    <xf numFmtId="175" fontId="10" fillId="0" borderId="11" xfId="4" applyNumberFormat="1" applyFont="1" applyBorder="1" applyAlignment="1">
      <alignment horizontal="center" vertical="center"/>
    </xf>
    <xf numFmtId="175" fontId="10" fillId="0" borderId="5" xfId="4" applyNumberFormat="1" applyFont="1" applyBorder="1" applyAlignment="1">
      <alignment horizontal="center" vertical="center"/>
    </xf>
    <xf numFmtId="175" fontId="10" fillId="0" borderId="7" xfId="4" applyNumberFormat="1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4" fillId="0" borderId="3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0" fontId="14" fillId="0" borderId="8" xfId="0" applyFont="1" applyFill="1" applyBorder="1" applyAlignment="1">
      <alignment horizontal="center" vertical="center"/>
    </xf>
    <xf numFmtId="0" fontId="14" fillId="0" borderId="3" xfId="0" applyFont="1" applyFill="1" applyBorder="1" applyAlignment="1">
      <alignment horizontal="center" vertical="center" wrapText="1"/>
    </xf>
    <xf numFmtId="0" fontId="14" fillId="0" borderId="0" xfId="0" applyFont="1" applyFill="1" applyBorder="1" applyAlignment="1">
      <alignment horizontal="center" vertical="center" wrapText="1"/>
    </xf>
    <xf numFmtId="0" fontId="14" fillId="0" borderId="8" xfId="0" applyFont="1" applyFill="1" applyBorder="1" applyAlignment="1">
      <alignment horizontal="center" vertical="center" wrapText="1"/>
    </xf>
    <xf numFmtId="0" fontId="13" fillId="0" borderId="3" xfId="0" applyFont="1" applyFill="1" applyBorder="1" applyAlignment="1">
      <alignment horizontal="left" vertical="center" wrapText="1"/>
    </xf>
    <xf numFmtId="0" fontId="13" fillId="0" borderId="0" xfId="0" applyFont="1" applyFill="1" applyAlignment="1">
      <alignment horizontal="left" vertical="center" wrapText="1"/>
    </xf>
    <xf numFmtId="0" fontId="14" fillId="0" borderId="2" xfId="2" applyFont="1" applyBorder="1" applyAlignment="1">
      <alignment horizontal="center" vertical="center" wrapText="1"/>
    </xf>
    <xf numFmtId="0" fontId="14" fillId="0" borderId="5" xfId="2" applyFont="1" applyBorder="1" applyAlignment="1">
      <alignment horizontal="center" vertical="center" wrapText="1"/>
    </xf>
    <xf numFmtId="0" fontId="14" fillId="0" borderId="7" xfId="2" applyFont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/>
    </xf>
    <xf numFmtId="0" fontId="14" fillId="0" borderId="9" xfId="0" applyFont="1" applyFill="1" applyBorder="1" applyAlignment="1">
      <alignment horizontal="center" vertical="center"/>
    </xf>
    <xf numFmtId="0" fontId="14" fillId="0" borderId="2" xfId="0" applyFont="1" applyFill="1" applyBorder="1" applyAlignment="1">
      <alignment horizontal="center" vertical="center"/>
    </xf>
    <xf numFmtId="0" fontId="14" fillId="0" borderId="7" xfId="0" applyFont="1" applyFill="1" applyBorder="1" applyAlignment="1">
      <alignment horizontal="center" vertical="center"/>
    </xf>
    <xf numFmtId="0" fontId="35" fillId="0" borderId="19" xfId="0" applyFont="1" applyBorder="1" applyAlignment="1">
      <alignment horizontal="left" vertical="center" wrapText="1"/>
    </xf>
    <xf numFmtId="0" fontId="35" fillId="0" borderId="21" xfId="0" applyFont="1" applyBorder="1" applyAlignment="1">
      <alignment horizontal="left" vertical="center" wrapText="1"/>
    </xf>
    <xf numFmtId="0" fontId="12" fillId="7" borderId="10" xfId="0" applyFont="1" applyFill="1" applyBorder="1" applyAlignment="1">
      <alignment horizontal="center" vertical="center"/>
    </xf>
    <xf numFmtId="0" fontId="12" fillId="7" borderId="11" xfId="0" applyFont="1" applyFill="1" applyBorder="1" applyAlignment="1">
      <alignment horizontal="center" vertical="center"/>
    </xf>
    <xf numFmtId="0" fontId="44" fillId="10" borderId="15" xfId="0" applyFont="1" applyFill="1" applyBorder="1" applyAlignment="1">
      <alignment horizontal="center" vertical="center"/>
    </xf>
    <xf numFmtId="0" fontId="44" fillId="10" borderId="18" xfId="0" applyFont="1" applyFill="1" applyBorder="1" applyAlignment="1">
      <alignment horizontal="center" vertical="center"/>
    </xf>
    <xf numFmtId="0" fontId="12" fillId="0" borderId="10" xfId="0" applyFont="1" applyFill="1" applyBorder="1" applyAlignment="1">
      <alignment horizontal="center" vertical="center" wrapText="1"/>
    </xf>
    <xf numFmtId="0" fontId="12" fillId="0" borderId="12" xfId="0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 wrapText="1"/>
    </xf>
    <xf numFmtId="0" fontId="12" fillId="0" borderId="7" xfId="0" applyFont="1" applyFill="1" applyBorder="1" applyAlignment="1">
      <alignment horizontal="center" vertical="center" wrapText="1"/>
    </xf>
    <xf numFmtId="0" fontId="12" fillId="0" borderId="3" xfId="0" applyFont="1" applyFill="1" applyBorder="1" applyAlignment="1">
      <alignment horizontal="center" vertical="center" wrapText="1"/>
    </xf>
    <xf numFmtId="0" fontId="12" fillId="0" borderId="8" xfId="0" applyFont="1" applyFill="1" applyBorder="1" applyAlignment="1">
      <alignment horizontal="center" vertical="center" wrapText="1"/>
    </xf>
    <xf numFmtId="0" fontId="12" fillId="0" borderId="8" xfId="0" applyFont="1" applyFill="1" applyBorder="1" applyAlignment="1">
      <alignment horizontal="center" vertical="center"/>
    </xf>
    <xf numFmtId="169" fontId="12" fillId="0" borderId="3" xfId="0" applyNumberFormat="1" applyFont="1" applyFill="1" applyBorder="1" applyAlignment="1">
      <alignment horizontal="center" vertical="center" wrapText="1"/>
    </xf>
    <xf numFmtId="169" fontId="12" fillId="0" borderId="8" xfId="0" applyNumberFormat="1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12" fillId="0" borderId="9" xfId="0" applyFont="1" applyFill="1" applyBorder="1" applyAlignment="1">
      <alignment horizontal="center" vertical="center" wrapText="1"/>
    </xf>
  </cellXfs>
  <cellStyles count="11">
    <cellStyle name="Comma [0]" xfId="5" builtinId="6"/>
    <cellStyle name="Normal" xfId="0" builtinId="0"/>
    <cellStyle name="Normal_Linearity&amp;Precision&amp;Accuracy" xfId="8" xr:uid="{00000000-0005-0000-0000-000000000000}"/>
    <cellStyle name="쉼표 [0] 2" xfId="7" xr:uid="{00000000-0005-0000-0000-000002000000}"/>
    <cellStyle name="쉼표 [0] 2 2" xfId="10" xr:uid="{00000000-0005-0000-0000-000003000000}"/>
    <cellStyle name="쉼표 [0] 3" xfId="9" xr:uid="{00000000-0005-0000-0000-000004000000}"/>
    <cellStyle name="표준 11" xfId="1" xr:uid="{00000000-0005-0000-0000-000006000000}"/>
    <cellStyle name="표준 2_Risedronate2000" xfId="2" xr:uid="{00000000-0005-0000-0000-000007000000}"/>
    <cellStyle name="표준 3" xfId="3" xr:uid="{00000000-0005-0000-0000-000008000000}"/>
    <cellStyle name="표준 5" xfId="6" xr:uid="{00000000-0005-0000-0000-000009000000}"/>
    <cellStyle name="표준_종근당(Paroxetine)Assay" xfId="4" xr:uid="{00000000-0005-0000-0000-00000A000000}"/>
  </cellStyles>
  <dxfs count="0"/>
  <tableStyles count="0" defaultTableStyle="TableStyleMedium2" defaultPivotStyle="PivotStyleLight16"/>
  <colors>
    <mruColors>
      <color rgb="FFFFFF0D"/>
      <color rgb="FF0066FF"/>
      <color rgb="FFDA78AB"/>
      <color rgb="FF000099"/>
      <color rgb="FFFFFFCC"/>
      <color rgb="FFB41267"/>
      <color rgb="FF9918AE"/>
      <color rgb="FFCC9900"/>
      <color rgb="FF009999"/>
      <color rgb="FFDA8C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13607</xdr:colOff>
      <xdr:row>3</xdr:row>
      <xdr:rowOff>204355</xdr:rowOff>
    </xdr:from>
    <xdr:to>
      <xdr:col>17</xdr:col>
      <xdr:colOff>567146</xdr:colOff>
      <xdr:row>43</xdr:row>
      <xdr:rowOff>21771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1122"/>
        <a:stretch/>
      </xdr:blipFill>
      <xdr:spPr bwMode="auto">
        <a:xfrm>
          <a:off x="1363436" y="911926"/>
          <a:ext cx="10677253" cy="86783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10887</xdr:colOff>
      <xdr:row>43</xdr:row>
      <xdr:rowOff>32658</xdr:rowOff>
    </xdr:from>
    <xdr:to>
      <xdr:col>17</xdr:col>
      <xdr:colOff>576943</xdr:colOff>
      <xdr:row>56</xdr:row>
      <xdr:rowOff>143436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700-00000A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" r="1497" b="67593"/>
        <a:stretch/>
      </xdr:blipFill>
      <xdr:spPr bwMode="auto">
        <a:xfrm>
          <a:off x="1355593" y="9831082"/>
          <a:ext cx="10651350" cy="30691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W32"/>
  <sheetViews>
    <sheetView tabSelected="1" view="pageBreakPreview" zoomScale="171" zoomScaleNormal="100" zoomScaleSheetLayoutView="171" workbookViewId="0">
      <selection activeCell="C14" sqref="C14"/>
    </sheetView>
  </sheetViews>
  <sheetFormatPr baseColWidth="10" defaultColWidth="9" defaultRowHeight="14"/>
  <cols>
    <col min="1" max="1" width="3.83203125" style="1" customWidth="1"/>
    <col min="2" max="2" width="35.33203125" style="1" bestFit="1" customWidth="1"/>
    <col min="3" max="3" width="26.33203125" style="1" bestFit="1" customWidth="1"/>
    <col min="4" max="5" width="2.1640625" style="1" customWidth="1"/>
    <col min="6" max="6" width="9" style="1"/>
    <col min="7" max="7" width="9" style="1" customWidth="1"/>
    <col min="8" max="23" width="6.33203125" style="1" customWidth="1"/>
    <col min="24" max="16384" width="9" style="1"/>
  </cols>
  <sheetData>
    <row r="1" spans="2:23" ht="19">
      <c r="B1" s="64" t="s">
        <v>30</v>
      </c>
      <c r="C1" s="2"/>
      <c r="D1" s="2"/>
      <c r="F1" s="67" t="s">
        <v>31</v>
      </c>
      <c r="G1" s="68"/>
      <c r="H1" s="69"/>
      <c r="I1" s="69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</row>
    <row r="2" spans="2:23" ht="8.25" customHeight="1">
      <c r="F2" s="44"/>
      <c r="G2" s="44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</row>
    <row r="3" spans="2:23">
      <c r="B3" s="3" t="s">
        <v>72</v>
      </c>
      <c r="C3" s="4" t="s">
        <v>149</v>
      </c>
      <c r="F3" s="218" t="s">
        <v>94</v>
      </c>
      <c r="G3" s="219"/>
      <c r="H3" s="206" t="s">
        <v>42</v>
      </c>
      <c r="I3" s="207"/>
      <c r="J3" s="207"/>
      <c r="K3" s="207"/>
      <c r="L3" s="207"/>
      <c r="M3" s="207"/>
      <c r="N3" s="207"/>
      <c r="O3" s="207"/>
      <c r="P3" s="207"/>
      <c r="Q3" s="207"/>
      <c r="R3" s="207"/>
      <c r="S3" s="207"/>
      <c r="T3" s="207"/>
      <c r="U3" s="207"/>
      <c r="V3" s="207"/>
      <c r="W3" s="207"/>
    </row>
    <row r="4" spans="2:23">
      <c r="B4" s="3" t="s">
        <v>73</v>
      </c>
      <c r="C4" s="4" t="s">
        <v>150</v>
      </c>
      <c r="F4" s="218" t="s">
        <v>95</v>
      </c>
      <c r="G4" s="219"/>
      <c r="H4" s="202" t="s">
        <v>133</v>
      </c>
      <c r="I4" s="202" t="s">
        <v>134</v>
      </c>
      <c r="J4" s="202" t="s">
        <v>135</v>
      </c>
      <c r="K4" s="202" t="s">
        <v>136</v>
      </c>
      <c r="L4" s="202" t="s">
        <v>137</v>
      </c>
      <c r="M4" s="202" t="s">
        <v>138</v>
      </c>
      <c r="N4" s="202" t="s">
        <v>139</v>
      </c>
      <c r="O4" s="202" t="s">
        <v>140</v>
      </c>
      <c r="P4" s="202" t="s">
        <v>141</v>
      </c>
      <c r="Q4" s="202" t="s">
        <v>142</v>
      </c>
      <c r="R4" s="202" t="s">
        <v>143</v>
      </c>
      <c r="S4" s="202" t="s">
        <v>144</v>
      </c>
      <c r="T4" s="202" t="s">
        <v>145</v>
      </c>
      <c r="U4" s="202" t="s">
        <v>146</v>
      </c>
      <c r="V4" s="202" t="s">
        <v>147</v>
      </c>
      <c r="W4" s="202" t="s">
        <v>148</v>
      </c>
    </row>
    <row r="5" spans="2:23" ht="45">
      <c r="B5" s="3" t="s">
        <v>74</v>
      </c>
      <c r="C5" s="201" t="s">
        <v>151</v>
      </c>
      <c r="F5" s="218" t="s">
        <v>96</v>
      </c>
      <c r="G5" s="219"/>
      <c r="H5" s="202"/>
      <c r="I5" s="202"/>
      <c r="J5" s="202"/>
      <c r="K5" s="202"/>
      <c r="L5" s="202"/>
      <c r="M5" s="202"/>
      <c r="N5" s="202"/>
      <c r="O5" s="202"/>
      <c r="P5" s="202"/>
      <c r="Q5" s="202"/>
      <c r="R5" s="202"/>
      <c r="S5" s="202"/>
      <c r="T5" s="202"/>
      <c r="U5" s="202"/>
      <c r="V5" s="202"/>
      <c r="W5" s="202"/>
    </row>
    <row r="6" spans="2:23" ht="15.75" customHeight="1">
      <c r="B6" s="3" t="s">
        <v>75</v>
      </c>
      <c r="C6" s="4" t="s">
        <v>40</v>
      </c>
      <c r="F6" s="214" t="s">
        <v>97</v>
      </c>
      <c r="G6" s="215"/>
      <c r="H6" s="208" t="s">
        <v>152</v>
      </c>
      <c r="I6" s="209"/>
      <c r="J6" s="209"/>
      <c r="K6" s="209"/>
      <c r="L6" s="209"/>
      <c r="M6" s="209"/>
      <c r="N6" s="209"/>
      <c r="O6" s="209"/>
      <c r="P6" s="209"/>
      <c r="Q6" s="209"/>
      <c r="R6" s="209"/>
      <c r="S6" s="209"/>
      <c r="T6" s="209"/>
      <c r="U6" s="209"/>
      <c r="V6" s="209"/>
      <c r="W6" s="209"/>
    </row>
    <row r="7" spans="2:23" ht="15.75" customHeight="1">
      <c r="B7" s="3" t="s">
        <v>76</v>
      </c>
      <c r="C7" s="113" t="s">
        <v>64</v>
      </c>
      <c r="F7" s="216"/>
      <c r="G7" s="217"/>
      <c r="H7" s="210"/>
      <c r="I7" s="211"/>
      <c r="J7" s="211"/>
      <c r="K7" s="211"/>
      <c r="L7" s="211"/>
      <c r="M7" s="211"/>
      <c r="N7" s="211"/>
      <c r="O7" s="211"/>
      <c r="P7" s="211"/>
      <c r="Q7" s="211"/>
      <c r="R7" s="211"/>
      <c r="S7" s="211"/>
      <c r="T7" s="211"/>
      <c r="U7" s="211"/>
      <c r="V7" s="211"/>
      <c r="W7" s="211"/>
    </row>
    <row r="8" spans="2:23" ht="15.5" customHeight="1">
      <c r="B8" s="3" t="s">
        <v>77</v>
      </c>
      <c r="C8" s="113" t="s">
        <v>126</v>
      </c>
      <c r="F8" s="216"/>
      <c r="G8" s="217"/>
      <c r="H8" s="210"/>
      <c r="I8" s="211"/>
      <c r="J8" s="211"/>
      <c r="K8" s="211"/>
      <c r="L8" s="211"/>
      <c r="M8" s="211"/>
      <c r="N8" s="211"/>
      <c r="O8" s="211"/>
      <c r="P8" s="211"/>
      <c r="Q8" s="211"/>
      <c r="R8" s="211"/>
      <c r="S8" s="211"/>
      <c r="T8" s="211"/>
      <c r="U8" s="211"/>
      <c r="V8" s="211"/>
      <c r="W8" s="211"/>
    </row>
    <row r="9" spans="2:23" ht="13.5" customHeight="1">
      <c r="B9" s="3" t="s">
        <v>78</v>
      </c>
      <c r="C9" s="113" t="s">
        <v>127</v>
      </c>
      <c r="F9" s="216"/>
      <c r="G9" s="217"/>
      <c r="H9" s="210"/>
      <c r="I9" s="211"/>
      <c r="J9" s="211"/>
      <c r="K9" s="211"/>
      <c r="L9" s="211"/>
      <c r="M9" s="211"/>
      <c r="N9" s="211"/>
      <c r="O9" s="211"/>
      <c r="P9" s="211"/>
      <c r="Q9" s="211"/>
      <c r="R9" s="211"/>
      <c r="S9" s="211"/>
      <c r="T9" s="211"/>
      <c r="U9" s="211"/>
      <c r="V9" s="211"/>
      <c r="W9" s="211"/>
    </row>
    <row r="10" spans="2:23" ht="13.5" customHeight="1">
      <c r="B10" s="3" t="s">
        <v>79</v>
      </c>
      <c r="C10" s="65" t="s">
        <v>27</v>
      </c>
      <c r="F10" s="216"/>
      <c r="G10" s="217"/>
      <c r="H10" s="212"/>
      <c r="I10" s="213"/>
      <c r="J10" s="213"/>
      <c r="K10" s="213"/>
      <c r="L10" s="213"/>
      <c r="M10" s="213"/>
      <c r="N10" s="213"/>
      <c r="O10" s="213"/>
      <c r="P10" s="213"/>
      <c r="Q10" s="213"/>
      <c r="R10" s="213"/>
      <c r="S10" s="213"/>
      <c r="T10" s="213"/>
      <c r="U10" s="213"/>
      <c r="V10" s="213"/>
      <c r="W10" s="213"/>
    </row>
    <row r="11" spans="2:23" ht="13.5" customHeight="1">
      <c r="B11" s="3" t="s">
        <v>80</v>
      </c>
      <c r="C11" s="58" t="s">
        <v>29</v>
      </c>
    </row>
    <row r="12" spans="2:23" ht="17.25" customHeight="1">
      <c r="B12" s="116" t="s">
        <v>68</v>
      </c>
      <c r="C12" s="198">
        <v>1.013E-2</v>
      </c>
    </row>
    <row r="13" spans="2:23" ht="15">
      <c r="B13" s="116" t="s">
        <v>67</v>
      </c>
      <c r="C13" s="59">
        <v>1.0200000000000001E-2</v>
      </c>
    </row>
    <row r="14" spans="2:23" ht="15">
      <c r="F14" s="205" t="s">
        <v>8</v>
      </c>
      <c r="G14" s="205"/>
    </row>
    <row r="15" spans="2:23">
      <c r="B15" s="203" t="s">
        <v>90</v>
      </c>
      <c r="C15" s="204"/>
      <c r="F15" s="117" t="s">
        <v>9</v>
      </c>
      <c r="G15" s="117" t="s">
        <v>10</v>
      </c>
    </row>
    <row r="16" spans="2:23">
      <c r="B16" s="3" t="s">
        <v>81</v>
      </c>
      <c r="C16" s="66" t="s">
        <v>25</v>
      </c>
      <c r="F16" s="117">
        <v>1</v>
      </c>
      <c r="G16" s="45">
        <v>0</v>
      </c>
    </row>
    <row r="17" spans="2:8">
      <c r="B17" s="3" t="s">
        <v>82</v>
      </c>
      <c r="C17" s="66" t="s">
        <v>26</v>
      </c>
      <c r="F17" s="117">
        <v>2</v>
      </c>
      <c r="G17" s="46">
        <v>0.25</v>
      </c>
    </row>
    <row r="18" spans="2:8">
      <c r="B18" s="3" t="s">
        <v>83</v>
      </c>
      <c r="C18" s="189">
        <v>1</v>
      </c>
      <c r="F18" s="117">
        <v>3</v>
      </c>
      <c r="G18" s="46">
        <v>0.5</v>
      </c>
    </row>
    <row r="19" spans="2:8">
      <c r="B19" s="3" t="s">
        <v>84</v>
      </c>
      <c r="C19" s="189">
        <v>5</v>
      </c>
      <c r="F19" s="117">
        <v>4</v>
      </c>
      <c r="G19" s="46">
        <v>0.75</v>
      </c>
    </row>
    <row r="20" spans="2:8">
      <c r="B20" s="3" t="s">
        <v>85</v>
      </c>
      <c r="C20" s="189">
        <v>10</v>
      </c>
      <c r="F20" s="117">
        <v>5</v>
      </c>
      <c r="G20" s="46">
        <v>1</v>
      </c>
    </row>
    <row r="21" spans="2:8">
      <c r="B21" s="3" t="s">
        <v>86</v>
      </c>
      <c r="C21" s="189">
        <v>50</v>
      </c>
      <c r="F21" s="117">
        <v>6</v>
      </c>
      <c r="G21" s="46">
        <v>1.5</v>
      </c>
    </row>
    <row r="22" spans="2:8">
      <c r="B22" s="3" t="s">
        <v>87</v>
      </c>
      <c r="C22" s="189">
        <v>100</v>
      </c>
      <c r="F22" s="117">
        <v>7</v>
      </c>
      <c r="G22" s="46">
        <v>2</v>
      </c>
    </row>
    <row r="23" spans="2:8">
      <c r="B23" s="3" t="s">
        <v>88</v>
      </c>
      <c r="C23" s="189">
        <v>250</v>
      </c>
      <c r="F23" s="117">
        <v>8</v>
      </c>
      <c r="G23" s="46">
        <v>3</v>
      </c>
    </row>
    <row r="24" spans="2:8">
      <c r="B24" s="3" t="s">
        <v>89</v>
      </c>
      <c r="C24" s="189">
        <v>500</v>
      </c>
      <c r="F24" s="117">
        <v>9</v>
      </c>
      <c r="G24" s="46">
        <v>4</v>
      </c>
    </row>
    <row r="25" spans="2:8">
      <c r="F25" s="117">
        <v>10</v>
      </c>
      <c r="G25" s="46">
        <v>5</v>
      </c>
    </row>
    <row r="26" spans="2:8">
      <c r="B26" s="203" t="s">
        <v>65</v>
      </c>
      <c r="C26" s="204"/>
      <c r="F26" s="117">
        <v>11</v>
      </c>
      <c r="G26" s="46">
        <v>6</v>
      </c>
    </row>
    <row r="27" spans="2:8">
      <c r="B27" s="3" t="s">
        <v>91</v>
      </c>
      <c r="C27" s="190">
        <v>3</v>
      </c>
      <c r="F27" s="117">
        <v>12</v>
      </c>
      <c r="G27" s="46">
        <v>7</v>
      </c>
    </row>
    <row r="28" spans="2:8">
      <c r="B28" s="3" t="s">
        <v>92</v>
      </c>
      <c r="C28" s="190">
        <v>200</v>
      </c>
      <c r="F28" s="117">
        <v>13</v>
      </c>
      <c r="G28" s="46">
        <v>8</v>
      </c>
      <c r="H28" s="55"/>
    </row>
    <row r="29" spans="2:8">
      <c r="B29" s="3" t="s">
        <v>93</v>
      </c>
      <c r="C29" s="190">
        <v>400</v>
      </c>
      <c r="F29" s="117">
        <v>14</v>
      </c>
      <c r="G29" s="46">
        <v>10</v>
      </c>
      <c r="H29" s="55"/>
    </row>
    <row r="30" spans="2:8">
      <c r="B30" s="70"/>
      <c r="F30" s="197">
        <v>15</v>
      </c>
      <c r="G30" s="46">
        <v>12</v>
      </c>
      <c r="H30" s="55"/>
    </row>
    <row r="31" spans="2:8">
      <c r="F31" s="197">
        <v>16</v>
      </c>
      <c r="G31" s="46">
        <v>24</v>
      </c>
      <c r="H31" s="55"/>
    </row>
    <row r="32" spans="2:8">
      <c r="F32" s="197">
        <v>17</v>
      </c>
      <c r="G32" s="46">
        <v>36</v>
      </c>
      <c r="H32" s="55"/>
    </row>
  </sheetData>
  <sheetProtection algorithmName="SHA-512" hashValue="DyUc2i1wip3m1IykZoKCjRRIr1drScj3sdKQtWrrvEX3bBmdTSZBqUJq+vP9zGxKfDhEaGl4bHD9aL2AqsBM9Q==" saltValue="M7gbWZm2CovX1KZLwXd7Dw==" spinCount="100000" sheet="1" objects="1" scenarios="1"/>
  <mergeCells count="9">
    <mergeCell ref="B26:C26"/>
    <mergeCell ref="F14:G14"/>
    <mergeCell ref="B15:C15"/>
    <mergeCell ref="H3:W3"/>
    <mergeCell ref="H6:W10"/>
    <mergeCell ref="F6:G10"/>
    <mergeCell ref="F5:G5"/>
    <mergeCell ref="F3:G3"/>
    <mergeCell ref="F4:G4"/>
  </mergeCells>
  <phoneticPr fontId="1" type="noConversion"/>
  <pageMargins left="0.7" right="0.7" top="0.75" bottom="0.75" header="0.3" footer="0.3"/>
  <pageSetup paperSize="9" scale="2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B1:F8"/>
  <sheetViews>
    <sheetView showGridLines="0" view="pageBreakPreview" zoomScale="70" zoomScaleNormal="100" zoomScaleSheetLayoutView="70" workbookViewId="0">
      <selection activeCell="D25" sqref="D25"/>
    </sheetView>
  </sheetViews>
  <sheetFormatPr baseColWidth="10" defaultColWidth="9" defaultRowHeight="15"/>
  <cols>
    <col min="1" max="1" width="4.6640625" style="41" customWidth="1"/>
    <col min="2" max="2" width="16.33203125" style="41" customWidth="1"/>
    <col min="3" max="3" width="19.1640625" style="41" customWidth="1"/>
    <col min="4" max="4" width="29" style="41" customWidth="1"/>
    <col min="5" max="5" width="11.33203125" style="41" bestFit="1" customWidth="1"/>
    <col min="6" max="6" width="39.1640625" style="41" customWidth="1"/>
    <col min="7" max="7" width="9.33203125" style="41" customWidth="1"/>
    <col min="8" max="16384" width="9" style="41"/>
  </cols>
  <sheetData>
    <row r="1" spans="2:6" ht="19">
      <c r="B1" s="64" t="s">
        <v>122</v>
      </c>
      <c r="C1" s="64"/>
      <c r="D1" s="92"/>
      <c r="E1" s="8"/>
      <c r="F1" s="8"/>
    </row>
    <row r="3" spans="2:6" ht="17.5" customHeight="1">
      <c r="B3" s="220" t="s">
        <v>120</v>
      </c>
      <c r="C3" s="221" t="s">
        <v>107</v>
      </c>
      <c r="D3" s="221" t="s">
        <v>32</v>
      </c>
      <c r="E3" s="223" t="s">
        <v>33</v>
      </c>
      <c r="F3" s="222" t="s">
        <v>35</v>
      </c>
    </row>
    <row r="4" spans="2:6">
      <c r="B4" s="220"/>
      <c r="C4" s="221"/>
      <c r="D4" s="221"/>
      <c r="E4" s="224"/>
      <c r="F4" s="222"/>
    </row>
    <row r="5" spans="2:6" ht="75" customHeight="1">
      <c r="B5" s="170" t="s">
        <v>153</v>
      </c>
      <c r="C5" s="86" t="s">
        <v>69</v>
      </c>
      <c r="D5" s="184" t="s">
        <v>162</v>
      </c>
      <c r="E5" s="42" t="s">
        <v>34</v>
      </c>
      <c r="F5" s="171" t="s">
        <v>18</v>
      </c>
    </row>
    <row r="6" spans="2:6" s="172" customFormat="1" ht="75" customHeight="1">
      <c r="B6" s="170" t="s">
        <v>154</v>
      </c>
      <c r="C6" s="174" t="s">
        <v>70</v>
      </c>
      <c r="D6" s="184" t="s">
        <v>163</v>
      </c>
      <c r="E6" s="173" t="s">
        <v>34</v>
      </c>
      <c r="F6" s="171" t="s">
        <v>18</v>
      </c>
    </row>
    <row r="7" spans="2:6" s="172" customFormat="1" ht="75" customHeight="1">
      <c r="B7" s="170" t="s">
        <v>165</v>
      </c>
      <c r="C7" s="174" t="s">
        <v>71</v>
      </c>
      <c r="D7" s="184" t="s">
        <v>164</v>
      </c>
      <c r="E7" s="173" t="s">
        <v>34</v>
      </c>
      <c r="F7" s="171" t="s">
        <v>18</v>
      </c>
    </row>
    <row r="8" spans="2:6" s="172" customFormat="1" ht="75" customHeight="1">
      <c r="B8" s="170" t="s">
        <v>166</v>
      </c>
      <c r="C8" s="173" t="s">
        <v>99</v>
      </c>
      <c r="D8" s="173" t="s">
        <v>260</v>
      </c>
      <c r="E8" s="173" t="s">
        <v>34</v>
      </c>
      <c r="F8" s="171" t="s">
        <v>18</v>
      </c>
    </row>
  </sheetData>
  <sheetProtection algorithmName="SHA-512" hashValue="AwRSxgMQQodHB6BjiO/wjQF6NAqtHrO5lajLRx+4Ew6tQLnRNqoTTQZ5w3O7HS/Chcm+F8J9W8nqFxzrNkMz1w==" saltValue="QlAdgUifGfU9VIpPolgg+w==" spinCount="100000" sheet="1" objects="1" scenarios="1"/>
  <mergeCells count="5">
    <mergeCell ref="B3:B4"/>
    <mergeCell ref="C3:C4"/>
    <mergeCell ref="D3:D4"/>
    <mergeCell ref="F3:F4"/>
    <mergeCell ref="E3:E4"/>
  </mergeCells>
  <phoneticPr fontId="1" type="noConversion"/>
  <pageMargins left="0.7" right="0.7" top="0.75" bottom="0.75" header="0.3" footer="0.3"/>
  <pageSetup paperSize="9" scale="9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B1:I54"/>
  <sheetViews>
    <sheetView view="pageBreakPreview" zoomScale="70" zoomScaleNormal="70" zoomScaleSheetLayoutView="70" workbookViewId="0">
      <selection activeCell="F1" sqref="F1"/>
    </sheetView>
  </sheetViews>
  <sheetFormatPr baseColWidth="10" defaultColWidth="9" defaultRowHeight="15"/>
  <cols>
    <col min="1" max="1" width="9" style="41"/>
    <col min="2" max="2" width="19.33203125" style="41" customWidth="1"/>
    <col min="3" max="7" width="12.1640625" style="41" customWidth="1"/>
    <col min="8" max="8" width="10.83203125" style="41" customWidth="1"/>
    <col min="9" max="9" width="8.6640625" style="41" bestFit="1" customWidth="1"/>
    <col min="10" max="16384" width="9" style="41"/>
  </cols>
  <sheetData>
    <row r="1" spans="2:9" ht="19">
      <c r="B1" s="92" t="s">
        <v>108</v>
      </c>
      <c r="C1" s="154"/>
      <c r="D1" s="154"/>
      <c r="E1" s="155"/>
    </row>
    <row r="3" spans="2:9" ht="24.75" customHeight="1">
      <c r="B3" s="225" t="s">
        <v>111</v>
      </c>
      <c r="C3" s="231" t="s">
        <v>112</v>
      </c>
      <c r="D3" s="231"/>
      <c r="E3" s="232" t="s">
        <v>113</v>
      </c>
      <c r="F3" s="229" t="s">
        <v>109</v>
      </c>
      <c r="G3" s="229" t="s">
        <v>110</v>
      </c>
    </row>
    <row r="4" spans="2:9" ht="24.75" customHeight="1" thickBot="1">
      <c r="B4" s="226"/>
      <c r="C4" s="153" t="s">
        <v>114</v>
      </c>
      <c r="D4" s="153" t="s">
        <v>115</v>
      </c>
      <c r="E4" s="233"/>
      <c r="F4" s="230"/>
      <c r="G4" s="230"/>
    </row>
    <row r="5" spans="2:9" ht="19.5" customHeight="1" thickTop="1">
      <c r="B5" s="71" t="s">
        <v>167</v>
      </c>
      <c r="C5" s="76">
        <v>1848524</v>
      </c>
      <c r="D5" s="32">
        <v>953821</v>
      </c>
      <c r="E5" s="77">
        <v>1.9379999999999999</v>
      </c>
      <c r="F5" s="234">
        <f>STDEV(D5:D9)/AVERAGE(D5:D9)*100</f>
        <v>2.7650979626957017</v>
      </c>
      <c r="G5" s="234">
        <f>STDEV(E5:E9)/AVERAGE(E5:E9)*100</f>
        <v>0.47770429768086259</v>
      </c>
    </row>
    <row r="6" spans="2:9" ht="19.5" customHeight="1">
      <c r="B6" s="60" t="s">
        <v>168</v>
      </c>
      <c r="C6" s="32">
        <v>1833502</v>
      </c>
      <c r="D6" s="32">
        <v>950010</v>
      </c>
      <c r="E6" s="77">
        <v>1.93</v>
      </c>
      <c r="F6" s="235"/>
      <c r="G6" s="235"/>
    </row>
    <row r="7" spans="2:9" ht="19.5" customHeight="1">
      <c r="B7" s="60" t="s">
        <v>169</v>
      </c>
      <c r="C7" s="32">
        <v>1840353</v>
      </c>
      <c r="D7" s="32">
        <v>954420</v>
      </c>
      <c r="E7" s="77">
        <v>1.9281999999999999</v>
      </c>
      <c r="F7" s="235"/>
      <c r="G7" s="235"/>
      <c r="H7" s="227" t="s">
        <v>116</v>
      </c>
      <c r="I7" s="227" t="s">
        <v>117</v>
      </c>
    </row>
    <row r="8" spans="2:9" ht="19.5" customHeight="1">
      <c r="B8" s="60" t="s">
        <v>170</v>
      </c>
      <c r="C8" s="32">
        <v>1775950</v>
      </c>
      <c r="D8" s="32">
        <v>920193</v>
      </c>
      <c r="E8" s="77">
        <v>1.93</v>
      </c>
      <c r="F8" s="236"/>
      <c r="G8" s="236"/>
      <c r="H8" s="228"/>
      <c r="I8" s="228"/>
    </row>
    <row r="9" spans="2:9" ht="19.5" customHeight="1">
      <c r="B9" s="61" t="s">
        <v>171</v>
      </c>
      <c r="C9" s="32">
        <v>1748182</v>
      </c>
      <c r="D9" s="32">
        <v>896303</v>
      </c>
      <c r="E9" s="77">
        <v>1.9503999999999999</v>
      </c>
      <c r="F9" s="237"/>
      <c r="G9" s="237"/>
      <c r="H9" s="93" t="str">
        <f>IF(AND(5&gt;=F5),"O","X")</f>
        <v>O</v>
      </c>
      <c r="I9" s="93" t="str">
        <f>IF(AND(5&gt;=G5),"O","X")</f>
        <v>O</v>
      </c>
    </row>
    <row r="10" spans="2:9" ht="19.5" customHeight="1">
      <c r="B10" s="60" t="s">
        <v>172</v>
      </c>
      <c r="C10" s="50">
        <v>0</v>
      </c>
      <c r="D10" s="50">
        <v>0</v>
      </c>
      <c r="E10" s="78" t="e">
        <v>#DIV/0!</v>
      </c>
      <c r="F10" s="62"/>
      <c r="G10" s="62"/>
      <c r="H10" s="5" t="s">
        <v>118</v>
      </c>
      <c r="I10" s="5" t="s">
        <v>119</v>
      </c>
    </row>
    <row r="11" spans="2:9" ht="19.5" customHeight="1">
      <c r="B11" s="61" t="s">
        <v>173</v>
      </c>
      <c r="C11" s="33">
        <v>9091</v>
      </c>
      <c r="D11" s="33">
        <v>916494</v>
      </c>
      <c r="E11" s="79">
        <v>9.9000000000000008E-3</v>
      </c>
      <c r="F11" s="63"/>
      <c r="G11" s="63"/>
      <c r="H11" s="93" t="str">
        <f>IF(AND(C11*0.2&gt;=C10),"O","X")</f>
        <v>O</v>
      </c>
      <c r="I11" s="93" t="str">
        <f>IF(AND(D11*0.05&gt;=D10),"O","X")</f>
        <v>O</v>
      </c>
    </row>
    <row r="12" spans="2:9" ht="45">
      <c r="H12" s="31" t="s">
        <v>41</v>
      </c>
    </row>
    <row r="13" spans="2:9" ht="19.5" customHeight="1">
      <c r="F13" s="1"/>
      <c r="G13" s="1"/>
      <c r="H13" s="80">
        <f>Information!$C$13</f>
        <v>1.0200000000000001E-2</v>
      </c>
      <c r="I13" s="1"/>
    </row>
    <row r="14" spans="2:9" ht="19.5" customHeight="1">
      <c r="H14" s="93" t="str">
        <f>IF(AND(H13*0.7&lt;=E11,H13*1.3&gt;=E11),"O","X")</f>
        <v>O</v>
      </c>
    </row>
    <row r="16" spans="2:9" ht="24.75" customHeight="1">
      <c r="B16" s="225" t="s">
        <v>111</v>
      </c>
      <c r="C16" s="231" t="s">
        <v>112</v>
      </c>
      <c r="D16" s="231"/>
      <c r="E16" s="232" t="s">
        <v>113</v>
      </c>
      <c r="F16" s="229" t="s">
        <v>109</v>
      </c>
      <c r="G16" s="229" t="s">
        <v>110</v>
      </c>
    </row>
    <row r="17" spans="2:9" ht="24.75" customHeight="1" thickBot="1">
      <c r="B17" s="226"/>
      <c r="C17" s="153" t="s">
        <v>114</v>
      </c>
      <c r="D17" s="153" t="s">
        <v>115</v>
      </c>
      <c r="E17" s="233"/>
      <c r="F17" s="230"/>
      <c r="G17" s="230"/>
    </row>
    <row r="18" spans="2:9" ht="19.5" customHeight="1" thickTop="1">
      <c r="B18" s="156" t="s">
        <v>186</v>
      </c>
      <c r="C18" s="157">
        <v>1916589</v>
      </c>
      <c r="D18" s="157">
        <v>957495</v>
      </c>
      <c r="E18" s="158">
        <v>2.0017</v>
      </c>
      <c r="F18" s="234">
        <f>STDEV(D18:D22)/AVERAGE(D18:D22)*100</f>
        <v>2.1631956306510629</v>
      </c>
      <c r="G18" s="234">
        <f>STDEV(E18:E22)/AVERAGE(E18:E22)*100</f>
        <v>1.2916638359164523</v>
      </c>
    </row>
    <row r="19" spans="2:9" ht="19.5" customHeight="1">
      <c r="B19" s="159" t="s">
        <v>187</v>
      </c>
      <c r="C19" s="160">
        <v>1904319</v>
      </c>
      <c r="D19" s="160">
        <v>930166</v>
      </c>
      <c r="E19" s="161">
        <v>2.0472999999999999</v>
      </c>
      <c r="F19" s="235"/>
      <c r="G19" s="235"/>
    </row>
    <row r="20" spans="2:9" ht="19.5" customHeight="1">
      <c r="B20" s="159" t="s">
        <v>188</v>
      </c>
      <c r="C20" s="160">
        <v>1880116</v>
      </c>
      <c r="D20" s="160">
        <v>948060</v>
      </c>
      <c r="E20" s="161">
        <v>1.9831000000000001</v>
      </c>
      <c r="F20" s="235"/>
      <c r="G20" s="235"/>
      <c r="H20" s="227" t="s">
        <v>116</v>
      </c>
      <c r="I20" s="227" t="s">
        <v>117</v>
      </c>
    </row>
    <row r="21" spans="2:9" ht="19.5" customHeight="1">
      <c r="B21" s="159" t="s">
        <v>189</v>
      </c>
      <c r="C21" s="160">
        <v>1865050</v>
      </c>
      <c r="D21" s="160">
        <v>938301</v>
      </c>
      <c r="E21" s="161">
        <v>1.9877</v>
      </c>
      <c r="F21" s="236"/>
      <c r="G21" s="236"/>
      <c r="H21" s="228"/>
      <c r="I21" s="228"/>
    </row>
    <row r="22" spans="2:9" ht="19.5" customHeight="1">
      <c r="B22" s="162" t="s">
        <v>190</v>
      </c>
      <c r="C22" s="163">
        <v>1803467</v>
      </c>
      <c r="D22" s="163">
        <v>904497</v>
      </c>
      <c r="E22" s="164">
        <v>1.9939</v>
      </c>
      <c r="F22" s="237"/>
      <c r="G22" s="237"/>
      <c r="H22" s="93" t="str">
        <f>IF(AND(5&gt;=F18),"O","X")</f>
        <v>O</v>
      </c>
      <c r="I22" s="93" t="str">
        <f>IF(AND(5&gt;=G18),"O","X")</f>
        <v>O</v>
      </c>
    </row>
    <row r="23" spans="2:9" ht="19.5" customHeight="1">
      <c r="B23" s="165" t="s">
        <v>191</v>
      </c>
      <c r="C23" s="166">
        <v>0</v>
      </c>
      <c r="D23" s="166">
        <v>0</v>
      </c>
      <c r="E23" s="167" t="e">
        <v>#DIV/0!</v>
      </c>
      <c r="F23" s="62"/>
      <c r="G23" s="62"/>
      <c r="H23" s="5" t="s">
        <v>118</v>
      </c>
      <c r="I23" s="5" t="s">
        <v>119</v>
      </c>
    </row>
    <row r="24" spans="2:9" ht="19.5" customHeight="1">
      <c r="B24" s="162" t="s">
        <v>192</v>
      </c>
      <c r="C24" s="168">
        <v>9262</v>
      </c>
      <c r="D24" s="168">
        <v>864495</v>
      </c>
      <c r="E24" s="164">
        <v>1.0699999999999999E-2</v>
      </c>
      <c r="F24" s="63"/>
      <c r="G24" s="63"/>
      <c r="H24" s="93" t="str">
        <f>IF(AND(C24*0.2&gt;=C23),"O","X")</f>
        <v>O</v>
      </c>
      <c r="I24" s="93" t="str">
        <f>IF(AND(D24*0.05&gt;=D23),"O","X")</f>
        <v>O</v>
      </c>
    </row>
    <row r="25" spans="2:9" ht="45">
      <c r="H25" s="31" t="s">
        <v>41</v>
      </c>
    </row>
    <row r="26" spans="2:9">
      <c r="F26" s="1"/>
      <c r="G26" s="1"/>
      <c r="H26" s="80">
        <f>Information!$C$13</f>
        <v>1.0200000000000001E-2</v>
      </c>
      <c r="I26" s="1"/>
    </row>
    <row r="27" spans="2:9">
      <c r="H27" s="93" t="str">
        <f>IF(AND(H26*0.7&lt;=E24,H26*1.3&gt;=E24),"O","X")</f>
        <v>O</v>
      </c>
    </row>
    <row r="29" spans="2:9" ht="24.75" customHeight="1">
      <c r="B29" s="225" t="s">
        <v>111</v>
      </c>
      <c r="C29" s="231" t="s">
        <v>112</v>
      </c>
      <c r="D29" s="231"/>
      <c r="E29" s="232" t="s">
        <v>113</v>
      </c>
      <c r="F29" s="229" t="s">
        <v>109</v>
      </c>
      <c r="G29" s="229" t="s">
        <v>110</v>
      </c>
    </row>
    <row r="30" spans="2:9" ht="24.75" customHeight="1" thickBot="1">
      <c r="B30" s="226"/>
      <c r="C30" s="153" t="s">
        <v>114</v>
      </c>
      <c r="D30" s="153" t="s">
        <v>115</v>
      </c>
      <c r="E30" s="233"/>
      <c r="F30" s="230"/>
      <c r="G30" s="230"/>
    </row>
    <row r="31" spans="2:9" ht="19.5" customHeight="1" thickTop="1">
      <c r="B31" s="71" t="s">
        <v>194</v>
      </c>
      <c r="C31" s="76">
        <v>2024512</v>
      </c>
      <c r="D31" s="32">
        <v>1012042</v>
      </c>
      <c r="E31" s="77">
        <v>2.0004</v>
      </c>
      <c r="F31" s="234">
        <f>STDEV(D31:D35)/AVERAGE(D31:D35)*100</f>
        <v>3.16089414785232</v>
      </c>
      <c r="G31" s="234">
        <f>STDEV(E31:E35)/AVERAGE(E31:E35)*100</f>
        <v>1.9123488514804123</v>
      </c>
    </row>
    <row r="32" spans="2:9" ht="19.5" customHeight="1">
      <c r="B32" s="60" t="s">
        <v>195</v>
      </c>
      <c r="C32" s="32">
        <v>1995317</v>
      </c>
      <c r="D32" s="32">
        <v>1032172</v>
      </c>
      <c r="E32" s="77">
        <v>1.9331</v>
      </c>
      <c r="F32" s="235"/>
      <c r="G32" s="235"/>
    </row>
    <row r="33" spans="2:9" ht="19.5" customHeight="1">
      <c r="B33" s="60" t="s">
        <v>196</v>
      </c>
      <c r="C33" s="32">
        <v>1982951</v>
      </c>
      <c r="D33" s="32">
        <v>982056</v>
      </c>
      <c r="E33" s="77">
        <v>2.0192000000000001</v>
      </c>
      <c r="F33" s="235"/>
      <c r="G33" s="235"/>
      <c r="H33" s="227" t="s">
        <v>116</v>
      </c>
      <c r="I33" s="227" t="s">
        <v>117</v>
      </c>
    </row>
    <row r="34" spans="2:9" ht="19.5" customHeight="1">
      <c r="B34" s="60" t="s">
        <v>197</v>
      </c>
      <c r="C34" s="32">
        <v>1961529</v>
      </c>
      <c r="D34" s="32">
        <v>973631</v>
      </c>
      <c r="E34" s="77">
        <v>2.0146999999999999</v>
      </c>
      <c r="F34" s="236"/>
      <c r="G34" s="236"/>
      <c r="H34" s="228"/>
      <c r="I34" s="228"/>
    </row>
    <row r="35" spans="2:9" ht="19.5" customHeight="1">
      <c r="B35" s="61" t="s">
        <v>198</v>
      </c>
      <c r="C35" s="32">
        <v>1933889</v>
      </c>
      <c r="D35" s="32">
        <v>953539</v>
      </c>
      <c r="E35" s="77">
        <v>2.0280999999999998</v>
      </c>
      <c r="F35" s="237"/>
      <c r="G35" s="237"/>
      <c r="H35" s="93" t="str">
        <f>IF(AND(5&gt;=F31),"O","X")</f>
        <v>O</v>
      </c>
      <c r="I35" s="93" t="str">
        <f>IF(AND(5&gt;=G31),"O","X")</f>
        <v>O</v>
      </c>
    </row>
    <row r="36" spans="2:9" ht="19.5" customHeight="1">
      <c r="B36" s="60" t="s">
        <v>199</v>
      </c>
      <c r="C36" s="50">
        <v>0</v>
      </c>
      <c r="D36" s="50">
        <v>0</v>
      </c>
      <c r="E36" s="78" t="e">
        <v>#DIV/0!</v>
      </c>
      <c r="F36" s="62"/>
      <c r="G36" s="62"/>
      <c r="H36" s="5" t="s">
        <v>118</v>
      </c>
      <c r="I36" s="5" t="s">
        <v>119</v>
      </c>
    </row>
    <row r="37" spans="2:9" ht="19.5" customHeight="1">
      <c r="B37" s="61" t="s">
        <v>200</v>
      </c>
      <c r="C37" s="33">
        <v>10431</v>
      </c>
      <c r="D37" s="33">
        <v>1056904</v>
      </c>
      <c r="E37" s="79">
        <v>9.9000000000000008E-3</v>
      </c>
      <c r="F37" s="63"/>
      <c r="G37" s="63"/>
      <c r="H37" s="93" t="str">
        <f>IF(AND(C37*0.2&gt;=C36),"O","X")</f>
        <v>O</v>
      </c>
      <c r="I37" s="93" t="str">
        <f>IF(AND(D37*0.05&gt;=D36),"O","X")</f>
        <v>O</v>
      </c>
    </row>
    <row r="38" spans="2:9" ht="45">
      <c r="H38" s="31" t="s">
        <v>41</v>
      </c>
    </row>
    <row r="39" spans="2:9">
      <c r="F39" s="1"/>
      <c r="G39" s="1"/>
      <c r="H39" s="80">
        <f>Information!$C$13</f>
        <v>1.0200000000000001E-2</v>
      </c>
      <c r="I39" s="1"/>
    </row>
    <row r="40" spans="2:9">
      <c r="H40" s="93" t="str">
        <f>IF(AND(H39*0.7&lt;=E37,H39*1.3&gt;=E37),"O","X")</f>
        <v>O</v>
      </c>
    </row>
    <row r="42" spans="2:9" ht="24.75" customHeight="1">
      <c r="B42" s="225" t="s">
        <v>111</v>
      </c>
      <c r="C42" s="231" t="s">
        <v>112</v>
      </c>
      <c r="D42" s="231"/>
      <c r="E42" s="232" t="s">
        <v>113</v>
      </c>
      <c r="F42" s="229" t="s">
        <v>109</v>
      </c>
      <c r="G42" s="229" t="s">
        <v>110</v>
      </c>
    </row>
    <row r="43" spans="2:9" ht="24.75" customHeight="1" thickBot="1">
      <c r="B43" s="226"/>
      <c r="C43" s="153" t="s">
        <v>114</v>
      </c>
      <c r="D43" s="153" t="s">
        <v>115</v>
      </c>
      <c r="E43" s="233"/>
      <c r="F43" s="230"/>
      <c r="G43" s="230"/>
    </row>
    <row r="44" spans="2:9" ht="19.5" customHeight="1" thickTop="1">
      <c r="B44" s="71" t="s">
        <v>252</v>
      </c>
      <c r="C44" s="76">
        <v>1762143</v>
      </c>
      <c r="D44" s="32">
        <v>882461</v>
      </c>
      <c r="E44" s="77">
        <v>1.9967999999999999</v>
      </c>
      <c r="F44" s="234">
        <f>STDEV(D44:D48)/AVERAGE(D44:D48)*100</f>
        <v>0.88907648888620194</v>
      </c>
      <c r="G44" s="234">
        <f>STDEV(E44:E48)/AVERAGE(E44:E48)*100</f>
        <v>1.1008492955878479</v>
      </c>
    </row>
    <row r="45" spans="2:9" ht="19.5" customHeight="1">
      <c r="B45" s="60" t="s">
        <v>253</v>
      </c>
      <c r="C45" s="32">
        <v>1757892</v>
      </c>
      <c r="D45" s="32">
        <v>869824</v>
      </c>
      <c r="E45" s="77">
        <v>2.0209999999999999</v>
      </c>
      <c r="F45" s="235"/>
      <c r="G45" s="235"/>
    </row>
    <row r="46" spans="2:9" ht="19.5" customHeight="1">
      <c r="B46" s="60" t="s">
        <v>254</v>
      </c>
      <c r="C46" s="32">
        <v>1767807</v>
      </c>
      <c r="D46" s="32">
        <v>873306</v>
      </c>
      <c r="E46" s="77">
        <v>2.0243000000000002</v>
      </c>
      <c r="F46" s="235"/>
      <c r="G46" s="235"/>
      <c r="H46" s="227" t="s">
        <v>116</v>
      </c>
      <c r="I46" s="227" t="s">
        <v>117</v>
      </c>
    </row>
    <row r="47" spans="2:9" ht="19.5" customHeight="1">
      <c r="B47" s="60" t="s">
        <v>255</v>
      </c>
      <c r="C47" s="32">
        <v>1783066</v>
      </c>
      <c r="D47" s="32">
        <v>866129</v>
      </c>
      <c r="E47" s="77">
        <v>2.0587</v>
      </c>
      <c r="F47" s="236"/>
      <c r="G47" s="236"/>
      <c r="H47" s="228"/>
      <c r="I47" s="228"/>
    </row>
    <row r="48" spans="2:9" ht="19.5" customHeight="1">
      <c r="B48" s="61" t="s">
        <v>256</v>
      </c>
      <c r="C48" s="32">
        <v>1752423</v>
      </c>
      <c r="D48" s="32">
        <v>862156</v>
      </c>
      <c r="E48" s="77">
        <v>2.0326</v>
      </c>
      <c r="F48" s="237"/>
      <c r="G48" s="237"/>
      <c r="H48" s="93" t="str">
        <f>IF(AND(5&gt;=F44),"O","X")</f>
        <v>O</v>
      </c>
      <c r="I48" s="93" t="str">
        <f>IF(AND(5&gt;=G44),"O","X")</f>
        <v>O</v>
      </c>
    </row>
    <row r="49" spans="2:9" ht="19.5" customHeight="1">
      <c r="B49" s="60" t="s">
        <v>257</v>
      </c>
      <c r="C49" s="50">
        <v>0</v>
      </c>
      <c r="D49" s="50">
        <v>0</v>
      </c>
      <c r="E49" s="78" t="e">
        <v>#DIV/0!</v>
      </c>
      <c r="F49" s="62"/>
      <c r="G49" s="62"/>
      <c r="H49" s="5" t="s">
        <v>118</v>
      </c>
      <c r="I49" s="5" t="s">
        <v>119</v>
      </c>
    </row>
    <row r="50" spans="2:9" ht="19.5" customHeight="1">
      <c r="B50" s="61" t="s">
        <v>258</v>
      </c>
      <c r="C50" s="33">
        <v>9206</v>
      </c>
      <c r="D50" s="33">
        <v>913633</v>
      </c>
      <c r="E50" s="79">
        <v>1.01E-2</v>
      </c>
      <c r="F50" s="63"/>
      <c r="G50" s="63"/>
      <c r="H50" s="93" t="str">
        <f>IF(AND(C50*0.2&gt;=C49),"O","X")</f>
        <v>O</v>
      </c>
      <c r="I50" s="93" t="str">
        <f>IF(AND(D50*0.05&gt;=D49),"O","X")</f>
        <v>O</v>
      </c>
    </row>
    <row r="51" spans="2:9" ht="45">
      <c r="H51" s="31" t="s">
        <v>41</v>
      </c>
    </row>
    <row r="52" spans="2:9">
      <c r="F52" s="1"/>
      <c r="G52" s="1"/>
      <c r="H52" s="80">
        <f>Information!$C$13</f>
        <v>1.0200000000000001E-2</v>
      </c>
      <c r="I52" s="1"/>
    </row>
    <row r="53" spans="2:9">
      <c r="H53" s="93" t="str">
        <f>IF(AND(H52*0.7&lt;=E50,H52*1.3&gt;=E50),"O","X")</f>
        <v>O</v>
      </c>
    </row>
    <row r="54" spans="2:9" s="172" customFormat="1"/>
  </sheetData>
  <sheetProtection algorithmName="SHA-512" hashValue="1km25vZeTroltWvO5ikmxH4AfqkJUPM9YRRpkTsCs/iZUQoVYeAU/7s8mG8WOwnK9YdMK8kLv8IPanO9TKo7eA==" saltValue="9h7mtCFwCOKPw5Um96oWQQ==" spinCount="100000" sheet="1" objects="1" scenarios="1"/>
  <mergeCells count="36">
    <mergeCell ref="F44:F48"/>
    <mergeCell ref="G44:G48"/>
    <mergeCell ref="H46:H47"/>
    <mergeCell ref="I46:I47"/>
    <mergeCell ref="H33:H34"/>
    <mergeCell ref="I33:I34"/>
    <mergeCell ref="F31:F35"/>
    <mergeCell ref="G31:G35"/>
    <mergeCell ref="B42:B43"/>
    <mergeCell ref="C42:D42"/>
    <mergeCell ref="E42:E43"/>
    <mergeCell ref="F42:F43"/>
    <mergeCell ref="G42:G43"/>
    <mergeCell ref="H20:H21"/>
    <mergeCell ref="I20:I21"/>
    <mergeCell ref="B29:B30"/>
    <mergeCell ref="C29:D29"/>
    <mergeCell ref="E29:E30"/>
    <mergeCell ref="F29:F30"/>
    <mergeCell ref="G29:G30"/>
    <mergeCell ref="G18:G22"/>
    <mergeCell ref="F18:F22"/>
    <mergeCell ref="B16:B17"/>
    <mergeCell ref="H7:H8"/>
    <mergeCell ref="I7:I8"/>
    <mergeCell ref="F3:F4"/>
    <mergeCell ref="B3:B4"/>
    <mergeCell ref="C3:D3"/>
    <mergeCell ref="E3:E4"/>
    <mergeCell ref="G3:G4"/>
    <mergeCell ref="G5:G9"/>
    <mergeCell ref="F5:F9"/>
    <mergeCell ref="C16:D16"/>
    <mergeCell ref="E16:E17"/>
    <mergeCell ref="G16:G17"/>
    <mergeCell ref="F16:F17"/>
  </mergeCells>
  <phoneticPr fontId="1" type="noConversion"/>
  <pageMargins left="0.25" right="0.25" top="0.75" bottom="0.75" header="0.3" footer="0.3"/>
  <pageSetup paperSize="9" scale="38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B1:AC79"/>
  <sheetViews>
    <sheetView showGridLines="0" view="pageBreakPreview" zoomScale="70" zoomScaleNormal="40" zoomScaleSheetLayoutView="70" workbookViewId="0">
      <selection activeCell="I27" sqref="I27"/>
    </sheetView>
  </sheetViews>
  <sheetFormatPr baseColWidth="10" defaultColWidth="8.83203125" defaultRowHeight="14"/>
  <cols>
    <col min="1" max="1" width="8.83203125" style="6"/>
    <col min="2" max="2" width="10.33203125" style="6" customWidth="1"/>
    <col min="3" max="6" width="8.83203125" style="6" bestFit="1" customWidth="1"/>
    <col min="7" max="7" width="9.1640625" style="6" bestFit="1" customWidth="1"/>
    <col min="8" max="9" width="9.6640625" style="6" bestFit="1" customWidth="1"/>
    <col min="10" max="10" width="10.6640625" style="6" bestFit="1" customWidth="1"/>
    <col min="11" max="11" width="13" style="6" bestFit="1" customWidth="1"/>
    <col min="12" max="12" width="8.83203125" style="6"/>
    <col min="13" max="13" width="12.83203125" style="6" customWidth="1"/>
    <col min="14" max="15" width="8.83203125" style="6"/>
    <col min="16" max="16" width="16.83203125" style="6" customWidth="1"/>
    <col min="17" max="20" width="11.6640625" style="6" customWidth="1"/>
    <col min="21" max="21" width="14.33203125" style="6" customWidth="1"/>
    <col min="22" max="22" width="21.1640625" style="6" customWidth="1"/>
    <col min="23" max="24" width="14.33203125" style="6" customWidth="1"/>
    <col min="25" max="25" width="8.83203125" style="6"/>
    <col min="26" max="26" width="16.6640625" style="6" bestFit="1" customWidth="1"/>
    <col min="27" max="29" width="14.6640625" style="6" customWidth="1"/>
    <col min="30" max="16384" width="8.83203125" style="6"/>
  </cols>
  <sheetData>
    <row r="1" spans="2:29" ht="37.25" customHeight="1">
      <c r="Z1" s="101"/>
      <c r="AA1" s="101"/>
      <c r="AB1" s="101"/>
      <c r="AC1" s="101"/>
    </row>
    <row r="2" spans="2:29" ht="15">
      <c r="B2" s="9" t="s">
        <v>100</v>
      </c>
      <c r="C2" s="10"/>
      <c r="D2" s="10"/>
      <c r="E2" s="10"/>
      <c r="P2" s="9" t="s">
        <v>101</v>
      </c>
      <c r="Q2" s="102"/>
      <c r="R2" s="102"/>
      <c r="U2" s="9" t="s">
        <v>59</v>
      </c>
      <c r="V2" s="87"/>
      <c r="W2" s="87"/>
      <c r="X2" s="87"/>
      <c r="Z2" s="9" t="s">
        <v>60</v>
      </c>
      <c r="AA2" s="87"/>
      <c r="AB2" s="87"/>
      <c r="AC2" s="87"/>
    </row>
    <row r="3" spans="2:29">
      <c r="U3" s="103"/>
    </row>
    <row r="4" spans="2:29" ht="15" customHeight="1">
      <c r="B4" s="241" t="s">
        <v>107</v>
      </c>
      <c r="C4" s="241" t="str">
        <f>"Measured concentration ("&amp;Information!$C$10&amp;")"</f>
        <v>Measured concentration (ng/mL)</v>
      </c>
      <c r="D4" s="241"/>
      <c r="E4" s="241"/>
      <c r="F4" s="241"/>
      <c r="G4" s="241"/>
      <c r="H4" s="241"/>
      <c r="I4" s="252"/>
      <c r="J4" s="254" t="s">
        <v>0</v>
      </c>
      <c r="K4" s="241"/>
      <c r="L4" s="252"/>
      <c r="M4" s="249" t="s">
        <v>4</v>
      </c>
      <c r="N4" s="110"/>
      <c r="P4" s="241" t="s">
        <v>107</v>
      </c>
      <c r="Q4" s="11" t="s">
        <v>43</v>
      </c>
      <c r="R4" s="90" t="s">
        <v>44</v>
      </c>
      <c r="S4" s="244" t="s">
        <v>45</v>
      </c>
      <c r="U4" s="11" t="s">
        <v>43</v>
      </c>
      <c r="V4" s="90" t="s">
        <v>46</v>
      </c>
      <c r="W4" s="241" t="s">
        <v>47</v>
      </c>
      <c r="X4" s="244" t="s">
        <v>48</v>
      </c>
      <c r="Z4" s="256" t="s">
        <v>107</v>
      </c>
      <c r="AA4" s="256" t="s">
        <v>49</v>
      </c>
      <c r="AB4" s="256" t="s">
        <v>16</v>
      </c>
      <c r="AC4" s="256" t="s">
        <v>17</v>
      </c>
    </row>
    <row r="5" spans="2:29" ht="15" customHeight="1">
      <c r="B5" s="242"/>
      <c r="C5" s="243"/>
      <c r="D5" s="243"/>
      <c r="E5" s="243"/>
      <c r="F5" s="243"/>
      <c r="G5" s="243"/>
      <c r="H5" s="243"/>
      <c r="I5" s="253"/>
      <c r="J5" s="255"/>
      <c r="K5" s="243"/>
      <c r="L5" s="253"/>
      <c r="M5" s="250"/>
      <c r="N5" s="110"/>
      <c r="P5" s="242"/>
      <c r="Q5" s="47" t="s">
        <v>50</v>
      </c>
      <c r="R5" s="91" t="s">
        <v>21</v>
      </c>
      <c r="S5" s="245"/>
      <c r="U5" s="47" t="s">
        <v>50</v>
      </c>
      <c r="V5" s="91" t="s">
        <v>50</v>
      </c>
      <c r="W5" s="242"/>
      <c r="X5" s="245"/>
      <c r="Z5" s="257"/>
      <c r="AA5" s="257"/>
      <c r="AB5" s="257"/>
      <c r="AC5" s="257"/>
    </row>
    <row r="6" spans="2:29" ht="15" customHeight="1">
      <c r="B6" s="243"/>
      <c r="C6" s="7">
        <f>Information!$C$18</f>
        <v>1</v>
      </c>
      <c r="D6" s="7">
        <f>Information!$C$19</f>
        <v>5</v>
      </c>
      <c r="E6" s="7">
        <f>Information!$C$20</f>
        <v>10</v>
      </c>
      <c r="F6" s="7">
        <f>Information!$C$21</f>
        <v>50</v>
      </c>
      <c r="G6" s="7">
        <f>Information!$C$22</f>
        <v>100</v>
      </c>
      <c r="H6" s="7">
        <f>Information!$C$23</f>
        <v>250</v>
      </c>
      <c r="I6" s="7">
        <f>Information!$C$24</f>
        <v>500</v>
      </c>
      <c r="J6" s="51" t="s">
        <v>1</v>
      </c>
      <c r="K6" s="49" t="s">
        <v>2</v>
      </c>
      <c r="L6" s="52" t="str">
        <f>Information!C11</f>
        <v>R</v>
      </c>
      <c r="M6" s="251"/>
      <c r="N6" s="110"/>
      <c r="P6" s="243"/>
      <c r="Q6" s="25" t="str">
        <f>"("&amp;Information!$C$10&amp;")"</f>
        <v>(ng/mL)</v>
      </c>
      <c r="R6" s="25" t="str">
        <f>"("&amp;Information!$C$10&amp;")"</f>
        <v>(ng/mL)</v>
      </c>
      <c r="S6" s="243"/>
      <c r="U6" s="25" t="str">
        <f>"("&amp;Information!$C$10&amp;")"</f>
        <v>(ng/mL)</v>
      </c>
      <c r="V6" s="94" t="str">
        <f>"("&amp;Information!$C$10&amp;")"</f>
        <v>(ng/mL)</v>
      </c>
      <c r="W6" s="242"/>
      <c r="X6" s="245"/>
      <c r="Z6" s="104" t="str">
        <f>P7</f>
        <v>1Batch</v>
      </c>
      <c r="AA6" s="105">
        <f>$X$18</f>
        <v>102.2</v>
      </c>
      <c r="AB6" s="105">
        <f>$X$19</f>
        <v>106.85175</v>
      </c>
      <c r="AC6" s="105">
        <f>$X$20</f>
        <v>105.90549999999999</v>
      </c>
    </row>
    <row r="7" spans="2:29" ht="15" customHeight="1">
      <c r="B7" s="151" t="s">
        <v>98</v>
      </c>
      <c r="C7" s="175">
        <v>0.997</v>
      </c>
      <c r="D7" s="175">
        <v>5.0110000000000001</v>
      </c>
      <c r="E7" s="175">
        <v>10.339</v>
      </c>
      <c r="F7" s="175">
        <v>48.771999999999998</v>
      </c>
      <c r="G7" s="175">
        <v>99.606999999999999</v>
      </c>
      <c r="H7" s="175">
        <v>248.63499999999999</v>
      </c>
      <c r="I7" s="175">
        <v>500.54599999999999</v>
      </c>
      <c r="J7" s="126">
        <v>9.3200000000000002E-3</v>
      </c>
      <c r="K7" s="127">
        <v>8.4199999999999998E-4</v>
      </c>
      <c r="L7" s="128">
        <v>0.99980000000000002</v>
      </c>
      <c r="M7" s="12">
        <f>(J7-Information!$C$12)/Information!$C$12*100</f>
        <v>-7.9960513326752221</v>
      </c>
      <c r="N7" s="133" t="str">
        <f>IF(AND(Information!$C$12*0.7&lt;=J7,J7&lt;=Information!$C$12*1.3),"O","X")</f>
        <v>O</v>
      </c>
      <c r="P7" s="238" t="str">
        <f>'Batch Summary'!$C$5</f>
        <v>1Batch</v>
      </c>
      <c r="Q7" s="20">
        <f>Information!$C$27</f>
        <v>3</v>
      </c>
      <c r="R7" s="191">
        <v>3.0579999999999998</v>
      </c>
      <c r="S7" s="192">
        <v>101.9</v>
      </c>
      <c r="U7" s="20">
        <f>Information!$C$27</f>
        <v>3</v>
      </c>
      <c r="V7" s="95">
        <f xml:space="preserve"> AVERAGE(R7,R10,R13,R16,R19,R22,R25,R28,R31,R34,R37,R40)</f>
        <v>3.0839999999999996</v>
      </c>
      <c r="W7" s="96">
        <f xml:space="preserve"> STDEV(R7,R10,R13,R16,R19,R22,R25,R28,R31,R34,R37,R40)/V7*100</f>
        <v>1.8009713985700793</v>
      </c>
      <c r="X7" s="96">
        <f>V7/U7*100</f>
        <v>102.79999999999998</v>
      </c>
      <c r="Z7" s="106" t="str">
        <f>P19</f>
        <v>2Batch</v>
      </c>
      <c r="AA7" s="107">
        <f>X26</f>
        <v>102.29166666666667</v>
      </c>
      <c r="AB7" s="107">
        <f>X27</f>
        <v>101.62383333333334</v>
      </c>
      <c r="AC7" s="107">
        <f>X28</f>
        <v>104.46481249999999</v>
      </c>
    </row>
    <row r="8" spans="2:29" ht="15" customHeight="1">
      <c r="B8" s="151" t="s">
        <v>70</v>
      </c>
      <c r="C8" s="175">
        <v>1</v>
      </c>
      <c r="D8" s="175">
        <v>4.7919999999999998</v>
      </c>
      <c r="E8" s="175">
        <v>10.829000000000001</v>
      </c>
      <c r="F8" s="175">
        <v>49.024000000000001</v>
      </c>
      <c r="G8" s="175">
        <v>101.956</v>
      </c>
      <c r="H8" s="175">
        <v>246.53299999999999</v>
      </c>
      <c r="I8" s="175">
        <v>486.09100000000001</v>
      </c>
      <c r="J8" s="126">
        <v>9.7300000000000008E-3</v>
      </c>
      <c r="K8" s="127">
        <v>3.6900000000000002E-4</v>
      </c>
      <c r="L8" s="196">
        <v>0.999</v>
      </c>
      <c r="M8" s="16">
        <f>(J8-Information!$C$12)/Information!$C$12*100</f>
        <v>-3.9486673247778805</v>
      </c>
      <c r="N8" s="133" t="str">
        <f>IF(AND(Information!$C$12*0.7&lt;=J8,J8&lt;=Information!$C$12*1.3),"O","X")</f>
        <v>O</v>
      </c>
      <c r="P8" s="239"/>
      <c r="Q8" s="21">
        <f>Information!$C$28</f>
        <v>200</v>
      </c>
      <c r="R8" s="129">
        <v>211.66300000000001</v>
      </c>
      <c r="S8" s="130">
        <v>105.8</v>
      </c>
      <c r="U8" s="21">
        <f>Information!$C$28</f>
        <v>200</v>
      </c>
      <c r="V8" s="97">
        <f xml:space="preserve"> AVERAGE(R8,R11,R14,R17,R23,R26,R29,R32,R35,R38,R41)</f>
        <v>212.10009090909091</v>
      </c>
      <c r="W8" s="98">
        <f xml:space="preserve"> STDEV(R8,R11,R14,R17,R23,R26,R29,R32,R35,R38,R41)/V8*100</f>
        <v>2.9079543728144976</v>
      </c>
      <c r="X8" s="98">
        <f t="shared" ref="X8:X9" si="0">V8/U8*100</f>
        <v>106.05004545454545</v>
      </c>
      <c r="Z8" s="106" t="str">
        <f>P31</f>
        <v>3Batch</v>
      </c>
      <c r="AA8" s="107">
        <f>X34</f>
        <v>104.66666666666666</v>
      </c>
      <c r="AB8" s="107">
        <f>X35</f>
        <v>109.73699999999999</v>
      </c>
      <c r="AC8" s="107">
        <f>X36</f>
        <v>108.36725</v>
      </c>
    </row>
    <row r="9" spans="2:29" ht="15" customHeight="1">
      <c r="B9" s="151" t="s">
        <v>71</v>
      </c>
      <c r="C9" s="175">
        <v>0.999</v>
      </c>
      <c r="D9" s="175">
        <v>4.9870000000000001</v>
      </c>
      <c r="E9" s="175">
        <v>10.161</v>
      </c>
      <c r="F9" s="175">
        <v>49.085000000000001</v>
      </c>
      <c r="G9" s="175">
        <v>99.494</v>
      </c>
      <c r="H9" s="175">
        <v>248.36099999999999</v>
      </c>
      <c r="I9" s="175">
        <v>508.59899999999999</v>
      </c>
      <c r="J9" s="126">
        <v>9.2300000000000004E-3</v>
      </c>
      <c r="K9" s="127">
        <v>7.6199999999999998E-4</v>
      </c>
      <c r="L9" s="196">
        <v>0.99990000000000001</v>
      </c>
      <c r="M9" s="16">
        <f>(J9-Information!$C$12)/Information!$C$12*100</f>
        <v>-8.8845014807502434</v>
      </c>
      <c r="N9" s="133" t="str">
        <f>IF(AND(Information!$C$12*0.7&lt;=J9,J9&lt;=Information!$C$12*1.3),"O","X")</f>
        <v>O</v>
      </c>
      <c r="P9" s="239"/>
      <c r="Q9" s="54">
        <f>Information!$C$29</f>
        <v>400</v>
      </c>
      <c r="R9" s="131">
        <v>424.48200000000003</v>
      </c>
      <c r="S9" s="132">
        <v>106.1</v>
      </c>
      <c r="U9" s="24">
        <f>Information!$C$29</f>
        <v>400</v>
      </c>
      <c r="V9" s="99">
        <f xml:space="preserve"> AVERAGE(R9,R12,R15,R18,R21,R24,R27,R30,R33,R36,R39,R42)</f>
        <v>424.57216666666659</v>
      </c>
      <c r="W9" s="100">
        <f xml:space="preserve"> STDEV(R9,R12,R15,R18,R21,R24,R27,R30,R33,R36,R39,R42)/V9*100</f>
        <v>1.7953038385335855</v>
      </c>
      <c r="X9" s="100">
        <f t="shared" si="0"/>
        <v>106.14304166666663</v>
      </c>
      <c r="Z9" s="106" t="str">
        <f>P37</f>
        <v>1ISR</v>
      </c>
      <c r="AA9" s="107">
        <f>X42</f>
        <v>103.15</v>
      </c>
      <c r="AB9" s="107">
        <f>X43</f>
        <v>107.399</v>
      </c>
      <c r="AC9" s="107">
        <f>X44</f>
        <v>107.75037499999999</v>
      </c>
    </row>
    <row r="10" spans="2:29" ht="15" customHeight="1">
      <c r="B10" s="151" t="s">
        <v>99</v>
      </c>
      <c r="C10" s="125">
        <v>1.0009999999999999</v>
      </c>
      <c r="D10" s="175">
        <v>5.0019999999999998</v>
      </c>
      <c r="E10" s="125">
        <v>9.8510000000000009</v>
      </c>
      <c r="F10" s="125">
        <v>49.646999999999998</v>
      </c>
      <c r="G10" s="125">
        <v>102.833</v>
      </c>
      <c r="H10" s="125">
        <v>250.405</v>
      </c>
      <c r="I10" s="125">
        <v>495.16</v>
      </c>
      <c r="J10" s="126">
        <v>9.3699999999999999E-3</v>
      </c>
      <c r="K10" s="127">
        <v>4.9899999999999999E-4</v>
      </c>
      <c r="L10" s="128">
        <v>0.99990000000000001</v>
      </c>
      <c r="M10" s="16">
        <f>(J10-Information!$C$12)/Information!$C$12*100</f>
        <v>-7.5024679170779889</v>
      </c>
      <c r="N10" s="133" t="str">
        <f>IF(AND(Information!$C$12*0.7&lt;=J10,J10&lt;=Information!$C$12*1.3),"O","X")</f>
        <v>O</v>
      </c>
      <c r="P10" s="239"/>
      <c r="Q10" s="21">
        <f>Information!$C$27</f>
        <v>3</v>
      </c>
      <c r="R10" s="129">
        <v>3.0190000000000001</v>
      </c>
      <c r="S10" s="130">
        <v>100.6</v>
      </c>
      <c r="U10" s="21"/>
      <c r="V10" s="97"/>
      <c r="W10" s="98"/>
      <c r="X10" s="98"/>
      <c r="Z10" s="187"/>
      <c r="AA10" s="188"/>
      <c r="AB10" s="188"/>
      <c r="AC10" s="188"/>
    </row>
    <row r="11" spans="2:29" ht="15" customHeight="1">
      <c r="B11" s="13" t="s">
        <v>3</v>
      </c>
      <c r="C11" s="119">
        <f t="shared" ref="C11:L11" si="1">AVERAGE(C7:C10)</f>
        <v>0.99924999999999997</v>
      </c>
      <c r="D11" s="119">
        <f t="shared" si="1"/>
        <v>4.9480000000000004</v>
      </c>
      <c r="E11" s="119">
        <f t="shared" si="1"/>
        <v>10.295</v>
      </c>
      <c r="F11" s="119">
        <f t="shared" si="1"/>
        <v>49.131999999999998</v>
      </c>
      <c r="G11" s="119">
        <f t="shared" si="1"/>
        <v>100.9725</v>
      </c>
      <c r="H11" s="119">
        <f t="shared" si="1"/>
        <v>248.48349999999999</v>
      </c>
      <c r="I11" s="120">
        <f t="shared" si="1"/>
        <v>497.59899999999999</v>
      </c>
      <c r="J11" s="199">
        <f t="shared" si="1"/>
        <v>9.4125000000000007E-3</v>
      </c>
      <c r="K11" s="200">
        <f t="shared" si="1"/>
        <v>6.1799999999999995E-4</v>
      </c>
      <c r="L11" s="53">
        <f t="shared" si="1"/>
        <v>0.99965000000000015</v>
      </c>
      <c r="M11" s="81" t="s">
        <v>7</v>
      </c>
      <c r="P11" s="239"/>
      <c r="Q11" s="21">
        <f>Information!$C$28</f>
        <v>200</v>
      </c>
      <c r="R11" s="129">
        <v>213.96899999999999</v>
      </c>
      <c r="S11" s="130">
        <v>107</v>
      </c>
    </row>
    <row r="12" spans="2:29" ht="15" customHeight="1">
      <c r="B12" s="178" t="s">
        <v>125</v>
      </c>
      <c r="C12" s="179">
        <f t="shared" ref="C12:I12" si="2">STDEV(C7:C10)</f>
        <v>1.7078251276598966E-3</v>
      </c>
      <c r="D12" s="179">
        <f t="shared" si="2"/>
        <v>0.10447009141376311</v>
      </c>
      <c r="E12" s="179">
        <f t="shared" si="2"/>
        <v>0.40913893320810557</v>
      </c>
      <c r="F12" s="179">
        <f t="shared" si="2"/>
        <v>0.3690970965297159</v>
      </c>
      <c r="G12" s="179">
        <f t="shared" si="2"/>
        <v>1.6811984812428704</v>
      </c>
      <c r="H12" s="179">
        <f t="shared" si="2"/>
        <v>1.5847787437578424</v>
      </c>
      <c r="I12" s="179">
        <f t="shared" si="2"/>
        <v>9.4528231056476706</v>
      </c>
      <c r="J12" s="185" t="s">
        <v>7</v>
      </c>
      <c r="K12" s="179" t="s">
        <v>7</v>
      </c>
      <c r="L12" s="180" t="s">
        <v>7</v>
      </c>
      <c r="M12" s="186" t="s">
        <v>7</v>
      </c>
      <c r="P12" s="239"/>
      <c r="Q12" s="54">
        <f>Information!$C$29</f>
        <v>400</v>
      </c>
      <c r="R12" s="131">
        <v>418.55099999999999</v>
      </c>
      <c r="S12" s="132">
        <v>104.6</v>
      </c>
      <c r="U12" s="9" t="s">
        <v>62</v>
      </c>
      <c r="V12" s="87"/>
      <c r="W12" s="87"/>
      <c r="X12" s="87"/>
    </row>
    <row r="13" spans="2:29" ht="15" customHeight="1">
      <c r="B13" s="14" t="s">
        <v>6</v>
      </c>
      <c r="C13" s="118">
        <f t="shared" ref="C13:I13" si="3">STDEV(C7:C10)/C11*100</f>
        <v>0.17091069578783052</v>
      </c>
      <c r="D13" s="118">
        <f t="shared" si="3"/>
        <v>2.1113599719838945</v>
      </c>
      <c r="E13" s="118">
        <f t="shared" si="3"/>
        <v>3.9741518524342454</v>
      </c>
      <c r="F13" s="118">
        <f t="shared" si="3"/>
        <v>0.75123564383643227</v>
      </c>
      <c r="G13" s="118">
        <f t="shared" si="3"/>
        <v>1.6650062950237643</v>
      </c>
      <c r="H13" s="118">
        <f t="shared" si="3"/>
        <v>0.63778027263695269</v>
      </c>
      <c r="I13" s="121">
        <f t="shared" si="3"/>
        <v>1.8996869177083697</v>
      </c>
      <c r="J13" s="17" t="s">
        <v>7</v>
      </c>
      <c r="K13" s="17" t="s">
        <v>7</v>
      </c>
      <c r="L13" s="39" t="s">
        <v>7</v>
      </c>
      <c r="M13" s="17" t="s">
        <v>7</v>
      </c>
      <c r="N13" s="110"/>
      <c r="P13" s="239"/>
      <c r="Q13" s="21">
        <f>Information!$C$27</f>
        <v>3</v>
      </c>
      <c r="R13" s="129">
        <v>3.1349999999999998</v>
      </c>
      <c r="S13" s="130">
        <v>104.5</v>
      </c>
      <c r="Z13" s="9" t="s">
        <v>61</v>
      </c>
      <c r="AA13" s="87"/>
      <c r="AB13" s="87"/>
      <c r="AC13" s="87"/>
    </row>
    <row r="14" spans="2:29" ht="15" customHeight="1">
      <c r="B14" s="15" t="s">
        <v>5</v>
      </c>
      <c r="C14" s="122">
        <f t="shared" ref="C14:I14" si="4">C11/C6*100</f>
        <v>99.924999999999997</v>
      </c>
      <c r="D14" s="122">
        <f t="shared" si="4"/>
        <v>98.960000000000008</v>
      </c>
      <c r="E14" s="122">
        <f t="shared" si="4"/>
        <v>102.95</v>
      </c>
      <c r="F14" s="122">
        <f t="shared" si="4"/>
        <v>98.263999999999996</v>
      </c>
      <c r="G14" s="122">
        <f t="shared" si="4"/>
        <v>100.9725</v>
      </c>
      <c r="H14" s="122">
        <f t="shared" si="4"/>
        <v>99.3934</v>
      </c>
      <c r="I14" s="123">
        <f t="shared" si="4"/>
        <v>99.519800000000004</v>
      </c>
      <c r="J14" s="19" t="s">
        <v>7</v>
      </c>
      <c r="K14" s="19" t="s">
        <v>7</v>
      </c>
      <c r="L14" s="40" t="s">
        <v>7</v>
      </c>
      <c r="M14" s="18" t="s">
        <v>7</v>
      </c>
      <c r="P14" s="239"/>
      <c r="Q14" s="21">
        <f>Information!$C$28</f>
        <v>200</v>
      </c>
      <c r="R14" s="129">
        <v>213.43199999999999</v>
      </c>
      <c r="S14" s="130">
        <v>106.7</v>
      </c>
      <c r="U14" s="103" t="str">
        <f>$P$7</f>
        <v>1Batch</v>
      </c>
    </row>
    <row r="15" spans="2:29" ht="15" customHeight="1">
      <c r="P15" s="239"/>
      <c r="Q15" s="54">
        <f>Information!$C$29</f>
        <v>400</v>
      </c>
      <c r="R15" s="131">
        <v>420.096</v>
      </c>
      <c r="S15" s="132">
        <v>105</v>
      </c>
      <c r="U15" s="11" t="s">
        <v>20</v>
      </c>
      <c r="V15" s="182" t="s">
        <v>19</v>
      </c>
      <c r="W15" s="241" t="s">
        <v>52</v>
      </c>
      <c r="X15" s="244" t="s">
        <v>53</v>
      </c>
      <c r="Z15" s="256" t="s">
        <v>107</v>
      </c>
      <c r="AA15" s="256" t="s">
        <v>15</v>
      </c>
      <c r="AB15" s="256" t="s">
        <v>16</v>
      </c>
      <c r="AC15" s="256" t="s">
        <v>17</v>
      </c>
    </row>
    <row r="16" spans="2:29" ht="15" customHeight="1">
      <c r="B16" s="181"/>
      <c r="P16" s="239"/>
      <c r="Q16" s="21">
        <f>Information!$C$27</f>
        <v>3</v>
      </c>
      <c r="R16" s="129">
        <v>3.052</v>
      </c>
      <c r="S16" s="130">
        <v>101.7</v>
      </c>
      <c r="U16" s="47" t="s">
        <v>21</v>
      </c>
      <c r="V16" s="183" t="s">
        <v>21</v>
      </c>
      <c r="W16" s="242"/>
      <c r="X16" s="245"/>
      <c r="Z16" s="257"/>
      <c r="AA16" s="257"/>
      <c r="AB16" s="257"/>
      <c r="AC16" s="257"/>
    </row>
    <row r="17" spans="16:29" ht="15" customHeight="1">
      <c r="P17" s="239"/>
      <c r="Q17" s="21">
        <f>Information!$C$28</f>
        <v>200</v>
      </c>
      <c r="R17" s="129">
        <v>215.75</v>
      </c>
      <c r="S17" s="130">
        <v>107.9</v>
      </c>
      <c r="U17" s="25" t="str">
        <f>"("&amp;Information!$C$10&amp;")"</f>
        <v>(ng/mL)</v>
      </c>
      <c r="V17" s="25" t="str">
        <f>"("&amp;Information!$C$10&amp;")"</f>
        <v>(ng/mL)</v>
      </c>
      <c r="W17" s="242"/>
      <c r="X17" s="245"/>
      <c r="Z17" s="104" t="str">
        <f>P7</f>
        <v>1Batch</v>
      </c>
      <c r="AA17" s="107">
        <f>$W$18</f>
        <v>1.601166041569934</v>
      </c>
      <c r="AB17" s="107">
        <f>W19</f>
        <v>0.78747199396698409</v>
      </c>
      <c r="AC17" s="107">
        <f>W20</f>
        <v>1.3543349601033146</v>
      </c>
    </row>
    <row r="18" spans="16:29" ht="15" customHeight="1">
      <c r="P18" s="240"/>
      <c r="Q18" s="24">
        <f>Information!$C$29</f>
        <v>400</v>
      </c>
      <c r="R18" s="176">
        <v>431.35899999999998</v>
      </c>
      <c r="S18" s="177">
        <v>107.8</v>
      </c>
      <c r="U18" s="20">
        <f>Information!$C$27</f>
        <v>3</v>
      </c>
      <c r="V18" s="95">
        <f xml:space="preserve"> AVERAGE(R7,R10,R13,R16)</f>
        <v>3.0659999999999998</v>
      </c>
      <c r="W18" s="96">
        <f xml:space="preserve"> STDEV(R7,R10,R13,R16)/V18*100</f>
        <v>1.601166041569934</v>
      </c>
      <c r="X18" s="96">
        <f>V18/U18*100</f>
        <v>102.2</v>
      </c>
      <c r="Z18" s="106" t="str">
        <f>P19</f>
        <v>2Batch</v>
      </c>
      <c r="AA18" s="107">
        <f>W26</f>
        <v>2.2968900749692813</v>
      </c>
      <c r="AB18" s="107">
        <f>W27</f>
        <v>0.27426327309216886</v>
      </c>
      <c r="AC18" s="107">
        <f>W28</f>
        <v>1.4062281960470551</v>
      </c>
    </row>
    <row r="19" spans="16:29" ht="15" customHeight="1">
      <c r="P19" s="238" t="str">
        <f>'Batch Summary'!$C$6</f>
        <v>2Batch</v>
      </c>
      <c r="Q19" s="20">
        <f>Information!$C$27</f>
        <v>3</v>
      </c>
      <c r="R19" s="191">
        <v>3.0070000000000001</v>
      </c>
      <c r="S19" s="192">
        <v>100.2</v>
      </c>
      <c r="U19" s="21">
        <f>Information!$C$28</f>
        <v>200</v>
      </c>
      <c r="V19" s="97">
        <f xml:space="preserve"> AVERAGE(R8,R11,R14,R17)</f>
        <v>213.70349999999999</v>
      </c>
      <c r="W19" s="98">
        <f xml:space="preserve"> STDEV(R8,R11,R14,R17)/V19*100</f>
        <v>0.78747199396698409</v>
      </c>
      <c r="X19" s="98">
        <f>V19/U19*100</f>
        <v>106.85175</v>
      </c>
      <c r="Z19" s="106" t="str">
        <f>P31</f>
        <v>3Batch</v>
      </c>
      <c r="AA19" s="107">
        <f>W34</f>
        <v>0.99085026663083187</v>
      </c>
      <c r="AB19" s="107">
        <f>W35</f>
        <v>0.61665727110776813</v>
      </c>
      <c r="AC19" s="107">
        <f>W36</f>
        <v>0.16900000353180139</v>
      </c>
    </row>
    <row r="20" spans="16:29" ht="15" customHeight="1">
      <c r="P20" s="239"/>
      <c r="Q20" s="21">
        <f>Information!$C$28</f>
        <v>200</v>
      </c>
      <c r="R20" s="129" t="s">
        <v>174</v>
      </c>
      <c r="S20" s="130">
        <v>116.2</v>
      </c>
      <c r="U20" s="24">
        <f>Information!$C$29</f>
        <v>400</v>
      </c>
      <c r="V20" s="99">
        <f xml:space="preserve"> AVERAGE(R9,R12,R15,R18)</f>
        <v>423.62199999999996</v>
      </c>
      <c r="W20" s="100">
        <f xml:space="preserve"> STDEV(R9,R12,R15,R18)/V20*100</f>
        <v>1.3543349601033146</v>
      </c>
      <c r="X20" s="100">
        <f>V20/U20*100</f>
        <v>105.90549999999999</v>
      </c>
      <c r="Z20" s="194" t="str">
        <f>P37</f>
        <v>1ISR</v>
      </c>
      <c r="AA20" s="108">
        <f>W42</f>
        <v>1.4852784222693667</v>
      </c>
      <c r="AB20" s="108">
        <f>W43</f>
        <v>0.41083681548282791</v>
      </c>
      <c r="AC20" s="108">
        <f>W44</f>
        <v>0.78306471476395534</v>
      </c>
    </row>
    <row r="21" spans="16:29" ht="15" customHeight="1">
      <c r="P21" s="239"/>
      <c r="Q21" s="54">
        <f>Information!$C$29</f>
        <v>400</v>
      </c>
      <c r="R21" s="131">
        <v>421.46699999999998</v>
      </c>
      <c r="S21" s="132">
        <v>105.4</v>
      </c>
      <c r="Z21" s="106"/>
      <c r="AA21" s="107"/>
      <c r="AB21" s="107"/>
      <c r="AC21" s="107"/>
    </row>
    <row r="22" spans="16:29" ht="15" customHeight="1">
      <c r="P22" s="239"/>
      <c r="Q22" s="21">
        <f>Information!$C$27</f>
        <v>3</v>
      </c>
      <c r="R22" s="129">
        <v>3.1640000000000001</v>
      </c>
      <c r="S22" s="130">
        <v>105.5</v>
      </c>
      <c r="U22" s="109" t="str">
        <f>P19</f>
        <v>2Batch</v>
      </c>
      <c r="Z22" s="110"/>
      <c r="AA22" s="110"/>
      <c r="AB22" s="110"/>
      <c r="AC22" s="110"/>
    </row>
    <row r="23" spans="16:29" ht="15" customHeight="1">
      <c r="P23" s="239"/>
      <c r="Q23" s="21">
        <f>Information!$C$28</f>
        <v>200</v>
      </c>
      <c r="R23" s="129">
        <v>202.61099999999999</v>
      </c>
      <c r="S23" s="130">
        <v>101.3</v>
      </c>
      <c r="U23" s="11" t="s">
        <v>20</v>
      </c>
      <c r="V23" s="90" t="s">
        <v>19</v>
      </c>
      <c r="W23" s="241" t="s">
        <v>51</v>
      </c>
      <c r="X23" s="244" t="s">
        <v>14</v>
      </c>
      <c r="Z23" s="110"/>
      <c r="AA23" s="110"/>
      <c r="AB23" s="110"/>
      <c r="AC23" s="110"/>
    </row>
    <row r="24" spans="16:29" ht="15" customHeight="1">
      <c r="P24" s="239"/>
      <c r="Q24" s="54">
        <f>Information!$C$29</f>
        <v>400</v>
      </c>
      <c r="R24" s="131">
        <v>412.23099999999999</v>
      </c>
      <c r="S24" s="132">
        <v>103.1</v>
      </c>
      <c r="U24" s="47" t="s">
        <v>54</v>
      </c>
      <c r="V24" s="91" t="s">
        <v>21</v>
      </c>
      <c r="W24" s="242"/>
      <c r="X24" s="245"/>
    </row>
    <row r="25" spans="16:29" ht="15" customHeight="1">
      <c r="P25" s="239"/>
      <c r="Q25" s="21">
        <f>Information!$C$27</f>
        <v>3</v>
      </c>
      <c r="R25" s="129">
        <v>3.0790000000000002</v>
      </c>
      <c r="S25" s="130">
        <v>102.6</v>
      </c>
      <c r="U25" s="25" t="str">
        <f>"("&amp;Information!$C$10&amp;")"</f>
        <v>(ng/mL)</v>
      </c>
      <c r="V25" s="25" t="str">
        <f>"("&amp;Information!$C$10&amp;")"</f>
        <v>(ng/mL)</v>
      </c>
      <c r="W25" s="243"/>
      <c r="X25" s="246"/>
    </row>
    <row r="26" spans="16:29" ht="15" customHeight="1">
      <c r="P26" s="239"/>
      <c r="Q26" s="21">
        <f>Information!$C$28</f>
        <v>200</v>
      </c>
      <c r="R26" s="129">
        <v>203.648</v>
      </c>
      <c r="S26" s="130">
        <v>101.8</v>
      </c>
      <c r="U26" s="20">
        <f>Information!$C$27</f>
        <v>3</v>
      </c>
      <c r="V26" s="95">
        <f xml:space="preserve"> AVERAGE(R19,R22,R25,R28)</f>
        <v>3.0687500000000001</v>
      </c>
      <c r="W26" s="96">
        <f xml:space="preserve"> STDEV(R19,R22,R25,R28)/V26*100</f>
        <v>2.2968900749692813</v>
      </c>
      <c r="X26" s="96">
        <f>V26/U26*100</f>
        <v>102.29166666666667</v>
      </c>
    </row>
    <row r="27" spans="16:29" ht="15" customHeight="1">
      <c r="P27" s="239"/>
      <c r="Q27" s="54">
        <f>Information!$C$29</f>
        <v>400</v>
      </c>
      <c r="R27" s="131">
        <v>413.53800000000001</v>
      </c>
      <c r="S27" s="132">
        <v>103.4</v>
      </c>
      <c r="U27" s="21">
        <f>Information!$C$28</f>
        <v>200</v>
      </c>
      <c r="V27" s="97">
        <f xml:space="preserve"> AVERAGE(R23,R26,R29)</f>
        <v>203.24766666666667</v>
      </c>
      <c r="W27" s="98">
        <f xml:space="preserve"> STDEV(R23,R26,R29)/V27*100</f>
        <v>0.27426327309216886</v>
      </c>
      <c r="X27" s="98">
        <f t="shared" ref="X27:X28" si="5">V27/U27*100</f>
        <v>101.62383333333334</v>
      </c>
    </row>
    <row r="28" spans="16:29" ht="15" customHeight="1">
      <c r="P28" s="239"/>
      <c r="Q28" s="21">
        <f>Information!$C$27</f>
        <v>3</v>
      </c>
      <c r="R28" s="129">
        <v>3.0249999999999999</v>
      </c>
      <c r="S28" s="130">
        <v>100.8</v>
      </c>
      <c r="U28" s="24">
        <f>Information!$C$29</f>
        <v>400</v>
      </c>
      <c r="V28" s="99">
        <f xml:space="preserve"> AVERAGE(R21,R24,R27,R30)</f>
        <v>417.85924999999997</v>
      </c>
      <c r="W28" s="100">
        <f xml:space="preserve"> STDEV(R21,R24,R27,R30)/V28*100</f>
        <v>1.4062281960470551</v>
      </c>
      <c r="X28" s="100">
        <f t="shared" si="5"/>
        <v>104.46481249999999</v>
      </c>
    </row>
    <row r="29" spans="16:29" ht="15" customHeight="1">
      <c r="P29" s="239"/>
      <c r="Q29" s="21">
        <f>Information!$C$28</f>
        <v>200</v>
      </c>
      <c r="R29" s="129">
        <v>203.48400000000001</v>
      </c>
      <c r="S29" s="130">
        <v>101.7</v>
      </c>
    </row>
    <row r="30" spans="16:29" ht="15" customHeight="1">
      <c r="P30" s="240"/>
      <c r="Q30" s="24">
        <f>Information!$C$29</f>
        <v>400</v>
      </c>
      <c r="R30" s="176">
        <v>424.20100000000002</v>
      </c>
      <c r="S30" s="177">
        <v>106.1</v>
      </c>
      <c r="U30" s="109" t="str">
        <f>P31</f>
        <v>3Batch</v>
      </c>
    </row>
    <row r="31" spans="16:29" ht="15" customHeight="1">
      <c r="P31" s="238" t="str">
        <f>'Batch Summary'!$C$7</f>
        <v>3Batch</v>
      </c>
      <c r="Q31" s="20">
        <f>Information!$C$27</f>
        <v>3</v>
      </c>
      <c r="R31" s="191">
        <v>3.1179999999999999</v>
      </c>
      <c r="S31" s="192">
        <v>103.9</v>
      </c>
      <c r="U31" s="11" t="s">
        <v>55</v>
      </c>
      <c r="V31" s="90" t="s">
        <v>56</v>
      </c>
      <c r="W31" s="241" t="s">
        <v>57</v>
      </c>
      <c r="X31" s="244" t="s">
        <v>58</v>
      </c>
    </row>
    <row r="32" spans="16:29" ht="15" customHeight="1">
      <c r="P32" s="239"/>
      <c r="Q32" s="21">
        <f>Information!$C$28</f>
        <v>200</v>
      </c>
      <c r="R32" s="129">
        <v>218.517</v>
      </c>
      <c r="S32" s="130">
        <v>109.3</v>
      </c>
      <c r="U32" s="47" t="s">
        <v>21</v>
      </c>
      <c r="V32" s="91" t="s">
        <v>21</v>
      </c>
      <c r="W32" s="242"/>
      <c r="X32" s="245"/>
    </row>
    <row r="33" spans="6:24" ht="15" customHeight="1">
      <c r="P33" s="239"/>
      <c r="Q33" s="54">
        <f>Information!$C$29</f>
        <v>400</v>
      </c>
      <c r="R33" s="131">
        <v>433.98700000000002</v>
      </c>
      <c r="S33" s="132">
        <v>108.5</v>
      </c>
      <c r="U33" s="25" t="str">
        <f>"("&amp;Information!$C$10&amp;")"</f>
        <v>(ng/mL)</v>
      </c>
      <c r="V33" s="25" t="str">
        <f>"("&amp;Information!$C$10&amp;")"</f>
        <v>(ng/mL)</v>
      </c>
      <c r="W33" s="243"/>
      <c r="X33" s="246"/>
    </row>
    <row r="34" spans="6:24" ht="15" customHeight="1">
      <c r="P34" s="239"/>
      <c r="Q34" s="21">
        <f>Information!$C$27</f>
        <v>3</v>
      </c>
      <c r="R34" s="129">
        <v>3.1619999999999999</v>
      </c>
      <c r="S34" s="130">
        <v>105.4</v>
      </c>
      <c r="U34" s="20">
        <f>Information!$C$27</f>
        <v>3</v>
      </c>
      <c r="V34" s="95">
        <f xml:space="preserve"> AVERAGE(R31,R34)</f>
        <v>3.1399999999999997</v>
      </c>
      <c r="W34" s="96">
        <f xml:space="preserve"> STDEV(R31,R34)/V34*100</f>
        <v>0.99085026663083187</v>
      </c>
      <c r="X34" s="96">
        <f>V34/U34*100</f>
        <v>104.66666666666666</v>
      </c>
    </row>
    <row r="35" spans="6:24" ht="15" customHeight="1">
      <c r="P35" s="239"/>
      <c r="Q35" s="21">
        <f>Information!$C$28</f>
        <v>200</v>
      </c>
      <c r="R35" s="129">
        <v>220.43100000000001</v>
      </c>
      <c r="S35" s="130">
        <v>110.2</v>
      </c>
      <c r="U35" s="21">
        <f>Information!$C$28</f>
        <v>200</v>
      </c>
      <c r="V35" s="97">
        <f xml:space="preserve"> AVERAGE(R32,R35)</f>
        <v>219.47399999999999</v>
      </c>
      <c r="W35" s="98">
        <f xml:space="preserve"> STDEV(R32,R35)/V35*100</f>
        <v>0.61665727110776813</v>
      </c>
      <c r="X35" s="98">
        <f>V35/U35*100</f>
        <v>109.73699999999999</v>
      </c>
    </row>
    <row r="36" spans="6:24" ht="15" customHeight="1">
      <c r="P36" s="240"/>
      <c r="Q36" s="24">
        <f>Information!$C$29</f>
        <v>400</v>
      </c>
      <c r="R36" s="176">
        <v>432.95100000000002</v>
      </c>
      <c r="S36" s="177">
        <v>108.2</v>
      </c>
      <c r="U36" s="24">
        <f>Information!$C$29</f>
        <v>400</v>
      </c>
      <c r="V36" s="99">
        <f xml:space="preserve"> AVERAGE(R33,R36)</f>
        <v>433.46900000000005</v>
      </c>
      <c r="W36" s="100">
        <f xml:space="preserve"> STDEV(R33,R36)/V36*100</f>
        <v>0.16900000353180139</v>
      </c>
      <c r="X36" s="100">
        <f>V36/U36*100</f>
        <v>108.36725</v>
      </c>
    </row>
    <row r="37" spans="6:24" ht="15" customHeight="1">
      <c r="P37" s="238" t="str">
        <f>'Batch Summary'!$C$8</f>
        <v>1ISR</v>
      </c>
      <c r="Q37" s="21">
        <f>Information!$C$27</f>
        <v>3</v>
      </c>
      <c r="R37" s="129">
        <v>3.1269999999999998</v>
      </c>
      <c r="S37" s="130">
        <v>104.2</v>
      </c>
    </row>
    <row r="38" spans="6:24" ht="15" customHeight="1">
      <c r="P38" s="239"/>
      <c r="Q38" s="21">
        <f>Information!$C$28</f>
        <v>200</v>
      </c>
      <c r="R38" s="129">
        <v>214.17400000000001</v>
      </c>
      <c r="S38" s="130">
        <v>107.1</v>
      </c>
      <c r="U38" s="109" t="str">
        <f>P37</f>
        <v>1ISR</v>
      </c>
    </row>
    <row r="39" spans="6:24" ht="15" customHeight="1">
      <c r="P39" s="239"/>
      <c r="Q39" s="54">
        <f>Information!$C$29</f>
        <v>400</v>
      </c>
      <c r="R39" s="131">
        <v>428.61500000000001</v>
      </c>
      <c r="S39" s="132">
        <v>107.2</v>
      </c>
      <c r="U39" s="11" t="s">
        <v>55</v>
      </c>
      <c r="V39" s="90" t="s">
        <v>56</v>
      </c>
      <c r="W39" s="241" t="s">
        <v>51</v>
      </c>
      <c r="X39" s="244" t="s">
        <v>58</v>
      </c>
    </row>
    <row r="40" spans="6:24" ht="15" customHeight="1">
      <c r="P40" s="239"/>
      <c r="Q40" s="21">
        <f>Information!$C$27</f>
        <v>3</v>
      </c>
      <c r="R40" s="129">
        <v>3.0619999999999998</v>
      </c>
      <c r="S40" s="130">
        <v>102.1</v>
      </c>
      <c r="U40" s="47" t="s">
        <v>21</v>
      </c>
      <c r="V40" s="91" t="s">
        <v>21</v>
      </c>
      <c r="W40" s="242"/>
      <c r="X40" s="245"/>
    </row>
    <row r="41" spans="6:24" ht="15" customHeight="1">
      <c r="P41" s="239"/>
      <c r="Q41" s="21">
        <f>Information!$C$28</f>
        <v>200</v>
      </c>
      <c r="R41" s="129">
        <v>215.422</v>
      </c>
      <c r="S41" s="130">
        <v>107.7</v>
      </c>
      <c r="U41" s="25" t="str">
        <f>"("&amp;Information!$C$10&amp;")"</f>
        <v>(ng/mL)</v>
      </c>
      <c r="V41" s="25" t="str">
        <f>"("&amp;Information!$C$10&amp;")"</f>
        <v>(ng/mL)</v>
      </c>
      <c r="W41" s="243"/>
      <c r="X41" s="246"/>
    </row>
    <row r="42" spans="6:24" ht="15" customHeight="1">
      <c r="P42" s="240"/>
      <c r="Q42" s="24">
        <f>Information!$C$29</f>
        <v>400</v>
      </c>
      <c r="R42" s="176">
        <v>433.38799999999998</v>
      </c>
      <c r="S42" s="177">
        <v>108.3</v>
      </c>
      <c r="U42" s="20">
        <f>Information!$C$27</f>
        <v>3</v>
      </c>
      <c r="V42" s="95">
        <f xml:space="preserve"> AVERAGE(R37,R40)</f>
        <v>3.0945</v>
      </c>
      <c r="W42" s="96">
        <f xml:space="preserve"> STDEV(R37,R40)/V42*100</f>
        <v>1.4852784222693667</v>
      </c>
      <c r="X42" s="96">
        <f>V42/U42*100</f>
        <v>103.15</v>
      </c>
    </row>
    <row r="43" spans="6:24" ht="15" customHeight="1">
      <c r="P43" s="247" t="s">
        <v>175</v>
      </c>
      <c r="Q43" s="247"/>
      <c r="R43" s="247"/>
      <c r="S43" s="247"/>
      <c r="U43" s="21">
        <f>Information!$C$28</f>
        <v>200</v>
      </c>
      <c r="V43" s="97">
        <f xml:space="preserve"> AVERAGE(R38,R41)</f>
        <v>214.798</v>
      </c>
      <c r="W43" s="98">
        <f xml:space="preserve"> STDEV(R38,R41)/V43*100</f>
        <v>0.41083681548282791</v>
      </c>
      <c r="X43" s="98">
        <f>V43/U43*100</f>
        <v>107.399</v>
      </c>
    </row>
    <row r="44" spans="6:24" ht="15" customHeight="1">
      <c r="F44" s="23"/>
      <c r="P44" s="248"/>
      <c r="Q44" s="248"/>
      <c r="R44" s="248"/>
      <c r="S44" s="248"/>
      <c r="U44" s="24">
        <f>Information!$C$29</f>
        <v>400</v>
      </c>
      <c r="V44" s="99">
        <f xml:space="preserve"> AVERAGE(R39,R42)</f>
        <v>431.00149999999996</v>
      </c>
      <c r="W44" s="100">
        <f xml:space="preserve"> STDEV(R39,R42)/V44*100</f>
        <v>0.78306471476395534</v>
      </c>
      <c r="X44" s="100">
        <f>V44/U44*100</f>
        <v>107.75037499999999</v>
      </c>
    </row>
    <row r="45" spans="6:24" ht="15" customHeight="1">
      <c r="F45" s="23"/>
    </row>
    <row r="46" spans="6:24" ht="15" customHeight="1">
      <c r="F46" s="23"/>
    </row>
    <row r="47" spans="6:24" ht="15" customHeight="1">
      <c r="F47" s="23"/>
      <c r="T47" s="23"/>
    </row>
    <row r="48" spans="6:24" ht="15" customHeight="1">
      <c r="F48" s="23"/>
      <c r="T48" s="23"/>
    </row>
    <row r="49" spans="6:20" ht="15" customHeight="1">
      <c r="F49" s="23"/>
      <c r="T49" s="91"/>
    </row>
    <row r="50" spans="6:20" ht="15" customHeight="1">
      <c r="F50" s="23"/>
      <c r="T50" s="89"/>
    </row>
    <row r="51" spans="6:20" ht="15" customHeight="1">
      <c r="F51" s="23"/>
      <c r="T51" s="23"/>
    </row>
    <row r="52" spans="6:20" ht="15" customHeight="1">
      <c r="F52" s="23"/>
      <c r="T52" s="23"/>
    </row>
    <row r="53" spans="6:20" ht="15" customHeight="1">
      <c r="F53" s="23"/>
      <c r="T53" s="23"/>
    </row>
    <row r="54" spans="6:20" ht="15" customHeight="1">
      <c r="F54" s="23"/>
      <c r="T54" s="23"/>
    </row>
    <row r="55" spans="6:20" ht="15" customHeight="1">
      <c r="F55" s="23"/>
      <c r="T55" s="23"/>
    </row>
    <row r="56" spans="6:20" ht="15" customHeight="1">
      <c r="F56" s="23"/>
      <c r="T56" s="23"/>
    </row>
    <row r="57" spans="6:20" ht="15" customHeight="1">
      <c r="F57" s="23"/>
      <c r="T57" s="23"/>
    </row>
    <row r="58" spans="6:20" ht="15" customHeight="1">
      <c r="F58" s="23"/>
      <c r="T58" s="23"/>
    </row>
    <row r="59" spans="6:20" ht="15" customHeight="1">
      <c r="F59" s="23"/>
      <c r="T59" s="23"/>
    </row>
    <row r="60" spans="6:20" ht="15" customHeight="1">
      <c r="F60" s="23"/>
      <c r="G60" s="110"/>
      <c r="H60" s="110"/>
      <c r="I60" s="110"/>
      <c r="J60" s="110"/>
      <c r="K60" s="110"/>
      <c r="L60" s="110"/>
      <c r="T60" s="23"/>
    </row>
    <row r="61" spans="6:20" ht="15" customHeight="1">
      <c r="F61" s="23"/>
      <c r="G61" s="110"/>
      <c r="H61" s="110"/>
      <c r="I61" s="110"/>
      <c r="J61" s="110"/>
      <c r="K61" s="110"/>
      <c r="L61" s="110"/>
      <c r="T61" s="23"/>
    </row>
    <row r="62" spans="6:20" ht="15" customHeight="1">
      <c r="F62" s="23"/>
      <c r="G62" s="239"/>
      <c r="H62" s="88"/>
      <c r="I62" s="21"/>
      <c r="J62" s="22"/>
      <c r="K62" s="23"/>
      <c r="L62" s="110"/>
    </row>
    <row r="63" spans="6:20" ht="15" customHeight="1">
      <c r="F63" s="23"/>
      <c r="G63" s="239"/>
      <c r="H63" s="88"/>
      <c r="I63" s="21"/>
      <c r="J63" s="22"/>
      <c r="K63" s="23"/>
      <c r="L63" s="110"/>
    </row>
    <row r="64" spans="6:20" ht="15" customHeight="1">
      <c r="F64" s="23"/>
      <c r="G64" s="239"/>
      <c r="H64" s="88"/>
      <c r="I64" s="21"/>
      <c r="J64" s="22"/>
      <c r="K64" s="23"/>
      <c r="L64" s="110"/>
    </row>
    <row r="65" spans="6:12" ht="15" customHeight="1">
      <c r="F65" s="23"/>
      <c r="G65" s="239"/>
      <c r="H65" s="88"/>
      <c r="I65" s="21"/>
      <c r="J65" s="22"/>
      <c r="K65" s="23"/>
      <c r="L65" s="110"/>
    </row>
    <row r="66" spans="6:12" ht="15" customHeight="1">
      <c r="F66" s="23"/>
      <c r="G66" s="239"/>
      <c r="H66" s="88"/>
      <c r="I66" s="21"/>
      <c r="J66" s="22"/>
      <c r="K66" s="23"/>
      <c r="L66" s="110"/>
    </row>
    <row r="67" spans="6:12" ht="15" customHeight="1">
      <c r="F67" s="23"/>
      <c r="G67" s="239"/>
      <c r="H67" s="88"/>
      <c r="I67" s="21"/>
      <c r="J67" s="22"/>
      <c r="K67" s="23"/>
      <c r="L67" s="110"/>
    </row>
    <row r="68" spans="6:12" ht="15" customHeight="1"/>
    <row r="69" spans="6:12" ht="15" customHeight="1"/>
    <row r="71" spans="6:12" ht="15.5" customHeight="1"/>
    <row r="79" spans="6:12" ht="15.5" customHeight="1"/>
  </sheetData>
  <sheetProtection algorithmName="SHA-512" hashValue="RTI4/2+NVLP2dSnmArP5ztdBZApra/1nt3ZBm2f1UOJUCg4pH5I1IgXlC9ZK83IiUzSGlLEoFX+PwxFiHYf7Dg==" saltValue="doRay3USWfSynmDJdRIDEg==" spinCount="100000" sheet="1" objects="1" scenarios="1"/>
  <mergeCells count="30">
    <mergeCell ref="AC4:AC5"/>
    <mergeCell ref="W15:W17"/>
    <mergeCell ref="X15:X17"/>
    <mergeCell ref="Z15:Z16"/>
    <mergeCell ref="AA15:AA16"/>
    <mergeCell ref="AB15:AB16"/>
    <mergeCell ref="AC15:AC16"/>
    <mergeCell ref="AB4:AB5"/>
    <mergeCell ref="AA4:AA5"/>
    <mergeCell ref="Z4:Z5"/>
    <mergeCell ref="W4:W6"/>
    <mergeCell ref="X4:X6"/>
    <mergeCell ref="B4:B6"/>
    <mergeCell ref="M4:M6"/>
    <mergeCell ref="P4:P6"/>
    <mergeCell ref="S4:S6"/>
    <mergeCell ref="C4:I5"/>
    <mergeCell ref="J4:L5"/>
    <mergeCell ref="G62:G67"/>
    <mergeCell ref="X31:X33"/>
    <mergeCell ref="W39:W41"/>
    <mergeCell ref="X39:X41"/>
    <mergeCell ref="W31:W33"/>
    <mergeCell ref="P31:P36"/>
    <mergeCell ref="P43:S44"/>
    <mergeCell ref="P7:P18"/>
    <mergeCell ref="P19:P30"/>
    <mergeCell ref="W23:W25"/>
    <mergeCell ref="X23:X25"/>
    <mergeCell ref="P37:P42"/>
  </mergeCells>
  <phoneticPr fontId="1" type="noConversion"/>
  <pageMargins left="0.7" right="0.7" top="0.75" bottom="0.75" header="0.3" footer="0.3"/>
  <pageSetup paperSize="9" scale="26" orientation="portrait" r:id="rId1"/>
  <colBreaks count="1" manualBreakCount="1">
    <brk id="14" max="44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37"/>
  <sheetViews>
    <sheetView view="pageBreakPreview" zoomScale="70" zoomScaleNormal="100" zoomScaleSheetLayoutView="70" workbookViewId="0">
      <selection activeCell="L14" sqref="L14"/>
    </sheetView>
  </sheetViews>
  <sheetFormatPr baseColWidth="10" defaultColWidth="8.83203125" defaultRowHeight="15"/>
  <cols>
    <col min="1" max="1" width="2.33203125" customWidth="1"/>
    <col min="2" max="2" width="8.33203125" customWidth="1"/>
    <col min="3" max="8" width="10" customWidth="1"/>
    <col min="9" max="9" width="9.6640625" bestFit="1" customWidth="1"/>
    <col min="10" max="10" width="10.6640625" bestFit="1" customWidth="1"/>
    <col min="11" max="13" width="10" customWidth="1"/>
    <col min="14" max="16" width="10.6640625" bestFit="1" customWidth="1"/>
    <col min="17" max="19" width="10" customWidth="1"/>
  </cols>
  <sheetData>
    <row r="1" spans="1:19">
      <c r="B1" s="260" t="s">
        <v>176</v>
      </c>
      <c r="C1" s="261"/>
    </row>
    <row r="2" spans="1:19">
      <c r="A2" s="34"/>
      <c r="B2" s="34"/>
      <c r="C2" s="34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4"/>
    </row>
    <row r="3" spans="1:19" ht="17" customHeight="1">
      <c r="A3" s="36"/>
      <c r="B3" s="38" t="s">
        <v>124</v>
      </c>
      <c r="C3" s="37" t="s">
        <v>123</v>
      </c>
      <c r="D3" s="38" t="str">
        <f>Information!$H$4</f>
        <v>B010</v>
      </c>
      <c r="E3" s="38" t="str">
        <f>Information!$I$4</f>
        <v>B020</v>
      </c>
      <c r="F3" s="38" t="str">
        <f>Information!$J$4</f>
        <v>B030</v>
      </c>
      <c r="G3" s="38" t="str">
        <f>Information!$K$4</f>
        <v>B040</v>
      </c>
      <c r="H3" s="38" t="str">
        <f>Information!$L$4</f>
        <v>B050</v>
      </c>
      <c r="I3" s="38" t="str">
        <f>Information!$M$4</f>
        <v>B060</v>
      </c>
      <c r="J3" s="38" t="str">
        <f>Information!$N$4</f>
        <v>B070</v>
      </c>
      <c r="K3" s="38" t="str">
        <f>Information!$O$4</f>
        <v>B080</v>
      </c>
      <c r="L3" s="38" t="str">
        <f>Information!$P$4</f>
        <v>B090</v>
      </c>
      <c r="M3" s="38" t="str">
        <f>Information!$Q$4</f>
        <v>B100</v>
      </c>
      <c r="N3" s="38" t="str">
        <f>Information!$R$4</f>
        <v>B110</v>
      </c>
      <c r="O3" s="38" t="str">
        <f>Information!$S$4</f>
        <v>B120</v>
      </c>
      <c r="P3" s="38" t="str">
        <f>Information!$T$4</f>
        <v>B130</v>
      </c>
      <c r="Q3" s="38" t="str">
        <f>Information!$U$4</f>
        <v>B140</v>
      </c>
      <c r="R3" s="38" t="str">
        <f>Information!$V$4</f>
        <v>B150</v>
      </c>
      <c r="S3" s="38" t="str">
        <f>Information!$W$4</f>
        <v>B160</v>
      </c>
    </row>
    <row r="4" spans="1:19">
      <c r="A4" s="36"/>
      <c r="B4" s="258" t="s">
        <v>128</v>
      </c>
      <c r="C4" s="38">
        <f>Information!$G$16</f>
        <v>0</v>
      </c>
      <c r="D4" s="134" t="s">
        <v>131</v>
      </c>
      <c r="E4" s="134" t="s">
        <v>131</v>
      </c>
      <c r="F4" s="134" t="s">
        <v>131</v>
      </c>
      <c r="G4" s="134" t="s">
        <v>131</v>
      </c>
      <c r="H4" s="134" t="s">
        <v>131</v>
      </c>
      <c r="I4" s="134" t="s">
        <v>131</v>
      </c>
      <c r="J4" s="134" t="s">
        <v>131</v>
      </c>
      <c r="K4" s="134" t="s">
        <v>131</v>
      </c>
      <c r="L4" s="134" t="s">
        <v>131</v>
      </c>
      <c r="M4" s="134" t="s">
        <v>131</v>
      </c>
      <c r="N4" s="134" t="s">
        <v>131</v>
      </c>
      <c r="O4" s="134" t="s">
        <v>131</v>
      </c>
      <c r="P4" s="134" t="s">
        <v>131</v>
      </c>
      <c r="Q4" s="134" t="s">
        <v>131</v>
      </c>
      <c r="R4" s="134" t="s">
        <v>131</v>
      </c>
      <c r="S4" s="134" t="s">
        <v>131</v>
      </c>
    </row>
    <row r="5" spans="1:19">
      <c r="A5" s="36"/>
      <c r="B5" s="259"/>
      <c r="C5" s="38">
        <f>Information!$G$17</f>
        <v>0.25</v>
      </c>
      <c r="D5" s="134">
        <v>1.399</v>
      </c>
      <c r="E5" s="134">
        <v>3.2109999999999999</v>
      </c>
      <c r="F5" s="134">
        <v>2.5619999999999998</v>
      </c>
      <c r="G5" s="134">
        <v>62.92</v>
      </c>
      <c r="H5" s="134">
        <v>46.334000000000003</v>
      </c>
      <c r="I5" s="135">
        <v>113.32</v>
      </c>
      <c r="J5" s="134">
        <v>2.2010000000000001</v>
      </c>
      <c r="K5" s="134" t="s">
        <v>132</v>
      </c>
      <c r="L5" s="134">
        <v>4.6959999999999997</v>
      </c>
      <c r="M5" s="134">
        <v>6.032</v>
      </c>
      <c r="N5" s="134">
        <v>10.946999999999999</v>
      </c>
      <c r="O5" s="134">
        <v>2.194</v>
      </c>
      <c r="P5" s="134">
        <v>14.117000000000001</v>
      </c>
      <c r="Q5" s="134">
        <v>231.316</v>
      </c>
      <c r="R5" s="134">
        <v>14.448</v>
      </c>
      <c r="S5" s="134">
        <v>89.212999999999994</v>
      </c>
    </row>
    <row r="6" spans="1:19">
      <c r="A6" s="36"/>
      <c r="B6" s="259"/>
      <c r="C6" s="38">
        <f>Information!$G$18</f>
        <v>0.5</v>
      </c>
      <c r="D6" s="134">
        <v>16.37</v>
      </c>
      <c r="E6" s="134">
        <v>83.46</v>
      </c>
      <c r="F6" s="134">
        <v>140.154</v>
      </c>
      <c r="G6" s="134">
        <v>186.36799999999999</v>
      </c>
      <c r="H6" s="134">
        <v>134.333</v>
      </c>
      <c r="I6" s="135">
        <v>211.59200000000001</v>
      </c>
      <c r="J6" s="134">
        <v>7.383</v>
      </c>
      <c r="K6" s="134">
        <v>4.7450000000000001</v>
      </c>
      <c r="L6" s="134">
        <v>81.906000000000006</v>
      </c>
      <c r="M6" s="134">
        <v>83.613</v>
      </c>
      <c r="N6" s="134">
        <v>109.71899999999999</v>
      </c>
      <c r="O6" s="134">
        <v>44.337000000000003</v>
      </c>
      <c r="P6" s="134">
        <v>153.084</v>
      </c>
      <c r="Q6" s="134">
        <v>341.32</v>
      </c>
      <c r="R6" s="134">
        <v>167.79400000000001</v>
      </c>
      <c r="S6" s="134">
        <v>270.12099999999998</v>
      </c>
    </row>
    <row r="7" spans="1:19">
      <c r="A7" s="36"/>
      <c r="B7" s="259"/>
      <c r="C7" s="38">
        <f>Information!$G$19</f>
        <v>0.75</v>
      </c>
      <c r="D7" s="134">
        <v>42.16</v>
      </c>
      <c r="E7" s="134">
        <v>157.22399999999999</v>
      </c>
      <c r="F7" s="134">
        <v>178.917</v>
      </c>
      <c r="G7" s="134">
        <v>152.09200000000001</v>
      </c>
      <c r="H7" s="134">
        <v>134.53</v>
      </c>
      <c r="I7" s="135">
        <v>185.83799999999999</v>
      </c>
      <c r="J7" s="134">
        <v>20.510999999999999</v>
      </c>
      <c r="K7" s="134">
        <v>44.636000000000003</v>
      </c>
      <c r="L7" s="134">
        <v>191.41</v>
      </c>
      <c r="M7" s="134">
        <v>73.162999999999997</v>
      </c>
      <c r="N7" s="134">
        <v>179.982</v>
      </c>
      <c r="O7" s="134">
        <v>128.018</v>
      </c>
      <c r="P7" s="134">
        <v>141.232</v>
      </c>
      <c r="Q7" s="134">
        <v>250.05799999999999</v>
      </c>
      <c r="R7" s="134">
        <v>161.839</v>
      </c>
      <c r="S7" s="134">
        <v>221.82599999999999</v>
      </c>
    </row>
    <row r="8" spans="1:19">
      <c r="A8" s="36"/>
      <c r="B8" s="259"/>
      <c r="C8" s="38">
        <f>Information!$G$20</f>
        <v>1</v>
      </c>
      <c r="D8" s="134">
        <v>56.523000000000003</v>
      </c>
      <c r="E8" s="134">
        <v>144.41200000000001</v>
      </c>
      <c r="F8" s="134">
        <v>161.417</v>
      </c>
      <c r="G8" s="134">
        <v>106.128</v>
      </c>
      <c r="H8" s="134">
        <v>105.496</v>
      </c>
      <c r="I8" s="135">
        <v>137.774</v>
      </c>
      <c r="J8" s="134">
        <v>75.123999999999995</v>
      </c>
      <c r="K8" s="134">
        <v>134.51499999999999</v>
      </c>
      <c r="L8" s="134">
        <v>177.041</v>
      </c>
      <c r="M8" s="134">
        <v>71.67</v>
      </c>
      <c r="N8" s="134">
        <v>166.92400000000001</v>
      </c>
      <c r="O8" s="134">
        <v>130.20500000000001</v>
      </c>
      <c r="P8" s="134">
        <v>134.97499999999999</v>
      </c>
      <c r="Q8" s="134">
        <v>174.71</v>
      </c>
      <c r="R8" s="134">
        <v>131.74799999999999</v>
      </c>
      <c r="S8" s="134">
        <v>171.036</v>
      </c>
    </row>
    <row r="9" spans="1:19">
      <c r="A9" s="36"/>
      <c r="B9" s="259"/>
      <c r="C9" s="38">
        <f>Information!$G$21</f>
        <v>1.5</v>
      </c>
      <c r="D9" s="134">
        <v>99.55</v>
      </c>
      <c r="E9" s="134">
        <v>94.224000000000004</v>
      </c>
      <c r="F9" s="134">
        <v>102.32</v>
      </c>
      <c r="G9" s="134">
        <v>58.631999999999998</v>
      </c>
      <c r="H9" s="134">
        <v>58.91</v>
      </c>
      <c r="I9" s="135">
        <v>84.71</v>
      </c>
      <c r="J9" s="134">
        <v>154.99299999999999</v>
      </c>
      <c r="K9" s="134">
        <v>193.68199999999999</v>
      </c>
      <c r="L9" s="134">
        <v>104.498</v>
      </c>
      <c r="M9" s="134">
        <v>62.167999999999999</v>
      </c>
      <c r="N9" s="134">
        <v>108.81100000000001</v>
      </c>
      <c r="O9" s="134">
        <v>156.976</v>
      </c>
      <c r="P9" s="134">
        <v>80.462000000000003</v>
      </c>
      <c r="Q9" s="134">
        <v>95.317999999999998</v>
      </c>
      <c r="R9" s="134">
        <v>71.819000000000003</v>
      </c>
      <c r="S9" s="134">
        <v>105.786</v>
      </c>
    </row>
    <row r="10" spans="1:19">
      <c r="A10" s="36"/>
      <c r="B10" s="259"/>
      <c r="C10" s="38">
        <f>Information!$G$22</f>
        <v>2</v>
      </c>
      <c r="D10" s="134">
        <v>112.233</v>
      </c>
      <c r="E10" s="134">
        <v>64.825000000000003</v>
      </c>
      <c r="F10" s="134">
        <v>72.073999999999998</v>
      </c>
      <c r="G10" s="134">
        <v>38.901000000000003</v>
      </c>
      <c r="H10" s="134">
        <v>39.969000000000001</v>
      </c>
      <c r="I10" s="135">
        <v>64.959000000000003</v>
      </c>
      <c r="J10" s="134">
        <v>99.397999999999996</v>
      </c>
      <c r="K10" s="134">
        <v>113.68300000000001</v>
      </c>
      <c r="L10" s="134">
        <v>69.013999999999996</v>
      </c>
      <c r="M10" s="134">
        <v>122.03400000000001</v>
      </c>
      <c r="N10" s="134">
        <v>66.938000000000002</v>
      </c>
      <c r="O10" s="134">
        <v>133.19300000000001</v>
      </c>
      <c r="P10" s="134">
        <v>58.92</v>
      </c>
      <c r="Q10" s="134">
        <v>71.072999999999993</v>
      </c>
      <c r="R10" s="134">
        <v>48.314</v>
      </c>
      <c r="S10" s="134">
        <v>81.796000000000006</v>
      </c>
    </row>
    <row r="11" spans="1:19">
      <c r="A11" s="36"/>
      <c r="B11" s="259"/>
      <c r="C11" s="38">
        <f>Information!$G$23</f>
        <v>3</v>
      </c>
      <c r="D11" s="134">
        <v>67.837999999999994</v>
      </c>
      <c r="E11" s="134">
        <v>36.386000000000003</v>
      </c>
      <c r="F11" s="134">
        <v>41.262999999999998</v>
      </c>
      <c r="G11" s="134">
        <v>25.440999999999999</v>
      </c>
      <c r="H11" s="134">
        <v>26.225999999999999</v>
      </c>
      <c r="I11" s="135">
        <v>38.573999999999998</v>
      </c>
      <c r="J11" s="134">
        <v>63.875999999999998</v>
      </c>
      <c r="K11" s="134">
        <v>58.351999999999997</v>
      </c>
      <c r="L11" s="134">
        <v>40.854999999999997</v>
      </c>
      <c r="M11" s="134">
        <v>90.165999999999997</v>
      </c>
      <c r="N11" s="134">
        <v>36.93</v>
      </c>
      <c r="O11" s="134">
        <v>84.188999999999993</v>
      </c>
      <c r="P11" s="134">
        <v>34.018999999999998</v>
      </c>
      <c r="Q11" s="134">
        <v>45.011000000000003</v>
      </c>
      <c r="R11" s="134">
        <v>27.707999999999998</v>
      </c>
      <c r="S11" s="134">
        <v>59.945</v>
      </c>
    </row>
    <row r="12" spans="1:19">
      <c r="A12" s="36"/>
      <c r="B12" s="259"/>
      <c r="C12" s="38">
        <f>Information!$G$24</f>
        <v>4</v>
      </c>
      <c r="D12" s="134">
        <v>39.250999999999998</v>
      </c>
      <c r="E12" s="134">
        <v>26.744</v>
      </c>
      <c r="F12" s="134">
        <v>30.567</v>
      </c>
      <c r="G12" s="134">
        <v>19.975999999999999</v>
      </c>
      <c r="H12" s="134">
        <v>20.524000000000001</v>
      </c>
      <c r="I12" s="135">
        <v>28.555</v>
      </c>
      <c r="J12" s="134">
        <v>37.286999999999999</v>
      </c>
      <c r="K12" s="134">
        <v>41.743000000000002</v>
      </c>
      <c r="L12" s="134">
        <v>30.036999999999999</v>
      </c>
      <c r="M12" s="134">
        <v>52.572000000000003</v>
      </c>
      <c r="N12" s="134">
        <v>30.417999999999999</v>
      </c>
      <c r="O12" s="134">
        <v>63.548000000000002</v>
      </c>
      <c r="P12" s="134">
        <v>30.574000000000002</v>
      </c>
      <c r="Q12" s="134">
        <v>33.902000000000001</v>
      </c>
      <c r="R12" s="134">
        <v>21.082000000000001</v>
      </c>
      <c r="S12" s="134">
        <v>46.402000000000001</v>
      </c>
    </row>
    <row r="13" spans="1:19">
      <c r="A13" s="36"/>
      <c r="B13" s="259"/>
      <c r="C13" s="38">
        <f>Information!$G$25</f>
        <v>5</v>
      </c>
      <c r="D13" s="134">
        <v>26.082000000000001</v>
      </c>
      <c r="E13" s="134">
        <v>19.271000000000001</v>
      </c>
      <c r="F13" s="134">
        <v>22.456</v>
      </c>
      <c r="G13" s="134">
        <v>17.084</v>
      </c>
      <c r="H13" s="134">
        <v>13.523999999999999</v>
      </c>
      <c r="I13" s="135">
        <v>19.27</v>
      </c>
      <c r="J13" s="134">
        <v>27.04</v>
      </c>
      <c r="K13" s="134">
        <v>28.47</v>
      </c>
      <c r="L13" s="134">
        <v>21.89</v>
      </c>
      <c r="M13" s="134">
        <v>34.061</v>
      </c>
      <c r="N13" s="134">
        <v>21.59</v>
      </c>
      <c r="O13" s="134">
        <v>38.883000000000003</v>
      </c>
      <c r="P13" s="134">
        <v>22.454000000000001</v>
      </c>
      <c r="Q13" s="134">
        <v>24.484000000000002</v>
      </c>
      <c r="R13" s="134">
        <v>15.956</v>
      </c>
      <c r="S13" s="134">
        <v>33.072000000000003</v>
      </c>
    </row>
    <row r="14" spans="1:19">
      <c r="A14" s="36"/>
      <c r="B14" s="259"/>
      <c r="C14" s="38">
        <f>Information!$G$26</f>
        <v>6</v>
      </c>
      <c r="D14" s="134">
        <v>18.681000000000001</v>
      </c>
      <c r="E14" s="134">
        <v>16.36</v>
      </c>
      <c r="F14" s="134">
        <v>15.643000000000001</v>
      </c>
      <c r="G14" s="134">
        <v>13.191000000000001</v>
      </c>
      <c r="H14" s="134">
        <v>11.352</v>
      </c>
      <c r="I14" s="135">
        <v>20.27</v>
      </c>
      <c r="J14" s="134">
        <v>20.422000000000001</v>
      </c>
      <c r="K14" s="134">
        <v>21.783999999999999</v>
      </c>
      <c r="L14" s="134">
        <v>17.920999999999999</v>
      </c>
      <c r="M14" s="134">
        <v>22.893999999999998</v>
      </c>
      <c r="N14" s="134">
        <v>16.119</v>
      </c>
      <c r="O14" s="134">
        <v>29.876999999999999</v>
      </c>
      <c r="P14" s="134">
        <v>17.23</v>
      </c>
      <c r="Q14" s="134">
        <v>20.457000000000001</v>
      </c>
      <c r="R14" s="134">
        <v>11.505000000000001</v>
      </c>
      <c r="S14" s="134">
        <v>25.416</v>
      </c>
    </row>
    <row r="15" spans="1:19">
      <c r="A15" s="36"/>
      <c r="B15" s="259"/>
      <c r="C15" s="38">
        <f>Information!$G$27</f>
        <v>7</v>
      </c>
      <c r="D15" s="134">
        <v>15.512</v>
      </c>
      <c r="E15" s="134">
        <v>13.999000000000001</v>
      </c>
      <c r="F15" s="134">
        <v>12.387</v>
      </c>
      <c r="G15" s="134">
        <v>10.131</v>
      </c>
      <c r="H15" s="134">
        <v>12.047000000000001</v>
      </c>
      <c r="I15" s="135">
        <v>18.013999999999999</v>
      </c>
      <c r="J15" s="134">
        <v>16.72</v>
      </c>
      <c r="K15" s="134">
        <v>19.754999999999999</v>
      </c>
      <c r="L15" s="134">
        <v>14.132</v>
      </c>
      <c r="M15" s="134">
        <v>18.204999999999998</v>
      </c>
      <c r="N15" s="134">
        <v>17.449000000000002</v>
      </c>
      <c r="O15" s="134">
        <v>24.512</v>
      </c>
      <c r="P15" s="134">
        <v>14.231999999999999</v>
      </c>
      <c r="Q15" s="134">
        <v>16.873000000000001</v>
      </c>
      <c r="R15" s="134">
        <v>9.3889999999999993</v>
      </c>
      <c r="S15" s="134">
        <v>20.826000000000001</v>
      </c>
    </row>
    <row r="16" spans="1:19">
      <c r="A16" s="36"/>
      <c r="B16" s="259"/>
      <c r="C16" s="38">
        <f>Information!$G$28</f>
        <v>8</v>
      </c>
      <c r="D16" s="134">
        <v>12.286</v>
      </c>
      <c r="E16" s="134">
        <v>11.725</v>
      </c>
      <c r="F16" s="134">
        <v>9.6039999999999992</v>
      </c>
      <c r="G16" s="134">
        <v>8.6489999999999991</v>
      </c>
      <c r="H16" s="134">
        <v>12.461</v>
      </c>
      <c r="I16" s="135">
        <v>14.997</v>
      </c>
      <c r="J16" s="134">
        <v>14.2</v>
      </c>
      <c r="K16" s="134">
        <v>16.899999999999999</v>
      </c>
      <c r="L16" s="134">
        <v>12.205</v>
      </c>
      <c r="M16" s="134">
        <v>16.331</v>
      </c>
      <c r="N16" s="134">
        <v>14.497</v>
      </c>
      <c r="O16" s="134">
        <v>21.876000000000001</v>
      </c>
      <c r="P16" s="134">
        <v>12.813000000000001</v>
      </c>
      <c r="Q16" s="134">
        <v>17.125</v>
      </c>
      <c r="R16" s="134">
        <v>7.9969999999999999</v>
      </c>
      <c r="S16" s="134">
        <v>18.856000000000002</v>
      </c>
    </row>
    <row r="17" spans="1:19">
      <c r="A17" s="36"/>
      <c r="B17" s="259"/>
      <c r="C17" s="38">
        <f>Information!$G$29</f>
        <v>10</v>
      </c>
      <c r="D17" s="134">
        <v>8.6199999999999992</v>
      </c>
      <c r="E17" s="134">
        <v>9.5340000000000007</v>
      </c>
      <c r="F17" s="134">
        <v>6.2320000000000002</v>
      </c>
      <c r="G17" s="134">
        <v>6.3120000000000003</v>
      </c>
      <c r="H17" s="134">
        <v>7.1420000000000003</v>
      </c>
      <c r="I17" s="135">
        <v>11.805999999999999</v>
      </c>
      <c r="J17" s="134">
        <v>10.266999999999999</v>
      </c>
      <c r="K17" s="134">
        <v>12.962</v>
      </c>
      <c r="L17" s="134">
        <v>7.1459999999999999</v>
      </c>
      <c r="M17" s="134">
        <v>10.510999999999999</v>
      </c>
      <c r="N17" s="134">
        <v>11.052</v>
      </c>
      <c r="O17" s="134">
        <v>13.666</v>
      </c>
      <c r="P17" s="134">
        <v>10.112</v>
      </c>
      <c r="Q17" s="134">
        <v>10.247999999999999</v>
      </c>
      <c r="R17" s="134">
        <v>6.24</v>
      </c>
      <c r="S17" s="134">
        <v>14.208</v>
      </c>
    </row>
    <row r="18" spans="1:19">
      <c r="A18" s="36"/>
      <c r="B18" s="259"/>
      <c r="C18" s="38">
        <f>Information!$G$30</f>
        <v>12</v>
      </c>
      <c r="D18" s="134">
        <v>7.7850000000000001</v>
      </c>
      <c r="E18" s="134">
        <v>9.4770000000000003</v>
      </c>
      <c r="F18" s="134">
        <v>4.6379999999999999</v>
      </c>
      <c r="G18" s="134">
        <v>5.8890000000000002</v>
      </c>
      <c r="H18" s="134">
        <v>5.4020000000000001</v>
      </c>
      <c r="I18" s="135">
        <v>9.4760000000000009</v>
      </c>
      <c r="J18" s="134">
        <v>8.1</v>
      </c>
      <c r="K18" s="134">
        <v>10.329000000000001</v>
      </c>
      <c r="L18" s="134">
        <v>5.3769999999999998</v>
      </c>
      <c r="M18" s="134">
        <v>8.17</v>
      </c>
      <c r="N18" s="134">
        <v>8.6859999999999999</v>
      </c>
      <c r="O18" s="134">
        <v>12.728999999999999</v>
      </c>
      <c r="P18" s="134">
        <v>7.7859999999999996</v>
      </c>
      <c r="Q18" s="134">
        <v>8.4489999999999998</v>
      </c>
      <c r="R18" s="134">
        <v>5.73</v>
      </c>
      <c r="S18" s="134">
        <v>9.7919999999999998</v>
      </c>
    </row>
    <row r="19" spans="1:19">
      <c r="A19" s="36"/>
      <c r="B19" s="259"/>
      <c r="C19" s="38">
        <f>Information!$G$31</f>
        <v>24</v>
      </c>
      <c r="D19" s="134">
        <v>2.2509999999999999</v>
      </c>
      <c r="E19" s="134">
        <v>3.3359999999999999</v>
      </c>
      <c r="F19" s="134">
        <v>1.298</v>
      </c>
      <c r="G19" s="134">
        <v>2.5880000000000001</v>
      </c>
      <c r="H19" s="134">
        <v>1.8720000000000001</v>
      </c>
      <c r="I19" s="135">
        <v>3.206</v>
      </c>
      <c r="J19" s="134">
        <v>3.5529999999999999</v>
      </c>
      <c r="K19" s="134">
        <v>3.375</v>
      </c>
      <c r="L19" s="134">
        <v>2.278</v>
      </c>
      <c r="M19" s="134">
        <v>2.8740000000000001</v>
      </c>
      <c r="N19" s="134">
        <v>3.5470000000000002</v>
      </c>
      <c r="O19" s="134">
        <v>6.0279999999999996</v>
      </c>
      <c r="P19" s="134">
        <v>3.6629999999999998</v>
      </c>
      <c r="Q19" s="134">
        <v>2.5219999999999998</v>
      </c>
      <c r="R19" s="134">
        <v>2.9670000000000001</v>
      </c>
      <c r="S19" s="134">
        <v>2.8130000000000002</v>
      </c>
    </row>
    <row r="20" spans="1:19">
      <c r="A20" s="36"/>
      <c r="B20" s="259"/>
      <c r="C20" s="38">
        <f>Information!$G$32</f>
        <v>36</v>
      </c>
      <c r="D20" s="134" t="s">
        <v>132</v>
      </c>
      <c r="E20" s="134">
        <v>1.7110000000000001</v>
      </c>
      <c r="F20" s="134" t="s">
        <v>132</v>
      </c>
      <c r="G20" s="134" t="s">
        <v>132</v>
      </c>
      <c r="H20" s="134" t="s">
        <v>132</v>
      </c>
      <c r="I20" s="134" t="s">
        <v>132</v>
      </c>
      <c r="J20" s="134">
        <v>1.4950000000000001</v>
      </c>
      <c r="K20" s="134" t="s">
        <v>132</v>
      </c>
      <c r="L20" s="134">
        <v>1.2230000000000001</v>
      </c>
      <c r="M20" s="134">
        <v>1.1839999999999999</v>
      </c>
      <c r="N20" s="134">
        <v>2.57</v>
      </c>
      <c r="O20" s="134">
        <v>2.4060000000000001</v>
      </c>
      <c r="P20" s="134" t="s">
        <v>132</v>
      </c>
      <c r="Q20" s="134" t="s">
        <v>132</v>
      </c>
      <c r="R20" s="134">
        <v>1.4410000000000001</v>
      </c>
      <c r="S20" s="134" t="s">
        <v>132</v>
      </c>
    </row>
    <row r="21" spans="1:19">
      <c r="A21" s="36"/>
      <c r="B21" s="258" t="s">
        <v>129</v>
      </c>
      <c r="C21" s="38">
        <f>Information!$G$16</f>
        <v>0</v>
      </c>
      <c r="D21" s="134" t="s">
        <v>131</v>
      </c>
      <c r="E21" s="134" t="s">
        <v>131</v>
      </c>
      <c r="F21" s="134" t="s">
        <v>131</v>
      </c>
      <c r="G21" s="134" t="s">
        <v>131</v>
      </c>
      <c r="H21" s="134" t="s">
        <v>131</v>
      </c>
      <c r="I21" s="134" t="s">
        <v>131</v>
      </c>
      <c r="J21" s="134" t="s">
        <v>131</v>
      </c>
      <c r="K21" s="134" t="s">
        <v>131</v>
      </c>
      <c r="L21" s="134" t="s">
        <v>131</v>
      </c>
      <c r="M21" s="134" t="s">
        <v>131</v>
      </c>
      <c r="N21" s="134" t="s">
        <v>131</v>
      </c>
      <c r="O21" s="134" t="s">
        <v>131</v>
      </c>
      <c r="P21" s="134" t="s">
        <v>131</v>
      </c>
      <c r="Q21" s="134" t="s">
        <v>193</v>
      </c>
      <c r="R21" s="134" t="s">
        <v>131</v>
      </c>
      <c r="S21" s="134" t="s">
        <v>131</v>
      </c>
    </row>
    <row r="22" spans="1:19">
      <c r="A22" s="36"/>
      <c r="B22" s="259"/>
      <c r="C22" s="38">
        <f>Information!$G$17</f>
        <v>0.25</v>
      </c>
      <c r="D22" s="134">
        <v>35.902999999999999</v>
      </c>
      <c r="E22" s="134" t="s">
        <v>131</v>
      </c>
      <c r="F22" s="134">
        <v>40.432000000000002</v>
      </c>
      <c r="G22" s="134">
        <v>13.738</v>
      </c>
      <c r="H22" s="134">
        <v>15.15</v>
      </c>
      <c r="I22" s="134">
        <v>72.748999999999995</v>
      </c>
      <c r="J22" s="134">
        <v>4.8650000000000002</v>
      </c>
      <c r="K22" s="134" t="s">
        <v>132</v>
      </c>
      <c r="L22" s="134">
        <v>16.260999999999999</v>
      </c>
      <c r="M22" s="134">
        <v>40.331000000000003</v>
      </c>
      <c r="N22" s="134">
        <v>18.527999999999999</v>
      </c>
      <c r="O22" s="134">
        <v>28.361999999999998</v>
      </c>
      <c r="P22" s="134">
        <v>64.185000000000002</v>
      </c>
      <c r="Q22" s="134" t="s">
        <v>193</v>
      </c>
      <c r="R22" s="134">
        <v>49.67</v>
      </c>
      <c r="S22" s="134">
        <v>7.18</v>
      </c>
    </row>
    <row r="23" spans="1:19">
      <c r="A23" s="36"/>
      <c r="B23" s="259"/>
      <c r="C23" s="38">
        <f>Information!$G$18</f>
        <v>0.5</v>
      </c>
      <c r="D23" s="134">
        <v>184.68899999999999</v>
      </c>
      <c r="E23" s="134">
        <v>1.5029999999999999</v>
      </c>
      <c r="F23" s="134">
        <v>171.547</v>
      </c>
      <c r="G23" s="134">
        <v>122.337</v>
      </c>
      <c r="H23" s="134">
        <v>92.215999999999994</v>
      </c>
      <c r="I23" s="134">
        <v>175.29599999999999</v>
      </c>
      <c r="J23" s="134">
        <v>108.982</v>
      </c>
      <c r="K23" s="134">
        <v>48.975000000000001</v>
      </c>
      <c r="L23" s="134">
        <v>108.676</v>
      </c>
      <c r="M23" s="134">
        <v>168.005</v>
      </c>
      <c r="N23" s="134">
        <v>127.666</v>
      </c>
      <c r="O23" s="134">
        <v>178.93899999999999</v>
      </c>
      <c r="P23" s="134">
        <v>191.74600000000001</v>
      </c>
      <c r="Q23" s="134" t="s">
        <v>193</v>
      </c>
      <c r="R23" s="134">
        <v>164.905</v>
      </c>
      <c r="S23" s="134">
        <v>110.78</v>
      </c>
    </row>
    <row r="24" spans="1:19">
      <c r="A24" s="36"/>
      <c r="B24" s="259"/>
      <c r="C24" s="38">
        <f>Information!$G$19</f>
        <v>0.75</v>
      </c>
      <c r="D24" s="134">
        <v>169.304</v>
      </c>
      <c r="E24" s="134">
        <v>3.4079999999999999</v>
      </c>
      <c r="F24" s="134">
        <v>161.48099999999999</v>
      </c>
      <c r="G24" s="134">
        <v>131.04499999999999</v>
      </c>
      <c r="H24" s="134">
        <v>123.896</v>
      </c>
      <c r="I24" s="134">
        <v>146.57300000000001</v>
      </c>
      <c r="J24" s="134">
        <v>143.179</v>
      </c>
      <c r="K24" s="134">
        <v>173.29599999999999</v>
      </c>
      <c r="L24" s="134">
        <v>142.685</v>
      </c>
      <c r="M24" s="134">
        <v>190.3</v>
      </c>
      <c r="N24" s="134">
        <v>157.61000000000001</v>
      </c>
      <c r="O24" s="134">
        <v>209.21199999999999</v>
      </c>
      <c r="P24" s="134">
        <v>164.66300000000001</v>
      </c>
      <c r="Q24" s="134" t="s">
        <v>193</v>
      </c>
      <c r="R24" s="134">
        <v>150.76300000000001</v>
      </c>
      <c r="S24" s="134">
        <v>194.755</v>
      </c>
    </row>
    <row r="25" spans="1:19">
      <c r="A25" s="36"/>
      <c r="B25" s="259"/>
      <c r="C25" s="38">
        <f>Information!$G$20</f>
        <v>1</v>
      </c>
      <c r="D25" s="134">
        <v>134.124</v>
      </c>
      <c r="E25" s="134">
        <v>6.6340000000000003</v>
      </c>
      <c r="F25" s="134">
        <v>116.601</v>
      </c>
      <c r="G25" s="134">
        <v>121.223</v>
      </c>
      <c r="H25" s="134">
        <v>111.03100000000001</v>
      </c>
      <c r="I25" s="134">
        <v>108.672</v>
      </c>
      <c r="J25" s="134">
        <v>195.56</v>
      </c>
      <c r="K25" s="134">
        <v>129.863</v>
      </c>
      <c r="L25" s="134">
        <v>135.57599999999999</v>
      </c>
      <c r="M25" s="134">
        <v>159.39599999999999</v>
      </c>
      <c r="N25" s="134">
        <v>138.37299999999999</v>
      </c>
      <c r="O25" s="134">
        <v>180.72</v>
      </c>
      <c r="P25" s="134">
        <v>124.051</v>
      </c>
      <c r="Q25" s="134" t="s">
        <v>193</v>
      </c>
      <c r="R25" s="134">
        <v>108.37</v>
      </c>
      <c r="S25" s="134">
        <v>197.62100000000001</v>
      </c>
    </row>
    <row r="26" spans="1:19">
      <c r="A26" s="36"/>
      <c r="B26" s="259"/>
      <c r="C26" s="38">
        <f>Information!$G$21</f>
        <v>1.5</v>
      </c>
      <c r="D26" s="134">
        <v>82.763000000000005</v>
      </c>
      <c r="E26" s="134">
        <v>68.887</v>
      </c>
      <c r="F26" s="134">
        <v>74.77</v>
      </c>
      <c r="G26" s="134">
        <v>82.126000000000005</v>
      </c>
      <c r="H26" s="134">
        <v>75.864000000000004</v>
      </c>
      <c r="I26" s="134">
        <v>74.789000000000001</v>
      </c>
      <c r="J26" s="134">
        <v>92.771000000000001</v>
      </c>
      <c r="K26" s="134">
        <v>138.88300000000001</v>
      </c>
      <c r="L26" s="134">
        <v>87.923000000000002</v>
      </c>
      <c r="M26" s="134">
        <v>102.765</v>
      </c>
      <c r="N26" s="134">
        <v>97.176000000000002</v>
      </c>
      <c r="O26" s="134">
        <v>124.759</v>
      </c>
      <c r="P26" s="134">
        <v>74.088999999999999</v>
      </c>
      <c r="Q26" s="134" t="s">
        <v>193</v>
      </c>
      <c r="R26" s="134">
        <v>64.388000000000005</v>
      </c>
      <c r="S26" s="134">
        <v>139.06100000000001</v>
      </c>
    </row>
    <row r="27" spans="1:19">
      <c r="A27" s="36"/>
      <c r="B27" s="259"/>
      <c r="C27" s="38">
        <f>Information!$G$22</f>
        <v>2</v>
      </c>
      <c r="D27" s="134">
        <v>60.735999999999997</v>
      </c>
      <c r="E27" s="134">
        <v>89.932000000000002</v>
      </c>
      <c r="F27" s="134">
        <v>52.738</v>
      </c>
      <c r="G27" s="134">
        <v>51.973999999999997</v>
      </c>
      <c r="H27" s="134">
        <v>59.143000000000001</v>
      </c>
      <c r="I27" s="134">
        <v>57.968000000000004</v>
      </c>
      <c r="J27" s="134" t="s">
        <v>193</v>
      </c>
      <c r="K27" s="134">
        <v>100.754</v>
      </c>
      <c r="L27" s="134">
        <v>61.701000000000001</v>
      </c>
      <c r="M27" s="134">
        <v>74.602000000000004</v>
      </c>
      <c r="N27" s="134">
        <v>67.742000000000004</v>
      </c>
      <c r="O27" s="134">
        <v>88.063000000000002</v>
      </c>
      <c r="P27" s="134">
        <v>52.411000000000001</v>
      </c>
      <c r="Q27" s="134" t="s">
        <v>193</v>
      </c>
      <c r="R27" s="134">
        <v>46.594000000000001</v>
      </c>
      <c r="S27" s="134">
        <v>96.186999999999998</v>
      </c>
    </row>
    <row r="28" spans="1:19">
      <c r="A28" s="36"/>
      <c r="B28" s="259"/>
      <c r="C28" s="38">
        <f>Information!$G$23</f>
        <v>3</v>
      </c>
      <c r="D28" s="134">
        <v>36.313000000000002</v>
      </c>
      <c r="E28" s="134">
        <v>58.014000000000003</v>
      </c>
      <c r="F28" s="134">
        <v>32.78</v>
      </c>
      <c r="G28" s="134">
        <v>30.318999999999999</v>
      </c>
      <c r="H28" s="134">
        <v>34.307000000000002</v>
      </c>
      <c r="I28" s="134">
        <v>43.780999999999999</v>
      </c>
      <c r="J28" s="134" t="s">
        <v>193</v>
      </c>
      <c r="K28" s="134">
        <v>53.808999999999997</v>
      </c>
      <c r="L28" s="134">
        <v>47.683999999999997</v>
      </c>
      <c r="M28" s="134">
        <v>48.965000000000003</v>
      </c>
      <c r="N28" s="134">
        <v>42.615000000000002</v>
      </c>
      <c r="O28" s="134">
        <v>57.048999999999999</v>
      </c>
      <c r="P28" s="134">
        <v>31.4</v>
      </c>
      <c r="Q28" s="134" t="s">
        <v>193</v>
      </c>
      <c r="R28" s="134">
        <v>27.405000000000001</v>
      </c>
      <c r="S28" s="134">
        <v>64.013000000000005</v>
      </c>
    </row>
    <row r="29" spans="1:19">
      <c r="A29" s="36"/>
      <c r="B29" s="259"/>
      <c r="C29" s="38">
        <f>Information!$G$24</f>
        <v>4</v>
      </c>
      <c r="D29" s="134">
        <v>25.797999999999998</v>
      </c>
      <c r="E29" s="134">
        <v>53.496000000000002</v>
      </c>
      <c r="F29" s="134">
        <v>23.106999999999999</v>
      </c>
      <c r="G29" s="134">
        <v>24.712</v>
      </c>
      <c r="H29" s="134">
        <v>24.957999999999998</v>
      </c>
      <c r="I29" s="134">
        <v>31.434000000000001</v>
      </c>
      <c r="J29" s="134" t="s">
        <v>193</v>
      </c>
      <c r="K29" s="134">
        <v>38.908999999999999</v>
      </c>
      <c r="L29" s="134">
        <v>32.863999999999997</v>
      </c>
      <c r="M29" s="134">
        <v>38.014000000000003</v>
      </c>
      <c r="N29" s="134">
        <v>30.72</v>
      </c>
      <c r="O29" s="134">
        <v>42.826000000000001</v>
      </c>
      <c r="P29" s="134">
        <v>23.006</v>
      </c>
      <c r="Q29" s="134" t="s">
        <v>193</v>
      </c>
      <c r="R29" s="134">
        <v>19.199000000000002</v>
      </c>
      <c r="S29" s="134">
        <v>47.401000000000003</v>
      </c>
    </row>
    <row r="30" spans="1:19">
      <c r="A30" s="36"/>
      <c r="B30" s="259"/>
      <c r="C30" s="38">
        <f>Information!$G$25</f>
        <v>5</v>
      </c>
      <c r="D30" s="134">
        <v>18.824000000000002</v>
      </c>
      <c r="E30" s="134">
        <v>29.789000000000001</v>
      </c>
      <c r="F30" s="134">
        <v>16.263000000000002</v>
      </c>
      <c r="G30" s="134">
        <v>15.651999999999999</v>
      </c>
      <c r="H30" s="134">
        <v>20.073</v>
      </c>
      <c r="I30" s="134">
        <v>20.501999999999999</v>
      </c>
      <c r="J30" s="134" t="s">
        <v>193</v>
      </c>
      <c r="K30" s="134">
        <v>25.748000000000001</v>
      </c>
      <c r="L30" s="134">
        <v>22.946999999999999</v>
      </c>
      <c r="M30" s="134">
        <v>30.463000000000001</v>
      </c>
      <c r="N30" s="134">
        <v>21.658000000000001</v>
      </c>
      <c r="O30" s="134">
        <v>29.382999999999999</v>
      </c>
      <c r="P30" s="134">
        <v>21.082999999999998</v>
      </c>
      <c r="Q30" s="134" t="s">
        <v>193</v>
      </c>
      <c r="R30" s="134">
        <v>13.147</v>
      </c>
      <c r="S30" s="134">
        <v>32.853999999999999</v>
      </c>
    </row>
    <row r="31" spans="1:19">
      <c r="A31" s="36"/>
      <c r="B31" s="259"/>
      <c r="C31" s="38">
        <f>Information!$G$26</f>
        <v>6</v>
      </c>
      <c r="D31" s="134">
        <v>16.331</v>
      </c>
      <c r="E31" s="134">
        <v>20.097000000000001</v>
      </c>
      <c r="F31" s="134">
        <v>12.554</v>
      </c>
      <c r="G31" s="134">
        <v>10.907999999999999</v>
      </c>
      <c r="H31" s="134">
        <v>15.058999999999999</v>
      </c>
      <c r="I31" s="134">
        <v>17.553000000000001</v>
      </c>
      <c r="J31" s="134" t="s">
        <v>193</v>
      </c>
      <c r="K31" s="134">
        <v>20.356999999999999</v>
      </c>
      <c r="L31" s="134">
        <v>17.21</v>
      </c>
      <c r="M31" s="134">
        <v>21.957000000000001</v>
      </c>
      <c r="N31" s="134">
        <v>16.253</v>
      </c>
      <c r="O31" s="134">
        <v>23.721</v>
      </c>
      <c r="P31" s="134">
        <v>16.094000000000001</v>
      </c>
      <c r="Q31" s="134" t="s">
        <v>193</v>
      </c>
      <c r="R31" s="134">
        <v>10.629</v>
      </c>
      <c r="S31" s="134">
        <v>25.225999999999999</v>
      </c>
    </row>
    <row r="32" spans="1:19">
      <c r="A32" s="36"/>
      <c r="B32" s="259"/>
      <c r="C32" s="38">
        <f>Information!$G$27</f>
        <v>7</v>
      </c>
      <c r="D32" s="134">
        <v>14.39</v>
      </c>
      <c r="E32" s="134">
        <v>17.527999999999999</v>
      </c>
      <c r="F32" s="134">
        <v>12.689</v>
      </c>
      <c r="G32" s="134">
        <v>8.32</v>
      </c>
      <c r="H32" s="134">
        <v>13.36</v>
      </c>
      <c r="I32" s="134">
        <v>16.254999999999999</v>
      </c>
      <c r="J32" s="134" t="s">
        <v>193</v>
      </c>
      <c r="K32" s="134">
        <v>15.202999999999999</v>
      </c>
      <c r="L32" s="134">
        <v>13.483000000000001</v>
      </c>
      <c r="M32" s="134">
        <v>16.542000000000002</v>
      </c>
      <c r="N32" s="134">
        <v>12.233000000000001</v>
      </c>
      <c r="O32" s="134">
        <v>17.861999999999998</v>
      </c>
      <c r="P32" s="134">
        <v>12.403</v>
      </c>
      <c r="Q32" s="134" t="s">
        <v>193</v>
      </c>
      <c r="R32" s="134">
        <v>8.3409999999999993</v>
      </c>
      <c r="S32" s="134">
        <v>20.507999999999999</v>
      </c>
    </row>
    <row r="33" spans="1:19">
      <c r="A33" s="36"/>
      <c r="B33" s="259"/>
      <c r="C33" s="38">
        <f>Information!$G$28</f>
        <v>8</v>
      </c>
      <c r="D33" s="134">
        <v>11.352</v>
      </c>
      <c r="E33" s="134">
        <v>14.291</v>
      </c>
      <c r="F33" s="134">
        <v>10.771000000000001</v>
      </c>
      <c r="G33" s="134">
        <v>6.9480000000000004</v>
      </c>
      <c r="H33" s="134">
        <v>11.983000000000001</v>
      </c>
      <c r="I33" s="134">
        <v>13.762</v>
      </c>
      <c r="J33" s="134" t="s">
        <v>193</v>
      </c>
      <c r="K33" s="134">
        <v>14.167</v>
      </c>
      <c r="L33" s="134">
        <v>11.89</v>
      </c>
      <c r="M33" s="134">
        <v>14.092000000000001</v>
      </c>
      <c r="N33" s="134">
        <v>11.048</v>
      </c>
      <c r="O33" s="134">
        <v>16.373000000000001</v>
      </c>
      <c r="P33" s="134">
        <v>11.212</v>
      </c>
      <c r="Q33" s="134" t="s">
        <v>193</v>
      </c>
      <c r="R33" s="134">
        <v>7.407</v>
      </c>
      <c r="S33" s="134">
        <v>17.414999999999999</v>
      </c>
    </row>
    <row r="34" spans="1:19">
      <c r="A34" s="36"/>
      <c r="B34" s="259"/>
      <c r="C34" s="38">
        <f>Information!$G$29</f>
        <v>10</v>
      </c>
      <c r="D34" s="134">
        <v>8.7279999999999998</v>
      </c>
      <c r="E34" s="134">
        <v>12.22</v>
      </c>
      <c r="F34" s="134">
        <v>5.9539999999999997</v>
      </c>
      <c r="G34" s="134">
        <v>4.2670000000000003</v>
      </c>
      <c r="H34" s="134">
        <v>8.2360000000000007</v>
      </c>
      <c r="I34" s="134">
        <v>10.436999999999999</v>
      </c>
      <c r="J34" s="134" t="s">
        <v>193</v>
      </c>
      <c r="K34" s="134">
        <v>8.9860000000000007</v>
      </c>
      <c r="L34" s="134">
        <v>7.44</v>
      </c>
      <c r="M34" s="134">
        <v>8.8149999999999995</v>
      </c>
      <c r="N34" s="134">
        <v>9.1560000000000006</v>
      </c>
      <c r="O34" s="134">
        <v>11.555</v>
      </c>
      <c r="P34" s="134">
        <v>9.7089999999999996</v>
      </c>
      <c r="Q34" s="134" t="s">
        <v>193</v>
      </c>
      <c r="R34" s="134">
        <v>4.37</v>
      </c>
      <c r="S34" s="134">
        <v>12.563000000000001</v>
      </c>
    </row>
    <row r="35" spans="1:19">
      <c r="A35" s="36"/>
      <c r="B35" s="259"/>
      <c r="C35" s="38">
        <f>Information!$G$30</f>
        <v>12</v>
      </c>
      <c r="D35" s="134">
        <v>9.9369999999999994</v>
      </c>
      <c r="E35" s="134">
        <v>7.2729999999999997</v>
      </c>
      <c r="F35" s="134">
        <v>4.29</v>
      </c>
      <c r="G35" s="134">
        <v>3.1880000000000002</v>
      </c>
      <c r="H35" s="134">
        <v>6.5490000000000004</v>
      </c>
      <c r="I35" s="134">
        <v>9.0760000000000005</v>
      </c>
      <c r="J35" s="134" t="s">
        <v>193</v>
      </c>
      <c r="K35" s="134">
        <v>9.7360000000000007</v>
      </c>
      <c r="L35" s="134">
        <v>5.5369999999999999</v>
      </c>
      <c r="M35" s="134">
        <v>6.2629999999999999</v>
      </c>
      <c r="N35" s="134">
        <v>7.8109999999999999</v>
      </c>
      <c r="O35" s="134">
        <v>8.8040000000000003</v>
      </c>
      <c r="P35" s="134">
        <v>8.7569999999999997</v>
      </c>
      <c r="Q35" s="134" t="s">
        <v>193</v>
      </c>
      <c r="R35" s="134">
        <v>4.6820000000000004</v>
      </c>
      <c r="S35" s="134">
        <v>9.4329999999999998</v>
      </c>
    </row>
    <row r="36" spans="1:19">
      <c r="A36" s="36"/>
      <c r="B36" s="259"/>
      <c r="C36" s="38">
        <f>Information!$G$31</f>
        <v>24</v>
      </c>
      <c r="D36" s="134">
        <v>2.2890000000000001</v>
      </c>
      <c r="E36" s="134">
        <v>2.9910000000000001</v>
      </c>
      <c r="F36" s="134">
        <v>2.0739999999999998</v>
      </c>
      <c r="G36" s="134">
        <v>1.3380000000000001</v>
      </c>
      <c r="H36" s="134">
        <v>2.6080000000000001</v>
      </c>
      <c r="I36" s="134">
        <v>3.1080000000000001</v>
      </c>
      <c r="J36" s="134" t="s">
        <v>193</v>
      </c>
      <c r="K36" s="134">
        <v>3.7330000000000001</v>
      </c>
      <c r="L36" s="134">
        <v>2.0939999999999999</v>
      </c>
      <c r="M36" s="134">
        <v>2.2949999999999999</v>
      </c>
      <c r="N36" s="134">
        <v>3.2829999999999999</v>
      </c>
      <c r="O36" s="134">
        <v>4.7380000000000004</v>
      </c>
      <c r="P36" s="134">
        <v>2.859</v>
      </c>
      <c r="Q36" s="134" t="s">
        <v>193</v>
      </c>
      <c r="R36" s="134">
        <v>2.992</v>
      </c>
      <c r="S36" s="134">
        <v>2.4049999999999998</v>
      </c>
    </row>
    <row r="37" spans="1:19">
      <c r="A37" s="36"/>
      <c r="B37" s="259"/>
      <c r="C37" s="38">
        <f>Information!$G$32</f>
        <v>36</v>
      </c>
      <c r="D37" s="134" t="s">
        <v>132</v>
      </c>
      <c r="E37" s="134">
        <v>1.351</v>
      </c>
      <c r="F37" s="134" t="s">
        <v>132</v>
      </c>
      <c r="G37" s="134" t="s">
        <v>132</v>
      </c>
      <c r="H37" s="134" t="s">
        <v>132</v>
      </c>
      <c r="I37" s="134" t="s">
        <v>132</v>
      </c>
      <c r="J37" s="134" t="s">
        <v>193</v>
      </c>
      <c r="K37" s="134" t="s">
        <v>132</v>
      </c>
      <c r="L37" s="134">
        <v>1.3779999999999999</v>
      </c>
      <c r="M37" s="134">
        <v>1.0669999999999999</v>
      </c>
      <c r="N37" s="134">
        <v>2.347</v>
      </c>
      <c r="O37" s="134">
        <v>1.885</v>
      </c>
      <c r="P37" s="134" t="s">
        <v>132</v>
      </c>
      <c r="Q37" s="134" t="s">
        <v>193</v>
      </c>
      <c r="R37" s="134">
        <v>1.6910000000000001</v>
      </c>
      <c r="S37" s="134" t="s">
        <v>132</v>
      </c>
    </row>
  </sheetData>
  <sheetProtection algorithmName="SHA-512" hashValue="Dn+7TTAOcOUP1H4XAzmAI9sRm1VlMn7HBJuW5RiS0AqlQXhRP6Hwf0nneahHr0JGs12JEwk0SkVD5coe/xuzpQ==" saltValue="3ncE4gZDuHpZ9Q0/UEZ+zA==" spinCount="100000" sheet="1" objects="1" scenarios="1"/>
  <mergeCells count="3">
    <mergeCell ref="B4:B20"/>
    <mergeCell ref="B21:B37"/>
    <mergeCell ref="B1:C1"/>
  </mergeCells>
  <phoneticPr fontId="1" type="noConversion"/>
  <pageMargins left="0.7" right="0.7" top="0.75" bottom="0.75" header="0.3" footer="0.3"/>
  <pageSetup paperSize="9" scale="11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517"/>
  <sheetViews>
    <sheetView view="pageBreakPreview" zoomScale="70" zoomScaleNormal="70" zoomScaleSheetLayoutView="70" workbookViewId="0">
      <selection activeCell="I1" sqref="I1"/>
    </sheetView>
  </sheetViews>
  <sheetFormatPr baseColWidth="10" defaultColWidth="8.83203125" defaultRowHeight="17"/>
  <cols>
    <col min="1" max="1" width="11" style="141" bestFit="1" customWidth="1"/>
    <col min="2" max="3" width="8.83203125" style="141"/>
    <col min="4" max="4" width="14.33203125" style="141" customWidth="1"/>
    <col min="5" max="5" width="14.33203125" style="72" customWidth="1"/>
    <col min="6" max="16384" width="8.83203125" style="72"/>
  </cols>
  <sheetData>
    <row r="1" spans="1:9" ht="45" customHeight="1">
      <c r="A1" s="115" t="s">
        <v>36</v>
      </c>
      <c r="B1" s="115" t="s">
        <v>66</v>
      </c>
      <c r="C1" s="115" t="s">
        <v>28</v>
      </c>
      <c r="D1" s="115" t="str">
        <f>"Measured concentration ("&amp;Information!$C$10&amp;")"</f>
        <v>Measured concentration (ng/mL)</v>
      </c>
      <c r="E1" s="115" t="str">
        <f>"Conver. Conc. ("&amp;Information!$C$10&amp;")"</f>
        <v>Conver. Conc. (ng/mL)</v>
      </c>
      <c r="H1" s="115" t="str">
        <f>"LLOQ ("&amp;Information!$C$10&amp;")"</f>
        <v>LLOQ (ng/mL)</v>
      </c>
      <c r="I1" s="152">
        <f>Information!C18</f>
        <v>1</v>
      </c>
    </row>
    <row r="2" spans="1:9">
      <c r="A2" s="136" t="s">
        <v>155</v>
      </c>
      <c r="B2" s="137">
        <v>1</v>
      </c>
      <c r="C2" s="56">
        <v>0</v>
      </c>
      <c r="D2" s="138" t="s">
        <v>130</v>
      </c>
      <c r="E2" s="114" t="str">
        <f>IF(OR(D2=0,D2="no peak",D2="&lt; 0", D2&lt;$I$1*0.2),"ND",IF(OR(D2&lt;$I$1,$I$1*0.2&lt;=D2&lt;$I$1),"BQL",D2))</f>
        <v>ND</v>
      </c>
    </row>
    <row r="3" spans="1:9">
      <c r="A3" s="136" t="s">
        <v>155</v>
      </c>
      <c r="B3" s="137">
        <v>1</v>
      </c>
      <c r="C3" s="139">
        <v>0.25</v>
      </c>
      <c r="D3" s="140">
        <v>1.399</v>
      </c>
      <c r="E3" s="73">
        <f t="shared" ref="E3:E33" si="0">IF(OR(D3=0,D3="no peak",D3="&lt; 0", D3&lt;$I$1*0.2),"ND",IF(OR(D3&lt;$I$1,$I$1*0.2&lt;=D3&lt;$I$1),"BQL",D3))</f>
        <v>1.399</v>
      </c>
    </row>
    <row r="4" spans="1:9">
      <c r="A4" s="136" t="s">
        <v>155</v>
      </c>
      <c r="B4" s="137">
        <v>1</v>
      </c>
      <c r="C4" s="139">
        <v>0.5</v>
      </c>
      <c r="D4" s="140">
        <v>16.37</v>
      </c>
      <c r="E4" s="73">
        <f t="shared" si="0"/>
        <v>16.37</v>
      </c>
    </row>
    <row r="5" spans="1:9">
      <c r="A5" s="136" t="s">
        <v>155</v>
      </c>
      <c r="B5" s="137">
        <v>1</v>
      </c>
      <c r="C5" s="139">
        <v>0.75</v>
      </c>
      <c r="D5" s="140">
        <v>42.16</v>
      </c>
      <c r="E5" s="73">
        <f t="shared" si="0"/>
        <v>42.16</v>
      </c>
    </row>
    <row r="6" spans="1:9">
      <c r="A6" s="136" t="s">
        <v>155</v>
      </c>
      <c r="B6" s="137">
        <v>1</v>
      </c>
      <c r="C6" s="139">
        <v>1</v>
      </c>
      <c r="D6" s="140">
        <v>56.523000000000003</v>
      </c>
      <c r="E6" s="73">
        <f t="shared" si="0"/>
        <v>56.523000000000003</v>
      </c>
    </row>
    <row r="7" spans="1:9">
      <c r="A7" s="136" t="s">
        <v>155</v>
      </c>
      <c r="B7" s="137">
        <v>1</v>
      </c>
      <c r="C7" s="139">
        <v>1.5</v>
      </c>
      <c r="D7" s="140">
        <v>99.55</v>
      </c>
      <c r="E7" s="73">
        <f t="shared" si="0"/>
        <v>99.55</v>
      </c>
    </row>
    <row r="8" spans="1:9">
      <c r="A8" s="136" t="s">
        <v>155</v>
      </c>
      <c r="B8" s="137">
        <v>1</v>
      </c>
      <c r="C8" s="139">
        <v>2</v>
      </c>
      <c r="D8" s="140">
        <v>112.233</v>
      </c>
      <c r="E8" s="73">
        <f t="shared" si="0"/>
        <v>112.233</v>
      </c>
    </row>
    <row r="9" spans="1:9">
      <c r="A9" s="136" t="s">
        <v>155</v>
      </c>
      <c r="B9" s="137">
        <v>1</v>
      </c>
      <c r="C9" s="139">
        <v>3</v>
      </c>
      <c r="D9" s="140">
        <v>67.837999999999994</v>
      </c>
      <c r="E9" s="73">
        <f t="shared" si="0"/>
        <v>67.837999999999994</v>
      </c>
    </row>
    <row r="10" spans="1:9">
      <c r="A10" s="136" t="s">
        <v>155</v>
      </c>
      <c r="B10" s="137">
        <v>1</v>
      </c>
      <c r="C10" s="139">
        <v>4</v>
      </c>
      <c r="D10" s="140">
        <v>39.250999999999998</v>
      </c>
      <c r="E10" s="73">
        <f t="shared" si="0"/>
        <v>39.250999999999998</v>
      </c>
    </row>
    <row r="11" spans="1:9">
      <c r="A11" s="136" t="s">
        <v>155</v>
      </c>
      <c r="B11" s="137">
        <v>1</v>
      </c>
      <c r="C11" s="139">
        <v>5</v>
      </c>
      <c r="D11" s="140">
        <v>26.082000000000001</v>
      </c>
      <c r="E11" s="73">
        <f t="shared" si="0"/>
        <v>26.082000000000001</v>
      </c>
    </row>
    <row r="12" spans="1:9">
      <c r="A12" s="136" t="s">
        <v>155</v>
      </c>
      <c r="B12" s="137">
        <v>1</v>
      </c>
      <c r="C12" s="139">
        <v>6</v>
      </c>
      <c r="D12" s="140">
        <v>18.681000000000001</v>
      </c>
      <c r="E12" s="73">
        <f t="shared" si="0"/>
        <v>18.681000000000001</v>
      </c>
    </row>
    <row r="13" spans="1:9">
      <c r="A13" s="136" t="s">
        <v>155</v>
      </c>
      <c r="B13" s="137">
        <v>1</v>
      </c>
      <c r="C13" s="139">
        <v>7</v>
      </c>
      <c r="D13" s="140">
        <v>15.512</v>
      </c>
      <c r="E13" s="73">
        <f t="shared" si="0"/>
        <v>15.512</v>
      </c>
    </row>
    <row r="14" spans="1:9">
      <c r="A14" s="136" t="s">
        <v>155</v>
      </c>
      <c r="B14" s="137">
        <v>1</v>
      </c>
      <c r="C14" s="139">
        <v>8</v>
      </c>
      <c r="D14" s="140">
        <v>12.286</v>
      </c>
      <c r="E14" s="73">
        <f t="shared" si="0"/>
        <v>12.286</v>
      </c>
    </row>
    <row r="15" spans="1:9">
      <c r="A15" s="136" t="s">
        <v>155</v>
      </c>
      <c r="B15" s="137">
        <v>1</v>
      </c>
      <c r="C15" s="139">
        <v>10</v>
      </c>
      <c r="D15" s="193">
        <v>8.6199999999999992</v>
      </c>
      <c r="E15" s="73">
        <f t="shared" si="0"/>
        <v>8.6199999999999992</v>
      </c>
    </row>
    <row r="16" spans="1:9">
      <c r="A16" s="136" t="s">
        <v>155</v>
      </c>
      <c r="B16" s="137">
        <v>1</v>
      </c>
      <c r="C16" s="139">
        <v>12</v>
      </c>
      <c r="D16" s="193">
        <v>7.7850000000000001</v>
      </c>
      <c r="E16" s="73">
        <f t="shared" si="0"/>
        <v>7.7850000000000001</v>
      </c>
    </row>
    <row r="17" spans="1:5">
      <c r="A17" s="136" t="s">
        <v>155</v>
      </c>
      <c r="B17" s="137">
        <v>1</v>
      </c>
      <c r="C17" s="56">
        <v>24</v>
      </c>
      <c r="D17" s="193">
        <v>2.2509999999999999</v>
      </c>
      <c r="E17" s="73">
        <f t="shared" si="0"/>
        <v>2.2509999999999999</v>
      </c>
    </row>
    <row r="18" spans="1:5">
      <c r="A18" s="136" t="s">
        <v>155</v>
      </c>
      <c r="B18" s="137">
        <v>1</v>
      </c>
      <c r="C18" s="139">
        <v>36</v>
      </c>
      <c r="D18" s="140">
        <v>0.47599999999999998</v>
      </c>
      <c r="E18" s="73" t="str">
        <f t="shared" si="0"/>
        <v>BQL</v>
      </c>
    </row>
    <row r="19" spans="1:5">
      <c r="A19" s="136" t="s">
        <v>155</v>
      </c>
      <c r="B19" s="137">
        <v>2</v>
      </c>
      <c r="C19" s="56">
        <v>0</v>
      </c>
      <c r="D19" s="140" t="s">
        <v>130</v>
      </c>
      <c r="E19" s="73" t="str">
        <f t="shared" si="0"/>
        <v>ND</v>
      </c>
    </row>
    <row r="20" spans="1:5">
      <c r="A20" s="136" t="s">
        <v>155</v>
      </c>
      <c r="B20" s="137">
        <v>2</v>
      </c>
      <c r="C20" s="139">
        <v>0.25</v>
      </c>
      <c r="D20" s="140">
        <v>35.902999999999999</v>
      </c>
      <c r="E20" s="73">
        <f t="shared" si="0"/>
        <v>35.902999999999999</v>
      </c>
    </row>
    <row r="21" spans="1:5">
      <c r="A21" s="136" t="s">
        <v>155</v>
      </c>
      <c r="B21" s="137">
        <v>2</v>
      </c>
      <c r="C21" s="139">
        <v>0.5</v>
      </c>
      <c r="D21" s="140">
        <v>184.68899999999999</v>
      </c>
      <c r="E21" s="73">
        <f t="shared" si="0"/>
        <v>184.68899999999999</v>
      </c>
    </row>
    <row r="22" spans="1:5">
      <c r="A22" s="136" t="s">
        <v>155</v>
      </c>
      <c r="B22" s="137">
        <v>2</v>
      </c>
      <c r="C22" s="139">
        <v>0.75</v>
      </c>
      <c r="D22" s="140">
        <v>169.304</v>
      </c>
      <c r="E22" s="73">
        <f t="shared" si="0"/>
        <v>169.304</v>
      </c>
    </row>
    <row r="23" spans="1:5">
      <c r="A23" s="136" t="s">
        <v>155</v>
      </c>
      <c r="B23" s="137">
        <v>2</v>
      </c>
      <c r="C23" s="139">
        <v>1</v>
      </c>
      <c r="D23" s="140">
        <v>134.124</v>
      </c>
      <c r="E23" s="73">
        <f t="shared" si="0"/>
        <v>134.124</v>
      </c>
    </row>
    <row r="24" spans="1:5">
      <c r="A24" s="136" t="s">
        <v>155</v>
      </c>
      <c r="B24" s="137">
        <v>2</v>
      </c>
      <c r="C24" s="139">
        <v>1.5</v>
      </c>
      <c r="D24" s="140">
        <v>82.763000000000005</v>
      </c>
      <c r="E24" s="73">
        <f t="shared" si="0"/>
        <v>82.763000000000005</v>
      </c>
    </row>
    <row r="25" spans="1:5">
      <c r="A25" s="136" t="s">
        <v>155</v>
      </c>
      <c r="B25" s="137">
        <v>2</v>
      </c>
      <c r="C25" s="139">
        <v>2</v>
      </c>
      <c r="D25" s="140">
        <v>60.735999999999997</v>
      </c>
      <c r="E25" s="73">
        <f t="shared" si="0"/>
        <v>60.735999999999997</v>
      </c>
    </row>
    <row r="26" spans="1:5">
      <c r="A26" s="136" t="s">
        <v>155</v>
      </c>
      <c r="B26" s="137">
        <v>2</v>
      </c>
      <c r="C26" s="139">
        <v>3</v>
      </c>
      <c r="D26" s="140">
        <v>36.313000000000002</v>
      </c>
      <c r="E26" s="73">
        <f t="shared" si="0"/>
        <v>36.313000000000002</v>
      </c>
    </row>
    <row r="27" spans="1:5">
      <c r="A27" s="136" t="s">
        <v>155</v>
      </c>
      <c r="B27" s="137">
        <v>2</v>
      </c>
      <c r="C27" s="139">
        <v>4</v>
      </c>
      <c r="D27" s="140">
        <v>25.797999999999998</v>
      </c>
      <c r="E27" s="73">
        <f t="shared" si="0"/>
        <v>25.797999999999998</v>
      </c>
    </row>
    <row r="28" spans="1:5">
      <c r="A28" s="136" t="s">
        <v>155</v>
      </c>
      <c r="B28" s="137">
        <v>2</v>
      </c>
      <c r="C28" s="139">
        <v>5</v>
      </c>
      <c r="D28" s="140">
        <v>18.824000000000002</v>
      </c>
      <c r="E28" s="73">
        <f t="shared" si="0"/>
        <v>18.824000000000002</v>
      </c>
    </row>
    <row r="29" spans="1:5">
      <c r="A29" s="136" t="s">
        <v>155</v>
      </c>
      <c r="B29" s="137">
        <v>2</v>
      </c>
      <c r="C29" s="139">
        <v>6</v>
      </c>
      <c r="D29" s="140">
        <v>16.331</v>
      </c>
      <c r="E29" s="73">
        <f t="shared" si="0"/>
        <v>16.331</v>
      </c>
    </row>
    <row r="30" spans="1:5">
      <c r="A30" s="136" t="s">
        <v>155</v>
      </c>
      <c r="B30" s="137">
        <v>2</v>
      </c>
      <c r="C30" s="139">
        <v>7</v>
      </c>
      <c r="D30" s="140">
        <v>14.39</v>
      </c>
      <c r="E30" s="73">
        <f t="shared" si="0"/>
        <v>14.39</v>
      </c>
    </row>
    <row r="31" spans="1:5">
      <c r="A31" s="136" t="s">
        <v>155</v>
      </c>
      <c r="B31" s="137">
        <v>2</v>
      </c>
      <c r="C31" s="139">
        <v>8</v>
      </c>
      <c r="D31" s="140">
        <v>11.352</v>
      </c>
      <c r="E31" s="73">
        <f t="shared" si="0"/>
        <v>11.352</v>
      </c>
    </row>
    <row r="32" spans="1:5">
      <c r="A32" s="136" t="s">
        <v>155</v>
      </c>
      <c r="B32" s="137">
        <v>2</v>
      </c>
      <c r="C32" s="139">
        <v>10</v>
      </c>
      <c r="D32" s="140">
        <v>8.7279999999999998</v>
      </c>
      <c r="E32" s="73">
        <f t="shared" si="0"/>
        <v>8.7279999999999998</v>
      </c>
    </row>
    <row r="33" spans="1:5">
      <c r="A33" s="136" t="s">
        <v>155</v>
      </c>
      <c r="B33" s="137">
        <v>2</v>
      </c>
      <c r="C33" s="139">
        <v>12</v>
      </c>
      <c r="D33" s="140">
        <v>9.9369999999999994</v>
      </c>
      <c r="E33" s="73">
        <f t="shared" si="0"/>
        <v>9.9369999999999994</v>
      </c>
    </row>
    <row r="34" spans="1:5">
      <c r="A34" s="136" t="s">
        <v>155</v>
      </c>
      <c r="B34" s="137">
        <v>2</v>
      </c>
      <c r="C34" s="56">
        <v>24</v>
      </c>
      <c r="D34" s="140">
        <v>2.2890000000000001</v>
      </c>
      <c r="E34" s="73">
        <f>IF(OR(D34=0,D34="no peak",D34="&lt; 0", D34&lt;$I$1*0.2),"ND",IF(OR(D34&lt;$I$1,$I$1*0.2&lt;=D34&lt;$I$1),"BQL",D34))</f>
        <v>2.2890000000000001</v>
      </c>
    </row>
    <row r="35" spans="1:5">
      <c r="A35" s="136" t="s">
        <v>155</v>
      </c>
      <c r="B35" s="137">
        <v>2</v>
      </c>
      <c r="C35" s="139">
        <v>36</v>
      </c>
      <c r="D35" s="140">
        <v>0.28999999999999998</v>
      </c>
      <c r="E35" s="73" t="str">
        <f t="shared" ref="E35:E48" si="1">IF(OR(D35=0,D35="no peak",D35="&lt; 0", D35&lt;$I$1*0.2),"ND",IF(OR(D35&lt;$I$1,$I$1*0.2&lt;=D35&lt;$I$1),"BQL",D35))</f>
        <v>BQL</v>
      </c>
    </row>
    <row r="36" spans="1:5">
      <c r="A36" s="136" t="s">
        <v>156</v>
      </c>
      <c r="B36" s="137">
        <v>1</v>
      </c>
      <c r="C36" s="56">
        <v>0</v>
      </c>
      <c r="D36" s="140" t="s">
        <v>130</v>
      </c>
      <c r="E36" s="73" t="str">
        <f t="shared" si="1"/>
        <v>ND</v>
      </c>
    </row>
    <row r="37" spans="1:5">
      <c r="A37" s="136" t="s">
        <v>156</v>
      </c>
      <c r="B37" s="137">
        <v>1</v>
      </c>
      <c r="C37" s="139">
        <v>0.25</v>
      </c>
      <c r="D37" s="140">
        <v>3.2109999999999999</v>
      </c>
      <c r="E37" s="73">
        <f t="shared" si="1"/>
        <v>3.2109999999999999</v>
      </c>
    </row>
    <row r="38" spans="1:5">
      <c r="A38" s="136" t="s">
        <v>156</v>
      </c>
      <c r="B38" s="137">
        <v>1</v>
      </c>
      <c r="C38" s="139">
        <v>0.5</v>
      </c>
      <c r="D38" s="140">
        <v>83.46</v>
      </c>
      <c r="E38" s="73">
        <f t="shared" si="1"/>
        <v>83.46</v>
      </c>
    </row>
    <row r="39" spans="1:5">
      <c r="A39" s="136" t="s">
        <v>156</v>
      </c>
      <c r="B39" s="137">
        <v>1</v>
      </c>
      <c r="C39" s="139">
        <v>0.75</v>
      </c>
      <c r="D39" s="140">
        <v>157.22399999999999</v>
      </c>
      <c r="E39" s="73">
        <f t="shared" si="1"/>
        <v>157.22399999999999</v>
      </c>
    </row>
    <row r="40" spans="1:5">
      <c r="A40" s="136" t="s">
        <v>156</v>
      </c>
      <c r="B40" s="137">
        <v>1</v>
      </c>
      <c r="C40" s="139">
        <v>1</v>
      </c>
      <c r="D40" s="140">
        <v>144.41200000000001</v>
      </c>
      <c r="E40" s="73">
        <f t="shared" si="1"/>
        <v>144.41200000000001</v>
      </c>
    </row>
    <row r="41" spans="1:5">
      <c r="A41" s="136" t="s">
        <v>156</v>
      </c>
      <c r="B41" s="137">
        <v>1</v>
      </c>
      <c r="C41" s="139">
        <v>1.5</v>
      </c>
      <c r="D41" s="140">
        <v>94.224000000000004</v>
      </c>
      <c r="E41" s="73">
        <f t="shared" si="1"/>
        <v>94.224000000000004</v>
      </c>
    </row>
    <row r="42" spans="1:5">
      <c r="A42" s="136" t="s">
        <v>156</v>
      </c>
      <c r="B42" s="137">
        <v>1</v>
      </c>
      <c r="C42" s="139">
        <v>2</v>
      </c>
      <c r="D42" s="140">
        <v>64.825000000000003</v>
      </c>
      <c r="E42" s="73">
        <f t="shared" si="1"/>
        <v>64.825000000000003</v>
      </c>
    </row>
    <row r="43" spans="1:5">
      <c r="A43" s="136" t="s">
        <v>156</v>
      </c>
      <c r="B43" s="137">
        <v>1</v>
      </c>
      <c r="C43" s="139">
        <v>3</v>
      </c>
      <c r="D43" s="140">
        <v>36.386000000000003</v>
      </c>
      <c r="E43" s="73">
        <f t="shared" si="1"/>
        <v>36.386000000000003</v>
      </c>
    </row>
    <row r="44" spans="1:5">
      <c r="A44" s="136" t="s">
        <v>156</v>
      </c>
      <c r="B44" s="137">
        <v>1</v>
      </c>
      <c r="C44" s="139">
        <v>4</v>
      </c>
      <c r="D44" s="140">
        <v>26.744</v>
      </c>
      <c r="E44" s="73">
        <f t="shared" si="1"/>
        <v>26.744</v>
      </c>
    </row>
    <row r="45" spans="1:5">
      <c r="A45" s="136" t="s">
        <v>156</v>
      </c>
      <c r="B45" s="137">
        <v>1</v>
      </c>
      <c r="C45" s="139">
        <v>5</v>
      </c>
      <c r="D45" s="140">
        <v>19.271000000000001</v>
      </c>
      <c r="E45" s="73">
        <f t="shared" si="1"/>
        <v>19.271000000000001</v>
      </c>
    </row>
    <row r="46" spans="1:5">
      <c r="A46" s="136" t="s">
        <v>156</v>
      </c>
      <c r="B46" s="137">
        <v>1</v>
      </c>
      <c r="C46" s="139">
        <v>6</v>
      </c>
      <c r="D46" s="140">
        <v>16.36</v>
      </c>
      <c r="E46" s="73">
        <f t="shared" si="1"/>
        <v>16.36</v>
      </c>
    </row>
    <row r="47" spans="1:5">
      <c r="A47" s="136" t="s">
        <v>156</v>
      </c>
      <c r="B47" s="137">
        <v>1</v>
      </c>
      <c r="C47" s="139">
        <v>7</v>
      </c>
      <c r="D47" s="193">
        <v>13.999000000000001</v>
      </c>
      <c r="E47" s="73">
        <f t="shared" si="1"/>
        <v>13.999000000000001</v>
      </c>
    </row>
    <row r="48" spans="1:5">
      <c r="A48" s="136" t="s">
        <v>156</v>
      </c>
      <c r="B48" s="137">
        <v>1</v>
      </c>
      <c r="C48" s="139">
        <v>8</v>
      </c>
      <c r="D48" s="193">
        <v>11.725</v>
      </c>
      <c r="E48" s="73">
        <f t="shared" si="1"/>
        <v>11.725</v>
      </c>
    </row>
    <row r="49" spans="1:5">
      <c r="A49" s="136" t="s">
        <v>156</v>
      </c>
      <c r="B49" s="137">
        <v>1</v>
      </c>
      <c r="C49" s="139">
        <v>10</v>
      </c>
      <c r="D49" s="140">
        <v>9.5340000000000007</v>
      </c>
      <c r="E49" s="73">
        <f>IF(OR(D49=0,D49="no peak",D49="&lt; 0", D49&lt;$I$1*0.2),"ND",IF(OR(D49&lt;$I$1,$I$1*0.2&lt;=D49&lt;$I$1),"BQL",D49))</f>
        <v>9.5340000000000007</v>
      </c>
    </row>
    <row r="50" spans="1:5">
      <c r="A50" s="136" t="s">
        <v>156</v>
      </c>
      <c r="B50" s="137">
        <v>1</v>
      </c>
      <c r="C50" s="139">
        <v>12</v>
      </c>
      <c r="D50" s="140">
        <v>9.4770000000000003</v>
      </c>
      <c r="E50" s="73">
        <f t="shared" ref="E50:E64" si="2">IF(OR(D50=0,D50="no peak",D50="&lt; 0", D50&lt;$I$1*0.2),"ND",IF(OR(D50&lt;$I$1,$I$1*0.2&lt;=D50&lt;$I$1),"BQL",D50))</f>
        <v>9.4770000000000003</v>
      </c>
    </row>
    <row r="51" spans="1:5">
      <c r="A51" s="136" t="s">
        <v>156</v>
      </c>
      <c r="B51" s="137">
        <v>1</v>
      </c>
      <c r="C51" s="56">
        <v>24</v>
      </c>
      <c r="D51" s="140">
        <v>3.3359999999999999</v>
      </c>
      <c r="E51" s="73">
        <f t="shared" si="2"/>
        <v>3.3359999999999999</v>
      </c>
    </row>
    <row r="52" spans="1:5">
      <c r="A52" s="136" t="s">
        <v>156</v>
      </c>
      <c r="B52" s="137">
        <v>1</v>
      </c>
      <c r="C52" s="139">
        <v>36</v>
      </c>
      <c r="D52" s="140">
        <v>1.7110000000000001</v>
      </c>
      <c r="E52" s="73">
        <f t="shared" si="2"/>
        <v>1.7110000000000001</v>
      </c>
    </row>
    <row r="53" spans="1:5">
      <c r="A53" s="136" t="s">
        <v>156</v>
      </c>
      <c r="B53" s="137">
        <v>2</v>
      </c>
      <c r="C53" s="56">
        <v>0</v>
      </c>
      <c r="D53" s="140" t="s">
        <v>130</v>
      </c>
      <c r="E53" s="73" t="str">
        <f t="shared" si="2"/>
        <v>ND</v>
      </c>
    </row>
    <row r="54" spans="1:5">
      <c r="A54" s="136" t="s">
        <v>156</v>
      </c>
      <c r="B54" s="137">
        <v>2</v>
      </c>
      <c r="C54" s="139">
        <v>0.25</v>
      </c>
      <c r="D54" s="140">
        <v>0.121</v>
      </c>
      <c r="E54" s="73" t="str">
        <f t="shared" si="2"/>
        <v>ND</v>
      </c>
    </row>
    <row r="55" spans="1:5">
      <c r="A55" s="136" t="s">
        <v>156</v>
      </c>
      <c r="B55" s="137">
        <v>2</v>
      </c>
      <c r="C55" s="139">
        <v>0.5</v>
      </c>
      <c r="D55" s="140">
        <v>1.5029999999999999</v>
      </c>
      <c r="E55" s="73">
        <f t="shared" si="2"/>
        <v>1.5029999999999999</v>
      </c>
    </row>
    <row r="56" spans="1:5">
      <c r="A56" s="136" t="s">
        <v>156</v>
      </c>
      <c r="B56" s="137">
        <v>2</v>
      </c>
      <c r="C56" s="139">
        <v>0.75</v>
      </c>
      <c r="D56" s="140">
        <v>3.4079999999999999</v>
      </c>
      <c r="E56" s="73">
        <f t="shared" si="2"/>
        <v>3.4079999999999999</v>
      </c>
    </row>
    <row r="57" spans="1:5">
      <c r="A57" s="136" t="s">
        <v>156</v>
      </c>
      <c r="B57" s="137">
        <v>2</v>
      </c>
      <c r="C57" s="139">
        <v>1</v>
      </c>
      <c r="D57" s="140">
        <v>6.6340000000000003</v>
      </c>
      <c r="E57" s="73">
        <f t="shared" si="2"/>
        <v>6.6340000000000003</v>
      </c>
    </row>
    <row r="58" spans="1:5">
      <c r="A58" s="136" t="s">
        <v>156</v>
      </c>
      <c r="B58" s="137">
        <v>2</v>
      </c>
      <c r="C58" s="139">
        <v>1.5</v>
      </c>
      <c r="D58" s="140">
        <v>68.887</v>
      </c>
      <c r="E58" s="73">
        <f t="shared" si="2"/>
        <v>68.887</v>
      </c>
    </row>
    <row r="59" spans="1:5">
      <c r="A59" s="136" t="s">
        <v>156</v>
      </c>
      <c r="B59" s="137">
        <v>2</v>
      </c>
      <c r="C59" s="139">
        <v>2</v>
      </c>
      <c r="D59" s="140">
        <v>89.932000000000002</v>
      </c>
      <c r="E59" s="73">
        <f t="shared" si="2"/>
        <v>89.932000000000002</v>
      </c>
    </row>
    <row r="60" spans="1:5">
      <c r="A60" s="136" t="s">
        <v>156</v>
      </c>
      <c r="B60" s="137">
        <v>2</v>
      </c>
      <c r="C60" s="139">
        <v>3</v>
      </c>
      <c r="D60" s="140">
        <v>58.014000000000003</v>
      </c>
      <c r="E60" s="73">
        <f t="shared" si="2"/>
        <v>58.014000000000003</v>
      </c>
    </row>
    <row r="61" spans="1:5">
      <c r="A61" s="136" t="s">
        <v>156</v>
      </c>
      <c r="B61" s="137">
        <v>2</v>
      </c>
      <c r="C61" s="139">
        <v>4</v>
      </c>
      <c r="D61" s="140">
        <v>53.496000000000002</v>
      </c>
      <c r="E61" s="73">
        <f t="shared" si="2"/>
        <v>53.496000000000002</v>
      </c>
    </row>
    <row r="62" spans="1:5">
      <c r="A62" s="136" t="s">
        <v>156</v>
      </c>
      <c r="B62" s="137">
        <v>2</v>
      </c>
      <c r="C62" s="139">
        <v>5</v>
      </c>
      <c r="D62" s="193">
        <v>29.789000000000001</v>
      </c>
      <c r="E62" s="73">
        <f t="shared" si="2"/>
        <v>29.789000000000001</v>
      </c>
    </row>
    <row r="63" spans="1:5">
      <c r="A63" s="136" t="s">
        <v>156</v>
      </c>
      <c r="B63" s="137">
        <v>2</v>
      </c>
      <c r="C63" s="139">
        <v>6</v>
      </c>
      <c r="D63" s="193">
        <v>20.097000000000001</v>
      </c>
      <c r="E63" s="73">
        <f t="shared" si="2"/>
        <v>20.097000000000001</v>
      </c>
    </row>
    <row r="64" spans="1:5">
      <c r="A64" s="136" t="s">
        <v>156</v>
      </c>
      <c r="B64" s="137">
        <v>2</v>
      </c>
      <c r="C64" s="139">
        <v>7</v>
      </c>
      <c r="D64" s="193">
        <v>17.527999999999999</v>
      </c>
      <c r="E64" s="73">
        <f t="shared" si="2"/>
        <v>17.527999999999999</v>
      </c>
    </row>
    <row r="65" spans="1:5">
      <c r="A65" s="136" t="s">
        <v>156</v>
      </c>
      <c r="B65" s="137">
        <v>2</v>
      </c>
      <c r="C65" s="139">
        <v>8</v>
      </c>
      <c r="D65" s="140">
        <v>14.291</v>
      </c>
      <c r="E65" s="73">
        <f>IF(OR(D65=0,D65="no peak",D65="&lt; 0", D65&lt;$I$1*0.2),"ND",IF(OR(D65&lt;$I$1,$I$1*0.2&lt;=D65&lt;$I$1),"BQL",D65))</f>
        <v>14.291</v>
      </c>
    </row>
    <row r="66" spans="1:5">
      <c r="A66" s="136" t="s">
        <v>156</v>
      </c>
      <c r="B66" s="137">
        <v>2</v>
      </c>
      <c r="C66" s="139">
        <v>10</v>
      </c>
      <c r="D66" s="140">
        <v>12.22</v>
      </c>
      <c r="E66" s="73">
        <f t="shared" ref="E66:E96" si="3">IF(OR(D66=0,D66="no peak",D66="&lt; 0", D66&lt;$I$1*0.2),"ND",IF(OR(D66&lt;$I$1,$I$1*0.2&lt;=D66&lt;$I$1),"BQL",D66))</f>
        <v>12.22</v>
      </c>
    </row>
    <row r="67" spans="1:5">
      <c r="A67" s="136" t="s">
        <v>156</v>
      </c>
      <c r="B67" s="137">
        <v>2</v>
      </c>
      <c r="C67" s="139">
        <v>12</v>
      </c>
      <c r="D67" s="140">
        <v>7.2729999999999997</v>
      </c>
      <c r="E67" s="73">
        <f t="shared" si="3"/>
        <v>7.2729999999999997</v>
      </c>
    </row>
    <row r="68" spans="1:5">
      <c r="A68" s="136" t="s">
        <v>156</v>
      </c>
      <c r="B68" s="137">
        <v>2</v>
      </c>
      <c r="C68" s="56">
        <v>24</v>
      </c>
      <c r="D68" s="140">
        <v>2.9910000000000001</v>
      </c>
      <c r="E68" s="73">
        <f t="shared" si="3"/>
        <v>2.9910000000000001</v>
      </c>
    </row>
    <row r="69" spans="1:5">
      <c r="A69" s="136" t="s">
        <v>156</v>
      </c>
      <c r="B69" s="137">
        <v>2</v>
      </c>
      <c r="C69" s="139">
        <v>36</v>
      </c>
      <c r="D69" s="140">
        <v>1.351</v>
      </c>
      <c r="E69" s="73">
        <f t="shared" si="3"/>
        <v>1.351</v>
      </c>
    </row>
    <row r="70" spans="1:5">
      <c r="A70" s="136" t="s">
        <v>157</v>
      </c>
      <c r="B70" s="137">
        <v>1</v>
      </c>
      <c r="C70" s="56">
        <v>0</v>
      </c>
      <c r="D70" s="140" t="s">
        <v>130</v>
      </c>
      <c r="E70" s="73" t="str">
        <f t="shared" si="3"/>
        <v>ND</v>
      </c>
    </row>
    <row r="71" spans="1:5">
      <c r="A71" s="136" t="s">
        <v>157</v>
      </c>
      <c r="B71" s="137">
        <v>1</v>
      </c>
      <c r="C71" s="139">
        <v>0.25</v>
      </c>
      <c r="D71" s="140">
        <v>2.5619999999999998</v>
      </c>
      <c r="E71" s="73">
        <f t="shared" si="3"/>
        <v>2.5619999999999998</v>
      </c>
    </row>
    <row r="72" spans="1:5">
      <c r="A72" s="136" t="s">
        <v>157</v>
      </c>
      <c r="B72" s="137">
        <v>1</v>
      </c>
      <c r="C72" s="139">
        <v>0.5</v>
      </c>
      <c r="D72" s="140">
        <v>140.154</v>
      </c>
      <c r="E72" s="73">
        <f t="shared" si="3"/>
        <v>140.154</v>
      </c>
    </row>
    <row r="73" spans="1:5">
      <c r="A73" s="136" t="s">
        <v>157</v>
      </c>
      <c r="B73" s="137">
        <v>1</v>
      </c>
      <c r="C73" s="139">
        <v>0.75</v>
      </c>
      <c r="D73" s="140">
        <v>178.917</v>
      </c>
      <c r="E73" s="73">
        <f t="shared" si="3"/>
        <v>178.917</v>
      </c>
    </row>
    <row r="74" spans="1:5">
      <c r="A74" s="136" t="s">
        <v>157</v>
      </c>
      <c r="B74" s="137">
        <v>1</v>
      </c>
      <c r="C74" s="139">
        <v>1</v>
      </c>
      <c r="D74" s="140">
        <v>161.417</v>
      </c>
      <c r="E74" s="73">
        <f t="shared" si="3"/>
        <v>161.417</v>
      </c>
    </row>
    <row r="75" spans="1:5">
      <c r="A75" s="136" t="s">
        <v>157</v>
      </c>
      <c r="B75" s="137">
        <v>1</v>
      </c>
      <c r="C75" s="139">
        <v>1.5</v>
      </c>
      <c r="D75" s="140">
        <v>102.32</v>
      </c>
      <c r="E75" s="73">
        <f t="shared" si="3"/>
        <v>102.32</v>
      </c>
    </row>
    <row r="76" spans="1:5">
      <c r="A76" s="136" t="s">
        <v>157</v>
      </c>
      <c r="B76" s="137">
        <v>1</v>
      </c>
      <c r="C76" s="139">
        <v>2</v>
      </c>
      <c r="D76" s="140">
        <v>72.073999999999998</v>
      </c>
      <c r="E76" s="73">
        <f t="shared" si="3"/>
        <v>72.073999999999998</v>
      </c>
    </row>
    <row r="77" spans="1:5">
      <c r="A77" s="136" t="s">
        <v>157</v>
      </c>
      <c r="B77" s="137">
        <v>1</v>
      </c>
      <c r="C77" s="139">
        <v>3</v>
      </c>
      <c r="D77" s="140">
        <v>41.262999999999998</v>
      </c>
      <c r="E77" s="73">
        <f t="shared" si="3"/>
        <v>41.262999999999998</v>
      </c>
    </row>
    <row r="78" spans="1:5">
      <c r="A78" s="136" t="s">
        <v>157</v>
      </c>
      <c r="B78" s="137">
        <v>1</v>
      </c>
      <c r="C78" s="139">
        <v>4</v>
      </c>
      <c r="D78" s="193">
        <v>30.567</v>
      </c>
      <c r="E78" s="73">
        <f t="shared" si="3"/>
        <v>30.567</v>
      </c>
    </row>
    <row r="79" spans="1:5">
      <c r="A79" s="136" t="s">
        <v>157</v>
      </c>
      <c r="B79" s="137">
        <v>1</v>
      </c>
      <c r="C79" s="139">
        <v>5</v>
      </c>
      <c r="D79" s="193">
        <v>22.456</v>
      </c>
      <c r="E79" s="73">
        <f t="shared" si="3"/>
        <v>22.456</v>
      </c>
    </row>
    <row r="80" spans="1:5">
      <c r="A80" s="136" t="s">
        <v>157</v>
      </c>
      <c r="B80" s="137">
        <v>1</v>
      </c>
      <c r="C80" s="139">
        <v>6</v>
      </c>
      <c r="D80" s="193">
        <v>15.643000000000001</v>
      </c>
      <c r="E80" s="73">
        <f t="shared" si="3"/>
        <v>15.643000000000001</v>
      </c>
    </row>
    <row r="81" spans="1:5">
      <c r="A81" s="136" t="s">
        <v>157</v>
      </c>
      <c r="B81" s="137">
        <v>1</v>
      </c>
      <c r="C81" s="139">
        <v>7</v>
      </c>
      <c r="D81" s="140">
        <v>12.387</v>
      </c>
      <c r="E81" s="73">
        <f t="shared" si="3"/>
        <v>12.387</v>
      </c>
    </row>
    <row r="82" spans="1:5">
      <c r="A82" s="136" t="s">
        <v>157</v>
      </c>
      <c r="B82" s="137">
        <v>1</v>
      </c>
      <c r="C82" s="139">
        <v>8</v>
      </c>
      <c r="D82" s="140">
        <v>9.6039999999999992</v>
      </c>
      <c r="E82" s="73">
        <f t="shared" si="3"/>
        <v>9.6039999999999992</v>
      </c>
    </row>
    <row r="83" spans="1:5">
      <c r="A83" s="136" t="s">
        <v>157</v>
      </c>
      <c r="B83" s="137">
        <v>1</v>
      </c>
      <c r="C83" s="139">
        <v>10</v>
      </c>
      <c r="D83" s="140">
        <v>6.2320000000000002</v>
      </c>
      <c r="E83" s="73">
        <f t="shared" si="3"/>
        <v>6.2320000000000002</v>
      </c>
    </row>
    <row r="84" spans="1:5">
      <c r="A84" s="136" t="s">
        <v>157</v>
      </c>
      <c r="B84" s="137">
        <v>1</v>
      </c>
      <c r="C84" s="139">
        <v>12</v>
      </c>
      <c r="D84" s="140">
        <v>4.6379999999999999</v>
      </c>
      <c r="E84" s="73">
        <f t="shared" si="3"/>
        <v>4.6379999999999999</v>
      </c>
    </row>
    <row r="85" spans="1:5">
      <c r="A85" s="136" t="s">
        <v>157</v>
      </c>
      <c r="B85" s="137">
        <v>1</v>
      </c>
      <c r="C85" s="56">
        <v>24</v>
      </c>
      <c r="D85" s="140">
        <v>1.298</v>
      </c>
      <c r="E85" s="73">
        <f t="shared" si="3"/>
        <v>1.298</v>
      </c>
    </row>
    <row r="86" spans="1:5">
      <c r="A86" s="136" t="s">
        <v>157</v>
      </c>
      <c r="B86" s="137">
        <v>1</v>
      </c>
      <c r="C86" s="139">
        <v>36</v>
      </c>
      <c r="D86" s="140">
        <v>0.67100000000000004</v>
      </c>
      <c r="E86" s="73" t="str">
        <f t="shared" si="3"/>
        <v>BQL</v>
      </c>
    </row>
    <row r="87" spans="1:5">
      <c r="A87" s="136" t="s">
        <v>157</v>
      </c>
      <c r="B87" s="137">
        <v>2</v>
      </c>
      <c r="C87" s="56">
        <v>0</v>
      </c>
      <c r="D87" s="140" t="s">
        <v>130</v>
      </c>
      <c r="E87" s="73" t="str">
        <f t="shared" si="3"/>
        <v>ND</v>
      </c>
    </row>
    <row r="88" spans="1:5">
      <c r="A88" s="136" t="s">
        <v>157</v>
      </c>
      <c r="B88" s="137">
        <v>2</v>
      </c>
      <c r="C88" s="139">
        <v>0.25</v>
      </c>
      <c r="D88" s="140">
        <v>40.432000000000002</v>
      </c>
      <c r="E88" s="73">
        <f t="shared" si="3"/>
        <v>40.432000000000002</v>
      </c>
    </row>
    <row r="89" spans="1:5">
      <c r="A89" s="136" t="s">
        <v>157</v>
      </c>
      <c r="B89" s="137">
        <v>2</v>
      </c>
      <c r="C89" s="139">
        <v>0.5</v>
      </c>
      <c r="D89" s="140">
        <v>171.547</v>
      </c>
      <c r="E89" s="73">
        <f t="shared" si="3"/>
        <v>171.547</v>
      </c>
    </row>
    <row r="90" spans="1:5">
      <c r="A90" s="136" t="s">
        <v>157</v>
      </c>
      <c r="B90" s="137">
        <v>2</v>
      </c>
      <c r="C90" s="139">
        <v>0.75</v>
      </c>
      <c r="D90" s="140">
        <v>161.48099999999999</v>
      </c>
      <c r="E90" s="73">
        <f t="shared" si="3"/>
        <v>161.48099999999999</v>
      </c>
    </row>
    <row r="91" spans="1:5">
      <c r="A91" s="136" t="s">
        <v>157</v>
      </c>
      <c r="B91" s="137">
        <v>2</v>
      </c>
      <c r="C91" s="139">
        <v>1</v>
      </c>
      <c r="D91" s="140">
        <v>116.601</v>
      </c>
      <c r="E91" s="73">
        <f t="shared" si="3"/>
        <v>116.601</v>
      </c>
    </row>
    <row r="92" spans="1:5">
      <c r="A92" s="136" t="s">
        <v>157</v>
      </c>
      <c r="B92" s="137">
        <v>2</v>
      </c>
      <c r="C92" s="139">
        <v>1.5</v>
      </c>
      <c r="D92" s="140">
        <v>74.77</v>
      </c>
      <c r="E92" s="73">
        <f t="shared" si="3"/>
        <v>74.77</v>
      </c>
    </row>
    <row r="93" spans="1:5">
      <c r="A93" s="136" t="s">
        <v>157</v>
      </c>
      <c r="B93" s="137">
        <v>2</v>
      </c>
      <c r="C93" s="139">
        <v>2</v>
      </c>
      <c r="D93" s="140">
        <v>52.738</v>
      </c>
      <c r="E93" s="73">
        <f t="shared" si="3"/>
        <v>52.738</v>
      </c>
    </row>
    <row r="94" spans="1:5">
      <c r="A94" s="136" t="s">
        <v>157</v>
      </c>
      <c r="B94" s="137">
        <v>2</v>
      </c>
      <c r="C94" s="139">
        <v>3</v>
      </c>
      <c r="D94" s="140">
        <v>32.78</v>
      </c>
      <c r="E94" s="73">
        <f t="shared" si="3"/>
        <v>32.78</v>
      </c>
    </row>
    <row r="95" spans="1:5">
      <c r="A95" s="136" t="s">
        <v>157</v>
      </c>
      <c r="B95" s="137">
        <v>2</v>
      </c>
      <c r="C95" s="139">
        <v>4</v>
      </c>
      <c r="D95" s="140">
        <v>23.106999999999999</v>
      </c>
      <c r="E95" s="73">
        <f t="shared" si="3"/>
        <v>23.106999999999999</v>
      </c>
    </row>
    <row r="96" spans="1:5">
      <c r="A96" s="136" t="s">
        <v>157</v>
      </c>
      <c r="B96" s="137">
        <v>2</v>
      </c>
      <c r="C96" s="139">
        <v>5</v>
      </c>
      <c r="D96" s="140">
        <v>16.263000000000002</v>
      </c>
      <c r="E96" s="73">
        <f t="shared" si="3"/>
        <v>16.263000000000002</v>
      </c>
    </row>
    <row r="97" spans="1:5">
      <c r="A97" s="136" t="s">
        <v>157</v>
      </c>
      <c r="B97" s="137">
        <v>2</v>
      </c>
      <c r="C97" s="139">
        <v>6</v>
      </c>
      <c r="D97" s="140">
        <v>12.554</v>
      </c>
      <c r="E97" s="73">
        <f>IF(OR(D97=0,D97="no peak",D97="&lt; 0", D97&lt;$I$1*0.2),"ND",IF(OR(D97&lt;$I$1,$I$1*0.2&lt;=D97&lt;$I$1),"BQL",D97))</f>
        <v>12.554</v>
      </c>
    </row>
    <row r="98" spans="1:5">
      <c r="A98" s="136" t="s">
        <v>157</v>
      </c>
      <c r="B98" s="137">
        <v>2</v>
      </c>
      <c r="C98" s="139">
        <v>7</v>
      </c>
      <c r="D98" s="140">
        <v>12.689</v>
      </c>
      <c r="E98" s="73">
        <f t="shared" ref="E98:E128" si="4">IF(OR(D98=0,D98="no peak",D98="&lt; 0", D98&lt;$I$1*0.2),"ND",IF(OR(D98&lt;$I$1,$I$1*0.2&lt;=D98&lt;$I$1),"BQL",D98))</f>
        <v>12.689</v>
      </c>
    </row>
    <row r="99" spans="1:5">
      <c r="A99" s="136" t="s">
        <v>157</v>
      </c>
      <c r="B99" s="137">
        <v>2</v>
      </c>
      <c r="C99" s="139">
        <v>8</v>
      </c>
      <c r="D99" s="140">
        <v>10.771000000000001</v>
      </c>
      <c r="E99" s="73">
        <f t="shared" si="4"/>
        <v>10.771000000000001</v>
      </c>
    </row>
    <row r="100" spans="1:5">
      <c r="A100" s="136" t="s">
        <v>157</v>
      </c>
      <c r="B100" s="137">
        <v>2</v>
      </c>
      <c r="C100" s="139">
        <v>10</v>
      </c>
      <c r="D100" s="140">
        <v>5.9539999999999997</v>
      </c>
      <c r="E100" s="73">
        <f t="shared" si="4"/>
        <v>5.9539999999999997</v>
      </c>
    </row>
    <row r="101" spans="1:5">
      <c r="A101" s="136" t="s">
        <v>157</v>
      </c>
      <c r="B101" s="137">
        <v>2</v>
      </c>
      <c r="C101" s="139">
        <v>12</v>
      </c>
      <c r="D101" s="140">
        <v>4.29</v>
      </c>
      <c r="E101" s="73">
        <f t="shared" si="4"/>
        <v>4.29</v>
      </c>
    </row>
    <row r="102" spans="1:5">
      <c r="A102" s="136" t="s">
        <v>157</v>
      </c>
      <c r="B102" s="137">
        <v>2</v>
      </c>
      <c r="C102" s="56">
        <v>24</v>
      </c>
      <c r="D102" s="140">
        <v>2.0739999999999998</v>
      </c>
      <c r="E102" s="73">
        <f t="shared" si="4"/>
        <v>2.0739999999999998</v>
      </c>
    </row>
    <row r="103" spans="1:5">
      <c r="A103" s="136" t="s">
        <v>157</v>
      </c>
      <c r="B103" s="137">
        <v>2</v>
      </c>
      <c r="C103" s="139">
        <v>36</v>
      </c>
      <c r="D103" s="140">
        <v>0.59</v>
      </c>
      <c r="E103" s="73" t="str">
        <f t="shared" si="4"/>
        <v>BQL</v>
      </c>
    </row>
    <row r="104" spans="1:5">
      <c r="A104" s="136" t="s">
        <v>158</v>
      </c>
      <c r="B104" s="137">
        <v>1</v>
      </c>
      <c r="C104" s="56">
        <v>0</v>
      </c>
      <c r="D104" s="140" t="s">
        <v>130</v>
      </c>
      <c r="E104" s="73" t="str">
        <f t="shared" si="4"/>
        <v>ND</v>
      </c>
    </row>
    <row r="105" spans="1:5">
      <c r="A105" s="136" t="s">
        <v>158</v>
      </c>
      <c r="B105" s="137">
        <v>1</v>
      </c>
      <c r="C105" s="139">
        <v>0.25</v>
      </c>
      <c r="D105" s="140">
        <v>62.92</v>
      </c>
      <c r="E105" s="73">
        <f t="shared" si="4"/>
        <v>62.92</v>
      </c>
    </row>
    <row r="106" spans="1:5">
      <c r="A106" s="136" t="s">
        <v>158</v>
      </c>
      <c r="B106" s="137">
        <v>1</v>
      </c>
      <c r="C106" s="139">
        <v>0.5</v>
      </c>
      <c r="D106" s="140">
        <v>186.36799999999999</v>
      </c>
      <c r="E106" s="73">
        <f t="shared" si="4"/>
        <v>186.36799999999999</v>
      </c>
    </row>
    <row r="107" spans="1:5">
      <c r="A107" s="136" t="s">
        <v>158</v>
      </c>
      <c r="B107" s="137">
        <v>1</v>
      </c>
      <c r="C107" s="139">
        <v>0.75</v>
      </c>
      <c r="D107" s="140">
        <v>152.09200000000001</v>
      </c>
      <c r="E107" s="73">
        <f t="shared" si="4"/>
        <v>152.09200000000001</v>
      </c>
    </row>
    <row r="108" spans="1:5">
      <c r="A108" s="136" t="s">
        <v>158</v>
      </c>
      <c r="B108" s="137">
        <v>1</v>
      </c>
      <c r="C108" s="139">
        <v>1</v>
      </c>
      <c r="D108" s="140">
        <v>106.128</v>
      </c>
      <c r="E108" s="73">
        <f t="shared" si="4"/>
        <v>106.128</v>
      </c>
    </row>
    <row r="109" spans="1:5">
      <c r="A109" s="136" t="s">
        <v>158</v>
      </c>
      <c r="B109" s="137">
        <v>1</v>
      </c>
      <c r="C109" s="139">
        <v>1.5</v>
      </c>
      <c r="D109" s="140">
        <v>58.631999999999998</v>
      </c>
      <c r="E109" s="73">
        <f t="shared" si="4"/>
        <v>58.631999999999998</v>
      </c>
    </row>
    <row r="110" spans="1:5">
      <c r="A110" s="136" t="s">
        <v>158</v>
      </c>
      <c r="B110" s="137">
        <v>1</v>
      </c>
      <c r="C110" s="139">
        <v>2</v>
      </c>
      <c r="D110" s="193">
        <v>38.901000000000003</v>
      </c>
      <c r="E110" s="73">
        <f t="shared" si="4"/>
        <v>38.901000000000003</v>
      </c>
    </row>
    <row r="111" spans="1:5">
      <c r="A111" s="136" t="s">
        <v>158</v>
      </c>
      <c r="B111" s="137">
        <v>1</v>
      </c>
      <c r="C111" s="139">
        <v>3</v>
      </c>
      <c r="D111" s="193">
        <v>25.440999999999999</v>
      </c>
      <c r="E111" s="73">
        <f t="shared" si="4"/>
        <v>25.440999999999999</v>
      </c>
    </row>
    <row r="112" spans="1:5">
      <c r="A112" s="136" t="s">
        <v>158</v>
      </c>
      <c r="B112" s="137">
        <v>1</v>
      </c>
      <c r="C112" s="139">
        <v>4</v>
      </c>
      <c r="D112" s="193">
        <v>19.975999999999999</v>
      </c>
      <c r="E112" s="73">
        <f t="shared" si="4"/>
        <v>19.975999999999999</v>
      </c>
    </row>
    <row r="113" spans="1:5">
      <c r="A113" s="136" t="s">
        <v>158</v>
      </c>
      <c r="B113" s="137">
        <v>1</v>
      </c>
      <c r="C113" s="139">
        <v>5</v>
      </c>
      <c r="D113" s="140">
        <v>17.084</v>
      </c>
      <c r="E113" s="73">
        <f t="shared" si="4"/>
        <v>17.084</v>
      </c>
    </row>
    <row r="114" spans="1:5">
      <c r="A114" s="136" t="s">
        <v>158</v>
      </c>
      <c r="B114" s="137">
        <v>1</v>
      </c>
      <c r="C114" s="139">
        <v>6</v>
      </c>
      <c r="D114" s="140">
        <v>13.191000000000001</v>
      </c>
      <c r="E114" s="73">
        <f t="shared" si="4"/>
        <v>13.191000000000001</v>
      </c>
    </row>
    <row r="115" spans="1:5">
      <c r="A115" s="136" t="s">
        <v>158</v>
      </c>
      <c r="B115" s="137">
        <v>1</v>
      </c>
      <c r="C115" s="139">
        <v>7</v>
      </c>
      <c r="D115" s="140">
        <v>10.131</v>
      </c>
      <c r="E115" s="73">
        <f t="shared" si="4"/>
        <v>10.131</v>
      </c>
    </row>
    <row r="116" spans="1:5">
      <c r="A116" s="136" t="s">
        <v>158</v>
      </c>
      <c r="B116" s="137">
        <v>1</v>
      </c>
      <c r="C116" s="139">
        <v>8</v>
      </c>
      <c r="D116" s="140">
        <v>8.6489999999999991</v>
      </c>
      <c r="E116" s="73">
        <f t="shared" si="4"/>
        <v>8.6489999999999991</v>
      </c>
    </row>
    <row r="117" spans="1:5">
      <c r="A117" s="136" t="s">
        <v>158</v>
      </c>
      <c r="B117" s="137">
        <v>1</v>
      </c>
      <c r="C117" s="139">
        <v>10</v>
      </c>
      <c r="D117" s="140">
        <v>6.3120000000000003</v>
      </c>
      <c r="E117" s="73">
        <f t="shared" si="4"/>
        <v>6.3120000000000003</v>
      </c>
    </row>
    <row r="118" spans="1:5">
      <c r="A118" s="136" t="s">
        <v>158</v>
      </c>
      <c r="B118" s="137">
        <v>1</v>
      </c>
      <c r="C118" s="139">
        <v>12</v>
      </c>
      <c r="D118" s="140">
        <v>5.8890000000000002</v>
      </c>
      <c r="E118" s="73">
        <f t="shared" si="4"/>
        <v>5.8890000000000002</v>
      </c>
    </row>
    <row r="119" spans="1:5">
      <c r="A119" s="136" t="s">
        <v>158</v>
      </c>
      <c r="B119" s="137">
        <v>1</v>
      </c>
      <c r="C119" s="56">
        <v>24</v>
      </c>
      <c r="D119" s="140">
        <v>2.5880000000000001</v>
      </c>
      <c r="E119" s="73">
        <f t="shared" si="4"/>
        <v>2.5880000000000001</v>
      </c>
    </row>
    <row r="120" spans="1:5">
      <c r="A120" s="136" t="s">
        <v>158</v>
      </c>
      <c r="B120" s="137">
        <v>1</v>
      </c>
      <c r="C120" s="139">
        <v>36</v>
      </c>
      <c r="D120" s="140">
        <v>0.72499999999999998</v>
      </c>
      <c r="E120" s="73" t="str">
        <f t="shared" si="4"/>
        <v>BQL</v>
      </c>
    </row>
    <row r="121" spans="1:5">
      <c r="A121" s="136" t="s">
        <v>158</v>
      </c>
      <c r="B121" s="137">
        <v>2</v>
      </c>
      <c r="C121" s="56">
        <v>0</v>
      </c>
      <c r="D121" s="140" t="s">
        <v>130</v>
      </c>
      <c r="E121" s="73" t="str">
        <f t="shared" si="4"/>
        <v>ND</v>
      </c>
    </row>
    <row r="122" spans="1:5">
      <c r="A122" s="136" t="s">
        <v>158</v>
      </c>
      <c r="B122" s="137">
        <v>2</v>
      </c>
      <c r="C122" s="139">
        <v>0.25</v>
      </c>
      <c r="D122" s="140">
        <v>13.738</v>
      </c>
      <c r="E122" s="73">
        <f t="shared" si="4"/>
        <v>13.738</v>
      </c>
    </row>
    <row r="123" spans="1:5">
      <c r="A123" s="136" t="s">
        <v>158</v>
      </c>
      <c r="B123" s="137">
        <v>2</v>
      </c>
      <c r="C123" s="139">
        <v>0.5</v>
      </c>
      <c r="D123" s="140">
        <v>122.337</v>
      </c>
      <c r="E123" s="73">
        <f t="shared" si="4"/>
        <v>122.337</v>
      </c>
    </row>
    <row r="124" spans="1:5">
      <c r="A124" s="136" t="s">
        <v>158</v>
      </c>
      <c r="B124" s="137">
        <v>2</v>
      </c>
      <c r="C124" s="139">
        <v>0.75</v>
      </c>
      <c r="D124" s="140">
        <v>131.04499999999999</v>
      </c>
      <c r="E124" s="73">
        <f t="shared" si="4"/>
        <v>131.04499999999999</v>
      </c>
    </row>
    <row r="125" spans="1:5">
      <c r="A125" s="136" t="s">
        <v>158</v>
      </c>
      <c r="B125" s="137">
        <v>2</v>
      </c>
      <c r="C125" s="139">
        <v>1</v>
      </c>
      <c r="D125" s="140">
        <v>121.223</v>
      </c>
      <c r="E125" s="73">
        <f t="shared" si="4"/>
        <v>121.223</v>
      </c>
    </row>
    <row r="126" spans="1:5">
      <c r="A126" s="136" t="s">
        <v>158</v>
      </c>
      <c r="B126" s="137">
        <v>2</v>
      </c>
      <c r="C126" s="139">
        <v>1.5</v>
      </c>
      <c r="D126" s="140">
        <v>82.126000000000005</v>
      </c>
      <c r="E126" s="73">
        <f t="shared" si="4"/>
        <v>82.126000000000005</v>
      </c>
    </row>
    <row r="127" spans="1:5">
      <c r="A127" s="136" t="s">
        <v>158</v>
      </c>
      <c r="B127" s="137">
        <v>2</v>
      </c>
      <c r="C127" s="139">
        <v>2</v>
      </c>
      <c r="D127" s="140">
        <v>51.973999999999997</v>
      </c>
      <c r="E127" s="73">
        <f t="shared" si="4"/>
        <v>51.973999999999997</v>
      </c>
    </row>
    <row r="128" spans="1:5">
      <c r="A128" s="136" t="s">
        <v>158</v>
      </c>
      <c r="B128" s="137">
        <v>2</v>
      </c>
      <c r="C128" s="139">
        <v>3</v>
      </c>
      <c r="D128" s="140">
        <v>30.318999999999999</v>
      </c>
      <c r="E128" s="73">
        <f t="shared" si="4"/>
        <v>30.318999999999999</v>
      </c>
    </row>
    <row r="129" spans="1:5">
      <c r="A129" s="136" t="s">
        <v>158</v>
      </c>
      <c r="B129" s="137">
        <v>2</v>
      </c>
      <c r="C129" s="139">
        <v>4</v>
      </c>
      <c r="D129" s="140">
        <v>24.712</v>
      </c>
      <c r="E129" s="73">
        <f>IF(OR(D129=0,D129="no peak",D129="&lt; 0", D129&lt;$I$1*0.2),"ND",IF(OR(D129&lt;$I$1,$I$1*0.2&lt;=D129&lt;$I$1),"BQL",D129))</f>
        <v>24.712</v>
      </c>
    </row>
    <row r="130" spans="1:5">
      <c r="A130" s="136" t="s">
        <v>158</v>
      </c>
      <c r="B130" s="137">
        <v>2</v>
      </c>
      <c r="C130" s="139">
        <v>5</v>
      </c>
      <c r="D130" s="140">
        <v>15.651999999999999</v>
      </c>
      <c r="E130" s="73">
        <f t="shared" ref="E130:E160" si="5">IF(OR(D130=0,D130="no peak",D130="&lt; 0", D130&lt;$I$1*0.2),"ND",IF(OR(D130&lt;$I$1,$I$1*0.2&lt;=D130&lt;$I$1),"BQL",D130))</f>
        <v>15.651999999999999</v>
      </c>
    </row>
    <row r="131" spans="1:5">
      <c r="A131" s="136" t="s">
        <v>158</v>
      </c>
      <c r="B131" s="137">
        <v>2</v>
      </c>
      <c r="C131" s="139">
        <v>6</v>
      </c>
      <c r="D131" s="140">
        <v>10.907999999999999</v>
      </c>
      <c r="E131" s="73">
        <f t="shared" si="5"/>
        <v>10.907999999999999</v>
      </c>
    </row>
    <row r="132" spans="1:5">
      <c r="A132" s="136" t="s">
        <v>158</v>
      </c>
      <c r="B132" s="137">
        <v>2</v>
      </c>
      <c r="C132" s="139">
        <v>7</v>
      </c>
      <c r="D132" s="140">
        <v>8.32</v>
      </c>
      <c r="E132" s="73">
        <f t="shared" si="5"/>
        <v>8.32</v>
      </c>
    </row>
    <row r="133" spans="1:5">
      <c r="A133" s="136" t="s">
        <v>158</v>
      </c>
      <c r="B133" s="137">
        <v>2</v>
      </c>
      <c r="C133" s="139">
        <v>8</v>
      </c>
      <c r="D133" s="140">
        <v>6.9480000000000004</v>
      </c>
      <c r="E133" s="73">
        <f t="shared" si="5"/>
        <v>6.9480000000000004</v>
      </c>
    </row>
    <row r="134" spans="1:5">
      <c r="A134" s="136" t="s">
        <v>158</v>
      </c>
      <c r="B134" s="137">
        <v>2</v>
      </c>
      <c r="C134" s="139">
        <v>10</v>
      </c>
      <c r="D134" s="140">
        <v>4.2670000000000003</v>
      </c>
      <c r="E134" s="73">
        <f t="shared" si="5"/>
        <v>4.2670000000000003</v>
      </c>
    </row>
    <row r="135" spans="1:5">
      <c r="A135" s="136" t="s">
        <v>158</v>
      </c>
      <c r="B135" s="137">
        <v>2</v>
      </c>
      <c r="C135" s="139">
        <v>12</v>
      </c>
      <c r="D135" s="140">
        <v>3.1880000000000002</v>
      </c>
      <c r="E135" s="73">
        <f t="shared" si="5"/>
        <v>3.1880000000000002</v>
      </c>
    </row>
    <row r="136" spans="1:5">
      <c r="A136" s="136" t="s">
        <v>158</v>
      </c>
      <c r="B136" s="137">
        <v>2</v>
      </c>
      <c r="C136" s="56">
        <v>24</v>
      </c>
      <c r="D136" s="140">
        <v>1.3380000000000001</v>
      </c>
      <c r="E136" s="73">
        <f t="shared" si="5"/>
        <v>1.3380000000000001</v>
      </c>
    </row>
    <row r="137" spans="1:5">
      <c r="A137" s="136" t="s">
        <v>158</v>
      </c>
      <c r="B137" s="137">
        <v>2</v>
      </c>
      <c r="C137" s="139">
        <v>36</v>
      </c>
      <c r="D137" s="140">
        <v>0.35699999999999998</v>
      </c>
      <c r="E137" s="73" t="str">
        <f t="shared" si="5"/>
        <v>BQL</v>
      </c>
    </row>
    <row r="138" spans="1:5">
      <c r="A138" s="136" t="s">
        <v>159</v>
      </c>
      <c r="B138" s="137">
        <v>1</v>
      </c>
      <c r="C138" s="56">
        <v>0</v>
      </c>
      <c r="D138" s="140" t="s">
        <v>130</v>
      </c>
      <c r="E138" s="73" t="str">
        <f t="shared" si="5"/>
        <v>ND</v>
      </c>
    </row>
    <row r="139" spans="1:5">
      <c r="A139" s="136" t="s">
        <v>159</v>
      </c>
      <c r="B139" s="137">
        <v>1</v>
      </c>
      <c r="C139" s="139">
        <v>0.25</v>
      </c>
      <c r="D139" s="140">
        <v>46.334000000000003</v>
      </c>
      <c r="E139" s="73">
        <f t="shared" si="5"/>
        <v>46.334000000000003</v>
      </c>
    </row>
    <row r="140" spans="1:5">
      <c r="A140" s="136" t="s">
        <v>159</v>
      </c>
      <c r="B140" s="137">
        <v>1</v>
      </c>
      <c r="C140" s="139">
        <v>0.5</v>
      </c>
      <c r="D140" s="140">
        <v>134.333</v>
      </c>
      <c r="E140" s="73">
        <f t="shared" si="5"/>
        <v>134.333</v>
      </c>
    </row>
    <row r="141" spans="1:5">
      <c r="A141" s="136" t="s">
        <v>159</v>
      </c>
      <c r="B141" s="137">
        <v>1</v>
      </c>
      <c r="C141" s="139">
        <v>0.75</v>
      </c>
      <c r="D141" s="140">
        <v>134.53</v>
      </c>
      <c r="E141" s="73">
        <f t="shared" si="5"/>
        <v>134.53</v>
      </c>
    </row>
    <row r="142" spans="1:5">
      <c r="A142" s="136" t="s">
        <v>159</v>
      </c>
      <c r="B142" s="137">
        <v>1</v>
      </c>
      <c r="C142" s="139">
        <v>1</v>
      </c>
      <c r="D142" s="193">
        <v>105.496</v>
      </c>
      <c r="E142" s="73">
        <f t="shared" si="5"/>
        <v>105.496</v>
      </c>
    </row>
    <row r="143" spans="1:5">
      <c r="A143" s="136" t="s">
        <v>159</v>
      </c>
      <c r="B143" s="137">
        <v>1</v>
      </c>
      <c r="C143" s="139">
        <v>1.5</v>
      </c>
      <c r="D143" s="193">
        <v>58.91</v>
      </c>
      <c r="E143" s="73">
        <f t="shared" si="5"/>
        <v>58.91</v>
      </c>
    </row>
    <row r="144" spans="1:5">
      <c r="A144" s="136" t="s">
        <v>159</v>
      </c>
      <c r="B144" s="137">
        <v>1</v>
      </c>
      <c r="C144" s="139">
        <v>2</v>
      </c>
      <c r="D144" s="193">
        <v>39.969000000000001</v>
      </c>
      <c r="E144" s="73">
        <f t="shared" si="5"/>
        <v>39.969000000000001</v>
      </c>
    </row>
    <row r="145" spans="1:5">
      <c r="A145" s="136" t="s">
        <v>159</v>
      </c>
      <c r="B145" s="137">
        <v>1</v>
      </c>
      <c r="C145" s="139">
        <v>3</v>
      </c>
      <c r="D145" s="140">
        <v>26.225999999999999</v>
      </c>
      <c r="E145" s="73">
        <f t="shared" si="5"/>
        <v>26.225999999999999</v>
      </c>
    </row>
    <row r="146" spans="1:5">
      <c r="A146" s="136" t="s">
        <v>159</v>
      </c>
      <c r="B146" s="137">
        <v>1</v>
      </c>
      <c r="C146" s="139">
        <v>4</v>
      </c>
      <c r="D146" s="140">
        <v>20.524000000000001</v>
      </c>
      <c r="E146" s="73">
        <f t="shared" si="5"/>
        <v>20.524000000000001</v>
      </c>
    </row>
    <row r="147" spans="1:5">
      <c r="A147" s="136" t="s">
        <v>159</v>
      </c>
      <c r="B147" s="137">
        <v>1</v>
      </c>
      <c r="C147" s="139">
        <v>5</v>
      </c>
      <c r="D147" s="140">
        <v>13.523999999999999</v>
      </c>
      <c r="E147" s="73">
        <f t="shared" si="5"/>
        <v>13.523999999999999</v>
      </c>
    </row>
    <row r="148" spans="1:5">
      <c r="A148" s="136" t="s">
        <v>159</v>
      </c>
      <c r="B148" s="137">
        <v>1</v>
      </c>
      <c r="C148" s="139">
        <v>6</v>
      </c>
      <c r="D148" s="140">
        <v>11.352</v>
      </c>
      <c r="E148" s="73">
        <f t="shared" si="5"/>
        <v>11.352</v>
      </c>
    </row>
    <row r="149" spans="1:5">
      <c r="A149" s="136" t="s">
        <v>159</v>
      </c>
      <c r="B149" s="137">
        <v>1</v>
      </c>
      <c r="C149" s="139">
        <v>7</v>
      </c>
      <c r="D149" s="140">
        <v>12.047000000000001</v>
      </c>
      <c r="E149" s="73">
        <f t="shared" si="5"/>
        <v>12.047000000000001</v>
      </c>
    </row>
    <row r="150" spans="1:5">
      <c r="A150" s="136" t="s">
        <v>159</v>
      </c>
      <c r="B150" s="137">
        <v>1</v>
      </c>
      <c r="C150" s="139">
        <v>8</v>
      </c>
      <c r="D150" s="140">
        <v>12.461</v>
      </c>
      <c r="E150" s="73">
        <f t="shared" si="5"/>
        <v>12.461</v>
      </c>
    </row>
    <row r="151" spans="1:5">
      <c r="A151" s="136" t="s">
        <v>159</v>
      </c>
      <c r="B151" s="137">
        <v>1</v>
      </c>
      <c r="C151" s="139">
        <v>10</v>
      </c>
      <c r="D151" s="140">
        <v>7.1420000000000003</v>
      </c>
      <c r="E151" s="73">
        <f t="shared" si="5"/>
        <v>7.1420000000000003</v>
      </c>
    </row>
    <row r="152" spans="1:5">
      <c r="A152" s="136" t="s">
        <v>159</v>
      </c>
      <c r="B152" s="137">
        <v>1</v>
      </c>
      <c r="C152" s="139">
        <v>12</v>
      </c>
      <c r="D152" s="140">
        <v>5.4020000000000001</v>
      </c>
      <c r="E152" s="73">
        <f t="shared" si="5"/>
        <v>5.4020000000000001</v>
      </c>
    </row>
    <row r="153" spans="1:5">
      <c r="A153" s="136" t="s">
        <v>159</v>
      </c>
      <c r="B153" s="137">
        <v>1</v>
      </c>
      <c r="C153" s="56">
        <v>24</v>
      </c>
      <c r="D153" s="140">
        <v>1.8720000000000001</v>
      </c>
      <c r="E153" s="73">
        <f t="shared" si="5"/>
        <v>1.8720000000000001</v>
      </c>
    </row>
    <row r="154" spans="1:5">
      <c r="A154" s="136" t="s">
        <v>159</v>
      </c>
      <c r="B154" s="137">
        <v>1</v>
      </c>
      <c r="C154" s="139">
        <v>36</v>
      </c>
      <c r="D154" s="140">
        <v>0.877</v>
      </c>
      <c r="E154" s="73" t="str">
        <f t="shared" si="5"/>
        <v>BQL</v>
      </c>
    </row>
    <row r="155" spans="1:5">
      <c r="A155" s="136" t="s">
        <v>159</v>
      </c>
      <c r="B155" s="137">
        <v>2</v>
      </c>
      <c r="C155" s="56">
        <v>0</v>
      </c>
      <c r="D155" s="140" t="s">
        <v>130</v>
      </c>
      <c r="E155" s="73" t="str">
        <f t="shared" si="5"/>
        <v>ND</v>
      </c>
    </row>
    <row r="156" spans="1:5">
      <c r="A156" s="136" t="s">
        <v>159</v>
      </c>
      <c r="B156" s="137">
        <v>2</v>
      </c>
      <c r="C156" s="139">
        <v>0.25</v>
      </c>
      <c r="D156" s="140">
        <v>15.15</v>
      </c>
      <c r="E156" s="73">
        <f t="shared" si="5"/>
        <v>15.15</v>
      </c>
    </row>
    <row r="157" spans="1:5">
      <c r="A157" s="136" t="s">
        <v>159</v>
      </c>
      <c r="B157" s="137">
        <v>2</v>
      </c>
      <c r="C157" s="139">
        <v>0.5</v>
      </c>
      <c r="D157" s="140">
        <v>92.215999999999994</v>
      </c>
      <c r="E157" s="73">
        <f t="shared" si="5"/>
        <v>92.215999999999994</v>
      </c>
    </row>
    <row r="158" spans="1:5">
      <c r="A158" s="136" t="s">
        <v>159</v>
      </c>
      <c r="B158" s="137">
        <v>2</v>
      </c>
      <c r="C158" s="139">
        <v>0.75</v>
      </c>
      <c r="D158" s="140">
        <v>123.896</v>
      </c>
      <c r="E158" s="73">
        <f t="shared" si="5"/>
        <v>123.896</v>
      </c>
    </row>
    <row r="159" spans="1:5">
      <c r="A159" s="136" t="s">
        <v>159</v>
      </c>
      <c r="B159" s="137">
        <v>2</v>
      </c>
      <c r="C159" s="139">
        <v>1</v>
      </c>
      <c r="D159" s="140">
        <v>111.03100000000001</v>
      </c>
      <c r="E159" s="73">
        <f t="shared" si="5"/>
        <v>111.03100000000001</v>
      </c>
    </row>
    <row r="160" spans="1:5">
      <c r="A160" s="136" t="s">
        <v>159</v>
      </c>
      <c r="B160" s="137">
        <v>2</v>
      </c>
      <c r="C160" s="139">
        <v>1.5</v>
      </c>
      <c r="D160" s="140">
        <v>75.864000000000004</v>
      </c>
      <c r="E160" s="73">
        <f t="shared" si="5"/>
        <v>75.864000000000004</v>
      </c>
    </row>
    <row r="161" spans="1:5">
      <c r="A161" s="136" t="s">
        <v>159</v>
      </c>
      <c r="B161" s="137">
        <v>2</v>
      </c>
      <c r="C161" s="139">
        <v>2</v>
      </c>
      <c r="D161" s="140">
        <v>59.143000000000001</v>
      </c>
      <c r="E161" s="73">
        <f>IF(OR(D161=0,D161="no peak",D161="&lt; 0", D161&lt;$I$1*0.2),"ND",IF(OR(D161&lt;$I$1,$I$1*0.2&lt;=D161&lt;$I$1),"BQL",D161))</f>
        <v>59.143000000000001</v>
      </c>
    </row>
    <row r="162" spans="1:5">
      <c r="A162" s="136" t="s">
        <v>159</v>
      </c>
      <c r="B162" s="137">
        <v>2</v>
      </c>
      <c r="C162" s="139">
        <v>3</v>
      </c>
      <c r="D162" s="140">
        <v>34.307000000000002</v>
      </c>
      <c r="E162" s="73">
        <f t="shared" ref="E162:E192" si="6">IF(OR(D162=0,D162="no peak",D162="&lt; 0", D162&lt;$I$1*0.2),"ND",IF(OR(D162&lt;$I$1,$I$1*0.2&lt;=D162&lt;$I$1),"BQL",D162))</f>
        <v>34.307000000000002</v>
      </c>
    </row>
    <row r="163" spans="1:5">
      <c r="A163" s="136" t="s">
        <v>159</v>
      </c>
      <c r="B163" s="137">
        <v>2</v>
      </c>
      <c r="C163" s="139">
        <v>4</v>
      </c>
      <c r="D163" s="140">
        <v>24.957999999999998</v>
      </c>
      <c r="E163" s="73">
        <f t="shared" si="6"/>
        <v>24.957999999999998</v>
      </c>
    </row>
    <row r="164" spans="1:5">
      <c r="A164" s="136" t="s">
        <v>159</v>
      </c>
      <c r="B164" s="137">
        <v>2</v>
      </c>
      <c r="C164" s="139">
        <v>5</v>
      </c>
      <c r="D164" s="140">
        <v>20.073</v>
      </c>
      <c r="E164" s="73">
        <f t="shared" si="6"/>
        <v>20.073</v>
      </c>
    </row>
    <row r="165" spans="1:5">
      <c r="A165" s="136" t="s">
        <v>159</v>
      </c>
      <c r="B165" s="137">
        <v>2</v>
      </c>
      <c r="C165" s="139">
        <v>6</v>
      </c>
      <c r="D165" s="140">
        <v>15.058999999999999</v>
      </c>
      <c r="E165" s="73">
        <f t="shared" si="6"/>
        <v>15.058999999999999</v>
      </c>
    </row>
    <row r="166" spans="1:5">
      <c r="A166" s="136" t="s">
        <v>159</v>
      </c>
      <c r="B166" s="137">
        <v>2</v>
      </c>
      <c r="C166" s="139">
        <v>7</v>
      </c>
      <c r="D166" s="140">
        <v>13.36</v>
      </c>
      <c r="E166" s="73">
        <f t="shared" si="6"/>
        <v>13.36</v>
      </c>
    </row>
    <row r="167" spans="1:5">
      <c r="A167" s="136" t="s">
        <v>159</v>
      </c>
      <c r="B167" s="137">
        <v>2</v>
      </c>
      <c r="C167" s="139">
        <v>8</v>
      </c>
      <c r="D167" s="140">
        <v>11.983000000000001</v>
      </c>
      <c r="E167" s="73">
        <f t="shared" si="6"/>
        <v>11.983000000000001</v>
      </c>
    </row>
    <row r="168" spans="1:5">
      <c r="A168" s="136" t="s">
        <v>159</v>
      </c>
      <c r="B168" s="137">
        <v>2</v>
      </c>
      <c r="C168" s="139">
        <v>10</v>
      </c>
      <c r="D168" s="140">
        <v>8.2360000000000007</v>
      </c>
      <c r="E168" s="73">
        <f t="shared" si="6"/>
        <v>8.2360000000000007</v>
      </c>
    </row>
    <row r="169" spans="1:5">
      <c r="A169" s="136" t="s">
        <v>159</v>
      </c>
      <c r="B169" s="137">
        <v>2</v>
      </c>
      <c r="C169" s="139">
        <v>12</v>
      </c>
      <c r="D169" s="140">
        <v>6.5490000000000004</v>
      </c>
      <c r="E169" s="73">
        <f t="shared" si="6"/>
        <v>6.5490000000000004</v>
      </c>
    </row>
    <row r="170" spans="1:5">
      <c r="A170" s="136" t="s">
        <v>159</v>
      </c>
      <c r="B170" s="137">
        <v>2</v>
      </c>
      <c r="C170" s="56">
        <v>24</v>
      </c>
      <c r="D170" s="140">
        <v>2.6080000000000001</v>
      </c>
      <c r="E170" s="73">
        <f t="shared" si="6"/>
        <v>2.6080000000000001</v>
      </c>
    </row>
    <row r="171" spans="1:5">
      <c r="A171" s="136" t="s">
        <v>159</v>
      </c>
      <c r="B171" s="137">
        <v>2</v>
      </c>
      <c r="C171" s="139">
        <v>36</v>
      </c>
      <c r="D171" s="140">
        <v>0.83299999999999996</v>
      </c>
      <c r="E171" s="73" t="str">
        <f t="shared" si="6"/>
        <v>BQL</v>
      </c>
    </row>
    <row r="172" spans="1:5">
      <c r="A172" s="136" t="s">
        <v>160</v>
      </c>
      <c r="B172" s="137">
        <v>1</v>
      </c>
      <c r="C172" s="56">
        <v>0</v>
      </c>
      <c r="D172" s="140" t="s">
        <v>130</v>
      </c>
      <c r="E172" s="73" t="str">
        <f t="shared" si="6"/>
        <v>ND</v>
      </c>
    </row>
    <row r="173" spans="1:5">
      <c r="A173" s="136" t="s">
        <v>160</v>
      </c>
      <c r="B173" s="137">
        <v>1</v>
      </c>
      <c r="C173" s="139">
        <v>0.25</v>
      </c>
      <c r="D173" s="140">
        <v>113.32</v>
      </c>
      <c r="E173" s="73">
        <f t="shared" si="6"/>
        <v>113.32</v>
      </c>
    </row>
    <row r="174" spans="1:5">
      <c r="A174" s="136" t="s">
        <v>160</v>
      </c>
      <c r="B174" s="137">
        <v>1</v>
      </c>
      <c r="C174" s="139">
        <v>0.5</v>
      </c>
      <c r="D174" s="193">
        <v>211.59200000000001</v>
      </c>
      <c r="E174" s="73">
        <f t="shared" si="6"/>
        <v>211.59200000000001</v>
      </c>
    </row>
    <row r="175" spans="1:5">
      <c r="A175" s="136" t="s">
        <v>160</v>
      </c>
      <c r="B175" s="137">
        <v>1</v>
      </c>
      <c r="C175" s="139">
        <v>0.75</v>
      </c>
      <c r="D175" s="193">
        <v>185.83799999999999</v>
      </c>
      <c r="E175" s="73">
        <f t="shared" si="6"/>
        <v>185.83799999999999</v>
      </c>
    </row>
    <row r="176" spans="1:5">
      <c r="A176" s="136" t="s">
        <v>160</v>
      </c>
      <c r="B176" s="137">
        <v>1</v>
      </c>
      <c r="C176" s="139">
        <v>1</v>
      </c>
      <c r="D176" s="193">
        <v>137.774</v>
      </c>
      <c r="E176" s="73">
        <f t="shared" si="6"/>
        <v>137.774</v>
      </c>
    </row>
    <row r="177" spans="1:5">
      <c r="A177" s="136" t="s">
        <v>160</v>
      </c>
      <c r="B177" s="137">
        <v>1</v>
      </c>
      <c r="C177" s="139">
        <v>1.5</v>
      </c>
      <c r="D177" s="140">
        <v>84.71</v>
      </c>
      <c r="E177" s="73">
        <f t="shared" si="6"/>
        <v>84.71</v>
      </c>
    </row>
    <row r="178" spans="1:5">
      <c r="A178" s="136" t="s">
        <v>160</v>
      </c>
      <c r="B178" s="137">
        <v>1</v>
      </c>
      <c r="C178" s="139">
        <v>2</v>
      </c>
      <c r="D178" s="140">
        <v>64.959000000000003</v>
      </c>
      <c r="E178" s="73">
        <f t="shared" si="6"/>
        <v>64.959000000000003</v>
      </c>
    </row>
    <row r="179" spans="1:5">
      <c r="A179" s="136" t="s">
        <v>160</v>
      </c>
      <c r="B179" s="137">
        <v>1</v>
      </c>
      <c r="C179" s="139">
        <v>3</v>
      </c>
      <c r="D179" s="140">
        <v>38.573999999999998</v>
      </c>
      <c r="E179" s="73">
        <f t="shared" si="6"/>
        <v>38.573999999999998</v>
      </c>
    </row>
    <row r="180" spans="1:5">
      <c r="A180" s="136" t="s">
        <v>160</v>
      </c>
      <c r="B180" s="137">
        <v>1</v>
      </c>
      <c r="C180" s="139">
        <v>4</v>
      </c>
      <c r="D180" s="140">
        <v>28.555</v>
      </c>
      <c r="E180" s="73">
        <f t="shared" si="6"/>
        <v>28.555</v>
      </c>
    </row>
    <row r="181" spans="1:5">
      <c r="A181" s="136" t="s">
        <v>160</v>
      </c>
      <c r="B181" s="137">
        <v>1</v>
      </c>
      <c r="C181" s="139">
        <v>5</v>
      </c>
      <c r="D181" s="140">
        <v>19.27</v>
      </c>
      <c r="E181" s="73">
        <f t="shared" si="6"/>
        <v>19.27</v>
      </c>
    </row>
    <row r="182" spans="1:5">
      <c r="A182" s="136" t="s">
        <v>160</v>
      </c>
      <c r="B182" s="137">
        <v>1</v>
      </c>
      <c r="C182" s="139">
        <v>6</v>
      </c>
      <c r="D182" s="140">
        <v>20.27</v>
      </c>
      <c r="E182" s="73">
        <f t="shared" si="6"/>
        <v>20.27</v>
      </c>
    </row>
    <row r="183" spans="1:5">
      <c r="A183" s="136" t="s">
        <v>160</v>
      </c>
      <c r="B183" s="137">
        <v>1</v>
      </c>
      <c r="C183" s="139">
        <v>7</v>
      </c>
      <c r="D183" s="140">
        <v>18.013999999999999</v>
      </c>
      <c r="E183" s="73">
        <f t="shared" si="6"/>
        <v>18.013999999999999</v>
      </c>
    </row>
    <row r="184" spans="1:5">
      <c r="A184" s="136" t="s">
        <v>160</v>
      </c>
      <c r="B184" s="137">
        <v>1</v>
      </c>
      <c r="C184" s="139">
        <v>8</v>
      </c>
      <c r="D184" s="140">
        <v>14.997</v>
      </c>
      <c r="E184" s="73">
        <f t="shared" si="6"/>
        <v>14.997</v>
      </c>
    </row>
    <row r="185" spans="1:5">
      <c r="A185" s="136" t="s">
        <v>160</v>
      </c>
      <c r="B185" s="137">
        <v>1</v>
      </c>
      <c r="C185" s="139">
        <v>10</v>
      </c>
      <c r="D185" s="140">
        <v>11.805999999999999</v>
      </c>
      <c r="E185" s="73">
        <f t="shared" si="6"/>
        <v>11.805999999999999</v>
      </c>
    </row>
    <row r="186" spans="1:5">
      <c r="A186" s="136" t="s">
        <v>160</v>
      </c>
      <c r="B186" s="137">
        <v>1</v>
      </c>
      <c r="C186" s="139">
        <v>12</v>
      </c>
      <c r="D186" s="140">
        <v>9.4760000000000009</v>
      </c>
      <c r="E186" s="73">
        <f t="shared" si="6"/>
        <v>9.4760000000000009</v>
      </c>
    </row>
    <row r="187" spans="1:5">
      <c r="A187" s="136" t="s">
        <v>160</v>
      </c>
      <c r="B187" s="137">
        <v>1</v>
      </c>
      <c r="C187" s="56">
        <v>24</v>
      </c>
      <c r="D187" s="140">
        <v>3.206</v>
      </c>
      <c r="E187" s="73">
        <f t="shared" si="6"/>
        <v>3.206</v>
      </c>
    </row>
    <row r="188" spans="1:5">
      <c r="A188" s="136" t="s">
        <v>160</v>
      </c>
      <c r="B188" s="137">
        <v>1</v>
      </c>
      <c r="C188" s="139">
        <v>36</v>
      </c>
      <c r="D188" s="140">
        <v>0.96399999999999997</v>
      </c>
      <c r="E188" s="73" t="str">
        <f t="shared" si="6"/>
        <v>BQL</v>
      </c>
    </row>
    <row r="189" spans="1:5">
      <c r="A189" s="136" t="s">
        <v>160</v>
      </c>
      <c r="B189" s="137">
        <v>2</v>
      </c>
      <c r="C189" s="56">
        <v>0</v>
      </c>
      <c r="D189" s="140" t="s">
        <v>130</v>
      </c>
      <c r="E189" s="73" t="str">
        <f t="shared" si="6"/>
        <v>ND</v>
      </c>
    </row>
    <row r="190" spans="1:5">
      <c r="A190" s="136" t="s">
        <v>160</v>
      </c>
      <c r="B190" s="137">
        <v>2</v>
      </c>
      <c r="C190" s="139">
        <v>0.25</v>
      </c>
      <c r="D190" s="140">
        <v>72.748999999999995</v>
      </c>
      <c r="E190" s="73">
        <f t="shared" si="6"/>
        <v>72.748999999999995</v>
      </c>
    </row>
    <row r="191" spans="1:5">
      <c r="A191" s="136" t="s">
        <v>160</v>
      </c>
      <c r="B191" s="137">
        <v>2</v>
      </c>
      <c r="C191" s="139">
        <v>0.5</v>
      </c>
      <c r="D191" s="140">
        <v>175.29599999999999</v>
      </c>
      <c r="E191" s="73">
        <f t="shared" si="6"/>
        <v>175.29599999999999</v>
      </c>
    </row>
    <row r="192" spans="1:5">
      <c r="A192" s="136" t="s">
        <v>160</v>
      </c>
      <c r="B192" s="137">
        <v>2</v>
      </c>
      <c r="C192" s="139">
        <v>0.75</v>
      </c>
      <c r="D192" s="140">
        <v>146.57300000000001</v>
      </c>
      <c r="E192" s="73">
        <f t="shared" si="6"/>
        <v>146.57300000000001</v>
      </c>
    </row>
    <row r="193" spans="1:5">
      <c r="A193" s="136" t="s">
        <v>160</v>
      </c>
      <c r="B193" s="137">
        <v>2</v>
      </c>
      <c r="C193" s="139">
        <v>1</v>
      </c>
      <c r="D193" s="140">
        <v>108.672</v>
      </c>
      <c r="E193" s="73">
        <f>IF(OR(D193=0,D193="no peak",D193="&lt; 0", D193&lt;$I$1*0.2),"ND",IF(OR(D193&lt;$I$1,$I$1*0.2&lt;=D193&lt;$I$1),"BQL",D193))</f>
        <v>108.672</v>
      </c>
    </row>
    <row r="194" spans="1:5">
      <c r="A194" s="136" t="s">
        <v>160</v>
      </c>
      <c r="B194" s="137">
        <v>2</v>
      </c>
      <c r="C194" s="139">
        <v>1.5</v>
      </c>
      <c r="D194" s="140">
        <v>74.789000000000001</v>
      </c>
      <c r="E194" s="73">
        <f t="shared" ref="E194:E224" si="7">IF(OR(D194=0,D194="no peak",D194="&lt; 0", D194&lt;$I$1*0.2),"ND",IF(OR(D194&lt;$I$1,$I$1*0.2&lt;=D194&lt;$I$1),"BQL",D194))</f>
        <v>74.789000000000001</v>
      </c>
    </row>
    <row r="195" spans="1:5">
      <c r="A195" s="136" t="s">
        <v>160</v>
      </c>
      <c r="B195" s="137">
        <v>2</v>
      </c>
      <c r="C195" s="139">
        <v>2</v>
      </c>
      <c r="D195" s="140">
        <v>57.968000000000004</v>
      </c>
      <c r="E195" s="73">
        <f t="shared" si="7"/>
        <v>57.968000000000004</v>
      </c>
    </row>
    <row r="196" spans="1:5">
      <c r="A196" s="136" t="s">
        <v>160</v>
      </c>
      <c r="B196" s="137">
        <v>2</v>
      </c>
      <c r="C196" s="139">
        <v>3</v>
      </c>
      <c r="D196" s="140">
        <v>43.780999999999999</v>
      </c>
      <c r="E196" s="73">
        <f t="shared" si="7"/>
        <v>43.780999999999999</v>
      </c>
    </row>
    <row r="197" spans="1:5">
      <c r="A197" s="136" t="s">
        <v>160</v>
      </c>
      <c r="B197" s="137">
        <v>2</v>
      </c>
      <c r="C197" s="139">
        <v>4</v>
      </c>
      <c r="D197" s="140">
        <v>31.434000000000001</v>
      </c>
      <c r="E197" s="73">
        <f t="shared" si="7"/>
        <v>31.434000000000001</v>
      </c>
    </row>
    <row r="198" spans="1:5">
      <c r="A198" s="136" t="s">
        <v>160</v>
      </c>
      <c r="B198" s="137">
        <v>2</v>
      </c>
      <c r="C198" s="139">
        <v>5</v>
      </c>
      <c r="D198" s="140">
        <v>20.501999999999999</v>
      </c>
      <c r="E198" s="73">
        <f t="shared" si="7"/>
        <v>20.501999999999999</v>
      </c>
    </row>
    <row r="199" spans="1:5">
      <c r="A199" s="136" t="s">
        <v>160</v>
      </c>
      <c r="B199" s="137">
        <v>2</v>
      </c>
      <c r="C199" s="139">
        <v>6</v>
      </c>
      <c r="D199" s="140">
        <v>17.553000000000001</v>
      </c>
      <c r="E199" s="73">
        <f t="shared" si="7"/>
        <v>17.553000000000001</v>
      </c>
    </row>
    <row r="200" spans="1:5">
      <c r="A200" s="136" t="s">
        <v>160</v>
      </c>
      <c r="B200" s="137">
        <v>2</v>
      </c>
      <c r="C200" s="139">
        <v>7</v>
      </c>
      <c r="D200" s="140">
        <v>16.254999999999999</v>
      </c>
      <c r="E200" s="73">
        <f t="shared" si="7"/>
        <v>16.254999999999999</v>
      </c>
    </row>
    <row r="201" spans="1:5">
      <c r="A201" s="136" t="s">
        <v>160</v>
      </c>
      <c r="B201" s="137">
        <v>2</v>
      </c>
      <c r="C201" s="139">
        <v>8</v>
      </c>
      <c r="D201" s="140">
        <v>13.762</v>
      </c>
      <c r="E201" s="73">
        <f t="shared" si="7"/>
        <v>13.762</v>
      </c>
    </row>
    <row r="202" spans="1:5">
      <c r="A202" s="136" t="s">
        <v>160</v>
      </c>
      <c r="B202" s="137">
        <v>2</v>
      </c>
      <c r="C202" s="139">
        <v>10</v>
      </c>
      <c r="D202" s="140">
        <v>10.436999999999999</v>
      </c>
      <c r="E202" s="73">
        <f t="shared" si="7"/>
        <v>10.436999999999999</v>
      </c>
    </row>
    <row r="203" spans="1:5">
      <c r="A203" s="136" t="s">
        <v>160</v>
      </c>
      <c r="B203" s="137">
        <v>2</v>
      </c>
      <c r="C203" s="139">
        <v>12</v>
      </c>
      <c r="D203" s="140">
        <v>9.0760000000000005</v>
      </c>
      <c r="E203" s="73">
        <f t="shared" si="7"/>
        <v>9.0760000000000005</v>
      </c>
    </row>
    <row r="204" spans="1:5">
      <c r="A204" s="136" t="s">
        <v>160</v>
      </c>
      <c r="B204" s="137">
        <v>2</v>
      </c>
      <c r="C204" s="56">
        <v>24</v>
      </c>
      <c r="D204" s="140">
        <v>3.1080000000000001</v>
      </c>
      <c r="E204" s="73">
        <f t="shared" si="7"/>
        <v>3.1080000000000001</v>
      </c>
    </row>
    <row r="205" spans="1:5">
      <c r="A205" s="136" t="s">
        <v>160</v>
      </c>
      <c r="B205" s="137">
        <v>2</v>
      </c>
      <c r="C205" s="139">
        <v>36</v>
      </c>
      <c r="D205" s="140">
        <v>0.68</v>
      </c>
      <c r="E205" s="73" t="str">
        <f t="shared" si="7"/>
        <v>BQL</v>
      </c>
    </row>
    <row r="206" spans="1:5">
      <c r="A206" s="136" t="s">
        <v>161</v>
      </c>
      <c r="B206" s="137">
        <v>1</v>
      </c>
      <c r="C206" s="56">
        <v>0</v>
      </c>
      <c r="D206" s="193" t="s">
        <v>130</v>
      </c>
      <c r="E206" s="73" t="str">
        <f t="shared" si="7"/>
        <v>ND</v>
      </c>
    </row>
    <row r="207" spans="1:5">
      <c r="A207" s="136" t="s">
        <v>161</v>
      </c>
      <c r="B207" s="137">
        <v>1</v>
      </c>
      <c r="C207" s="139">
        <v>0.25</v>
      </c>
      <c r="D207" s="193">
        <v>2.2010000000000001</v>
      </c>
      <c r="E207" s="73">
        <f t="shared" si="7"/>
        <v>2.2010000000000001</v>
      </c>
    </row>
    <row r="208" spans="1:5">
      <c r="A208" s="136" t="s">
        <v>161</v>
      </c>
      <c r="B208" s="137">
        <v>1</v>
      </c>
      <c r="C208" s="139">
        <v>0.5</v>
      </c>
      <c r="D208" s="193">
        <v>7.383</v>
      </c>
      <c r="E208" s="73">
        <f t="shared" si="7"/>
        <v>7.383</v>
      </c>
    </row>
    <row r="209" spans="1:5">
      <c r="A209" s="136" t="s">
        <v>161</v>
      </c>
      <c r="B209" s="137">
        <v>1</v>
      </c>
      <c r="C209" s="139">
        <v>0.75</v>
      </c>
      <c r="D209" s="140">
        <v>20.510999999999999</v>
      </c>
      <c r="E209" s="73">
        <f t="shared" si="7"/>
        <v>20.510999999999999</v>
      </c>
    </row>
    <row r="210" spans="1:5">
      <c r="A210" s="136" t="s">
        <v>161</v>
      </c>
      <c r="B210" s="137">
        <v>1</v>
      </c>
      <c r="C210" s="139">
        <v>1</v>
      </c>
      <c r="D210" s="140">
        <v>75.123999999999995</v>
      </c>
      <c r="E210" s="73">
        <f t="shared" si="7"/>
        <v>75.123999999999995</v>
      </c>
    </row>
    <row r="211" spans="1:5">
      <c r="A211" s="136" t="s">
        <v>161</v>
      </c>
      <c r="B211" s="137">
        <v>1</v>
      </c>
      <c r="C211" s="139">
        <v>1.5</v>
      </c>
      <c r="D211" s="140">
        <v>154.99299999999999</v>
      </c>
      <c r="E211" s="73">
        <f t="shared" si="7"/>
        <v>154.99299999999999</v>
      </c>
    </row>
    <row r="212" spans="1:5">
      <c r="A212" s="136" t="s">
        <v>161</v>
      </c>
      <c r="B212" s="137">
        <v>1</v>
      </c>
      <c r="C212" s="139">
        <v>2</v>
      </c>
      <c r="D212" s="140">
        <v>99.397999999999996</v>
      </c>
      <c r="E212" s="73">
        <f t="shared" si="7"/>
        <v>99.397999999999996</v>
      </c>
    </row>
    <row r="213" spans="1:5">
      <c r="A213" s="136" t="s">
        <v>161</v>
      </c>
      <c r="B213" s="137">
        <v>1</v>
      </c>
      <c r="C213" s="139">
        <v>3</v>
      </c>
      <c r="D213" s="140">
        <v>63.875999999999998</v>
      </c>
      <c r="E213" s="73">
        <f t="shared" si="7"/>
        <v>63.875999999999998</v>
      </c>
    </row>
    <row r="214" spans="1:5">
      <c r="A214" s="136" t="s">
        <v>161</v>
      </c>
      <c r="B214" s="137">
        <v>1</v>
      </c>
      <c r="C214" s="139">
        <v>4</v>
      </c>
      <c r="D214" s="140">
        <v>37.286999999999999</v>
      </c>
      <c r="E214" s="73">
        <f t="shared" si="7"/>
        <v>37.286999999999999</v>
      </c>
    </row>
    <row r="215" spans="1:5">
      <c r="A215" s="136" t="s">
        <v>161</v>
      </c>
      <c r="B215" s="137">
        <v>1</v>
      </c>
      <c r="C215" s="139">
        <v>5</v>
      </c>
      <c r="D215" s="140">
        <v>27.04</v>
      </c>
      <c r="E215" s="73">
        <f t="shared" si="7"/>
        <v>27.04</v>
      </c>
    </row>
    <row r="216" spans="1:5">
      <c r="A216" s="136" t="s">
        <v>161</v>
      </c>
      <c r="B216" s="137">
        <v>1</v>
      </c>
      <c r="C216" s="139">
        <v>6</v>
      </c>
      <c r="D216" s="140">
        <v>20.422000000000001</v>
      </c>
      <c r="E216" s="73">
        <f t="shared" si="7"/>
        <v>20.422000000000001</v>
      </c>
    </row>
    <row r="217" spans="1:5">
      <c r="A217" s="136" t="s">
        <v>161</v>
      </c>
      <c r="B217" s="137">
        <v>1</v>
      </c>
      <c r="C217" s="139">
        <v>7</v>
      </c>
      <c r="D217" s="140">
        <v>16.72</v>
      </c>
      <c r="E217" s="73">
        <f t="shared" si="7"/>
        <v>16.72</v>
      </c>
    </row>
    <row r="218" spans="1:5">
      <c r="A218" s="136" t="s">
        <v>161</v>
      </c>
      <c r="B218" s="137">
        <v>1</v>
      </c>
      <c r="C218" s="139">
        <v>8</v>
      </c>
      <c r="D218" s="140">
        <v>14.2</v>
      </c>
      <c r="E218" s="73">
        <f t="shared" si="7"/>
        <v>14.2</v>
      </c>
    </row>
    <row r="219" spans="1:5">
      <c r="A219" s="136" t="s">
        <v>161</v>
      </c>
      <c r="B219" s="137">
        <v>1</v>
      </c>
      <c r="C219" s="139">
        <v>10</v>
      </c>
      <c r="D219" s="140">
        <v>10.266999999999999</v>
      </c>
      <c r="E219" s="73">
        <f t="shared" si="7"/>
        <v>10.266999999999999</v>
      </c>
    </row>
    <row r="220" spans="1:5">
      <c r="A220" s="136" t="s">
        <v>161</v>
      </c>
      <c r="B220" s="137">
        <v>1</v>
      </c>
      <c r="C220" s="139">
        <v>12</v>
      </c>
      <c r="D220" s="140">
        <v>8.1</v>
      </c>
      <c r="E220" s="73">
        <f t="shared" si="7"/>
        <v>8.1</v>
      </c>
    </row>
    <row r="221" spans="1:5">
      <c r="A221" s="136" t="s">
        <v>161</v>
      </c>
      <c r="B221" s="137">
        <v>1</v>
      </c>
      <c r="C221" s="56">
        <v>24</v>
      </c>
      <c r="D221" s="140">
        <v>3.5529999999999999</v>
      </c>
      <c r="E221" s="73">
        <f t="shared" si="7"/>
        <v>3.5529999999999999</v>
      </c>
    </row>
    <row r="222" spans="1:5">
      <c r="A222" s="136" t="s">
        <v>161</v>
      </c>
      <c r="B222" s="137">
        <v>1</v>
      </c>
      <c r="C222" s="139">
        <v>36</v>
      </c>
      <c r="D222" s="140">
        <v>1.4950000000000001</v>
      </c>
      <c r="E222" s="73">
        <f t="shared" si="7"/>
        <v>1.4950000000000001</v>
      </c>
    </row>
    <row r="223" spans="1:5">
      <c r="A223" s="136" t="s">
        <v>161</v>
      </c>
      <c r="B223" s="137">
        <v>2</v>
      </c>
      <c r="C223" s="56">
        <v>0</v>
      </c>
      <c r="D223" s="140" t="s">
        <v>130</v>
      </c>
      <c r="E223" s="73" t="str">
        <f t="shared" si="7"/>
        <v>ND</v>
      </c>
    </row>
    <row r="224" spans="1:5">
      <c r="A224" s="136" t="s">
        <v>161</v>
      </c>
      <c r="B224" s="137">
        <v>2</v>
      </c>
      <c r="C224" s="139">
        <v>0.25</v>
      </c>
      <c r="D224" s="140">
        <v>4.8650000000000002</v>
      </c>
      <c r="E224" s="73">
        <f t="shared" si="7"/>
        <v>4.8650000000000002</v>
      </c>
    </row>
    <row r="225" spans="1:5">
      <c r="A225" s="136" t="s">
        <v>161</v>
      </c>
      <c r="B225" s="137">
        <v>2</v>
      </c>
      <c r="C225" s="139">
        <v>0.5</v>
      </c>
      <c r="D225" s="140">
        <v>108.982</v>
      </c>
      <c r="E225" s="73">
        <f>IF(OR(D225=0,D225="no peak",D225="&lt; 0", D225&lt;$I$1*0.2),"ND",IF(OR(D225&lt;$I$1,$I$1*0.2&lt;=D225&lt;$I$1),"BQL",D225))</f>
        <v>108.982</v>
      </c>
    </row>
    <row r="226" spans="1:5">
      <c r="A226" s="136" t="s">
        <v>161</v>
      </c>
      <c r="B226" s="137">
        <v>2</v>
      </c>
      <c r="C226" s="139">
        <v>0.75</v>
      </c>
      <c r="D226" s="140">
        <v>143.179</v>
      </c>
      <c r="E226" s="73">
        <f t="shared" ref="E226:E256" si="8">IF(OR(D226=0,D226="no peak",D226="&lt; 0", D226&lt;$I$1*0.2),"ND",IF(OR(D226&lt;$I$1,$I$1*0.2&lt;=D226&lt;$I$1),"BQL",D226))</f>
        <v>143.179</v>
      </c>
    </row>
    <row r="227" spans="1:5">
      <c r="A227" s="136" t="s">
        <v>161</v>
      </c>
      <c r="B227" s="137">
        <v>2</v>
      </c>
      <c r="C227" s="139">
        <v>1</v>
      </c>
      <c r="D227" s="140">
        <v>195.56</v>
      </c>
      <c r="E227" s="73">
        <f t="shared" si="8"/>
        <v>195.56</v>
      </c>
    </row>
    <row r="228" spans="1:5">
      <c r="A228" s="136" t="s">
        <v>161</v>
      </c>
      <c r="B228" s="137">
        <v>2</v>
      </c>
      <c r="C228" s="139">
        <v>1.5</v>
      </c>
      <c r="D228" s="140">
        <v>92.771000000000001</v>
      </c>
      <c r="E228" s="73">
        <f t="shared" si="8"/>
        <v>92.771000000000001</v>
      </c>
    </row>
    <row r="229" spans="1:5">
      <c r="A229" s="136" t="s">
        <v>177</v>
      </c>
      <c r="B229" s="137">
        <v>1</v>
      </c>
      <c r="C229" s="56">
        <v>0</v>
      </c>
      <c r="D229" s="140" t="s">
        <v>130</v>
      </c>
      <c r="E229" s="73" t="str">
        <f t="shared" si="8"/>
        <v>ND</v>
      </c>
    </row>
    <row r="230" spans="1:5">
      <c r="A230" s="136" t="s">
        <v>177</v>
      </c>
      <c r="B230" s="137">
        <v>1</v>
      </c>
      <c r="C230" s="139">
        <v>0.25</v>
      </c>
      <c r="D230" s="140">
        <v>0.81</v>
      </c>
      <c r="E230" s="73" t="str">
        <f t="shared" si="8"/>
        <v>BQL</v>
      </c>
    </row>
    <row r="231" spans="1:5">
      <c r="A231" s="136" t="s">
        <v>177</v>
      </c>
      <c r="B231" s="137">
        <v>1</v>
      </c>
      <c r="C231" s="139">
        <v>0.5</v>
      </c>
      <c r="D231" s="140">
        <v>4.7450000000000001</v>
      </c>
      <c r="E231" s="73">
        <f t="shared" si="8"/>
        <v>4.7450000000000001</v>
      </c>
    </row>
    <row r="232" spans="1:5">
      <c r="A232" s="136" t="s">
        <v>177</v>
      </c>
      <c r="B232" s="137">
        <v>1</v>
      </c>
      <c r="C232" s="139">
        <v>0.75</v>
      </c>
      <c r="D232" s="140">
        <v>44.636000000000003</v>
      </c>
      <c r="E232" s="73">
        <f t="shared" si="8"/>
        <v>44.636000000000003</v>
      </c>
    </row>
    <row r="233" spans="1:5">
      <c r="A233" s="136" t="s">
        <v>177</v>
      </c>
      <c r="B233" s="137">
        <v>1</v>
      </c>
      <c r="C233" s="139">
        <v>1</v>
      </c>
      <c r="D233" s="140">
        <v>134.51499999999999</v>
      </c>
      <c r="E233" s="73">
        <f t="shared" si="8"/>
        <v>134.51499999999999</v>
      </c>
    </row>
    <row r="234" spans="1:5">
      <c r="A234" s="136" t="s">
        <v>177</v>
      </c>
      <c r="B234" s="137">
        <v>1</v>
      </c>
      <c r="C234" s="139">
        <v>1.5</v>
      </c>
      <c r="D234" s="140">
        <v>193.68199999999999</v>
      </c>
      <c r="E234" s="73">
        <f t="shared" si="8"/>
        <v>193.68199999999999</v>
      </c>
    </row>
    <row r="235" spans="1:5">
      <c r="A235" s="136" t="s">
        <v>177</v>
      </c>
      <c r="B235" s="137">
        <v>1</v>
      </c>
      <c r="C235" s="139">
        <v>2</v>
      </c>
      <c r="D235" s="140">
        <v>113.68300000000001</v>
      </c>
      <c r="E235" s="73">
        <f t="shared" si="8"/>
        <v>113.68300000000001</v>
      </c>
    </row>
    <row r="236" spans="1:5">
      <c r="A236" s="136" t="s">
        <v>177</v>
      </c>
      <c r="B236" s="137">
        <v>1</v>
      </c>
      <c r="C236" s="139">
        <v>3</v>
      </c>
      <c r="D236" s="140">
        <v>58.351999999999997</v>
      </c>
      <c r="E236" s="73">
        <f t="shared" si="8"/>
        <v>58.351999999999997</v>
      </c>
    </row>
    <row r="237" spans="1:5">
      <c r="A237" s="136" t="s">
        <v>177</v>
      </c>
      <c r="B237" s="137">
        <v>1</v>
      </c>
      <c r="C237" s="139">
        <v>4</v>
      </c>
      <c r="D237" s="140">
        <v>41.743000000000002</v>
      </c>
      <c r="E237" s="73">
        <f t="shared" si="8"/>
        <v>41.743000000000002</v>
      </c>
    </row>
    <row r="238" spans="1:5">
      <c r="A238" s="136" t="s">
        <v>177</v>
      </c>
      <c r="B238" s="137">
        <v>1</v>
      </c>
      <c r="C238" s="139">
        <v>5</v>
      </c>
      <c r="D238" s="193">
        <v>28.47</v>
      </c>
      <c r="E238" s="73">
        <f t="shared" si="8"/>
        <v>28.47</v>
      </c>
    </row>
    <row r="239" spans="1:5">
      <c r="A239" s="136" t="s">
        <v>177</v>
      </c>
      <c r="B239" s="137">
        <v>1</v>
      </c>
      <c r="C239" s="139">
        <v>6</v>
      </c>
      <c r="D239" s="193">
        <v>21.783999999999999</v>
      </c>
      <c r="E239" s="73">
        <f t="shared" si="8"/>
        <v>21.783999999999999</v>
      </c>
    </row>
    <row r="240" spans="1:5">
      <c r="A240" s="136" t="s">
        <v>177</v>
      </c>
      <c r="B240" s="137">
        <v>1</v>
      </c>
      <c r="C240" s="139">
        <v>7</v>
      </c>
      <c r="D240" s="193">
        <v>19.754999999999999</v>
      </c>
      <c r="E240" s="73">
        <f t="shared" si="8"/>
        <v>19.754999999999999</v>
      </c>
    </row>
    <row r="241" spans="1:5">
      <c r="A241" s="136" t="s">
        <v>177</v>
      </c>
      <c r="B241" s="137">
        <v>1</v>
      </c>
      <c r="C241" s="139">
        <v>8</v>
      </c>
      <c r="D241" s="140">
        <v>16.899999999999999</v>
      </c>
      <c r="E241" s="73">
        <f t="shared" si="8"/>
        <v>16.899999999999999</v>
      </c>
    </row>
    <row r="242" spans="1:5">
      <c r="A242" s="136" t="s">
        <v>177</v>
      </c>
      <c r="B242" s="137">
        <v>1</v>
      </c>
      <c r="C242" s="139">
        <v>10</v>
      </c>
      <c r="D242" s="140">
        <v>12.962</v>
      </c>
      <c r="E242" s="73">
        <f t="shared" si="8"/>
        <v>12.962</v>
      </c>
    </row>
    <row r="243" spans="1:5">
      <c r="A243" s="136" t="s">
        <v>177</v>
      </c>
      <c r="B243" s="137">
        <v>1</v>
      </c>
      <c r="C243" s="139">
        <v>12</v>
      </c>
      <c r="D243" s="140">
        <v>10.329000000000001</v>
      </c>
      <c r="E243" s="73">
        <f t="shared" si="8"/>
        <v>10.329000000000001</v>
      </c>
    </row>
    <row r="244" spans="1:5">
      <c r="A244" s="136" t="s">
        <v>177</v>
      </c>
      <c r="B244" s="137">
        <v>1</v>
      </c>
      <c r="C244" s="56">
        <v>24</v>
      </c>
      <c r="D244" s="140">
        <v>3.375</v>
      </c>
      <c r="E244" s="73">
        <f t="shared" si="8"/>
        <v>3.375</v>
      </c>
    </row>
    <row r="245" spans="1:5">
      <c r="A245" s="136" t="s">
        <v>177</v>
      </c>
      <c r="B245" s="137">
        <v>1</v>
      </c>
      <c r="C245" s="139">
        <v>36</v>
      </c>
      <c r="D245" s="140">
        <v>0.67500000000000004</v>
      </c>
      <c r="E245" s="73" t="str">
        <f t="shared" si="8"/>
        <v>BQL</v>
      </c>
    </row>
    <row r="246" spans="1:5">
      <c r="A246" s="136" t="s">
        <v>177</v>
      </c>
      <c r="B246" s="137">
        <v>2</v>
      </c>
      <c r="C246" s="56">
        <v>0</v>
      </c>
      <c r="D246" s="140" t="s">
        <v>130</v>
      </c>
      <c r="E246" s="73" t="str">
        <f t="shared" si="8"/>
        <v>ND</v>
      </c>
    </row>
    <row r="247" spans="1:5">
      <c r="A247" s="136" t="s">
        <v>177</v>
      </c>
      <c r="B247" s="137">
        <v>2</v>
      </c>
      <c r="C247" s="139">
        <v>0.25</v>
      </c>
      <c r="D247" s="140">
        <v>0.47099999999999997</v>
      </c>
      <c r="E247" s="73" t="str">
        <f t="shared" si="8"/>
        <v>BQL</v>
      </c>
    </row>
    <row r="248" spans="1:5">
      <c r="A248" s="136" t="s">
        <v>177</v>
      </c>
      <c r="B248" s="137">
        <v>2</v>
      </c>
      <c r="C248" s="139">
        <v>0.5</v>
      </c>
      <c r="D248" s="140">
        <v>48.975000000000001</v>
      </c>
      <c r="E248" s="73">
        <f t="shared" si="8"/>
        <v>48.975000000000001</v>
      </c>
    </row>
    <row r="249" spans="1:5">
      <c r="A249" s="136" t="s">
        <v>177</v>
      </c>
      <c r="B249" s="137">
        <v>2</v>
      </c>
      <c r="C249" s="139">
        <v>0.75</v>
      </c>
      <c r="D249" s="140">
        <v>173.29599999999999</v>
      </c>
      <c r="E249" s="73">
        <f t="shared" si="8"/>
        <v>173.29599999999999</v>
      </c>
    </row>
    <row r="250" spans="1:5">
      <c r="A250" s="136" t="s">
        <v>177</v>
      </c>
      <c r="B250" s="137">
        <v>2</v>
      </c>
      <c r="C250" s="139">
        <v>1</v>
      </c>
      <c r="D250" s="140">
        <v>129.863</v>
      </c>
      <c r="E250" s="73">
        <f t="shared" si="8"/>
        <v>129.863</v>
      </c>
    </row>
    <row r="251" spans="1:5">
      <c r="A251" s="136" t="s">
        <v>177</v>
      </c>
      <c r="B251" s="137">
        <v>2</v>
      </c>
      <c r="C251" s="139">
        <v>1.5</v>
      </c>
      <c r="D251" s="140">
        <v>138.88300000000001</v>
      </c>
      <c r="E251" s="73">
        <f t="shared" si="8"/>
        <v>138.88300000000001</v>
      </c>
    </row>
    <row r="252" spans="1:5">
      <c r="A252" s="136" t="s">
        <v>177</v>
      </c>
      <c r="B252" s="137">
        <v>2</v>
      </c>
      <c r="C252" s="139">
        <v>2</v>
      </c>
      <c r="D252" s="140">
        <v>100.754</v>
      </c>
      <c r="E252" s="73">
        <f t="shared" si="8"/>
        <v>100.754</v>
      </c>
    </row>
    <row r="253" spans="1:5">
      <c r="A253" s="136" t="s">
        <v>177</v>
      </c>
      <c r="B253" s="137">
        <v>2</v>
      </c>
      <c r="C253" s="139">
        <v>3</v>
      </c>
      <c r="D253" s="140">
        <v>53.808999999999997</v>
      </c>
      <c r="E253" s="73">
        <f t="shared" si="8"/>
        <v>53.808999999999997</v>
      </c>
    </row>
    <row r="254" spans="1:5">
      <c r="A254" s="136" t="s">
        <v>177</v>
      </c>
      <c r="B254" s="137">
        <v>2</v>
      </c>
      <c r="C254" s="139">
        <v>4</v>
      </c>
      <c r="D254" s="140">
        <v>38.908999999999999</v>
      </c>
      <c r="E254" s="73">
        <f t="shared" si="8"/>
        <v>38.908999999999999</v>
      </c>
    </row>
    <row r="255" spans="1:5">
      <c r="A255" s="136" t="s">
        <v>177</v>
      </c>
      <c r="B255" s="137">
        <v>2</v>
      </c>
      <c r="C255" s="139">
        <v>5</v>
      </c>
      <c r="D255" s="140">
        <v>25.748000000000001</v>
      </c>
      <c r="E255" s="73">
        <f t="shared" si="8"/>
        <v>25.748000000000001</v>
      </c>
    </row>
    <row r="256" spans="1:5">
      <c r="A256" s="136" t="s">
        <v>177</v>
      </c>
      <c r="B256" s="137">
        <v>2</v>
      </c>
      <c r="C256" s="139">
        <v>6</v>
      </c>
      <c r="D256" s="140">
        <v>20.356999999999999</v>
      </c>
      <c r="E256" s="73">
        <f t="shared" si="8"/>
        <v>20.356999999999999</v>
      </c>
    </row>
    <row r="257" spans="1:5">
      <c r="A257" s="136" t="s">
        <v>177</v>
      </c>
      <c r="B257" s="137">
        <v>2</v>
      </c>
      <c r="C257" s="139">
        <v>7</v>
      </c>
      <c r="D257" s="140">
        <v>15.202999999999999</v>
      </c>
      <c r="E257" s="73">
        <f>IF(OR(D257=0,D257="no peak",D257="&lt; 0", D257&lt;$I$1*0.2),"ND",IF(OR(D257&lt;$I$1,$I$1*0.2&lt;=D257&lt;$I$1),"BQL",D257))</f>
        <v>15.202999999999999</v>
      </c>
    </row>
    <row r="258" spans="1:5">
      <c r="A258" s="136" t="s">
        <v>177</v>
      </c>
      <c r="B258" s="137">
        <v>2</v>
      </c>
      <c r="C258" s="139">
        <v>8</v>
      </c>
      <c r="D258" s="140">
        <v>14.167</v>
      </c>
      <c r="E258" s="73">
        <f t="shared" ref="E258:E288" si="9">IF(OR(D258=0,D258="no peak",D258="&lt; 0", D258&lt;$I$1*0.2),"ND",IF(OR(D258&lt;$I$1,$I$1*0.2&lt;=D258&lt;$I$1),"BQL",D258))</f>
        <v>14.167</v>
      </c>
    </row>
    <row r="259" spans="1:5">
      <c r="A259" s="136" t="s">
        <v>177</v>
      </c>
      <c r="B259" s="137">
        <v>2</v>
      </c>
      <c r="C259" s="139">
        <v>10</v>
      </c>
      <c r="D259" s="140">
        <v>8.9860000000000007</v>
      </c>
      <c r="E259" s="73">
        <f t="shared" si="9"/>
        <v>8.9860000000000007</v>
      </c>
    </row>
    <row r="260" spans="1:5">
      <c r="A260" s="136" t="s">
        <v>177</v>
      </c>
      <c r="B260" s="137">
        <v>2</v>
      </c>
      <c r="C260" s="139">
        <v>12</v>
      </c>
      <c r="D260" s="140">
        <v>9.7360000000000007</v>
      </c>
      <c r="E260" s="73">
        <f t="shared" si="9"/>
        <v>9.7360000000000007</v>
      </c>
    </row>
    <row r="261" spans="1:5">
      <c r="A261" s="136" t="s">
        <v>177</v>
      </c>
      <c r="B261" s="137">
        <v>2</v>
      </c>
      <c r="C261" s="56">
        <v>24</v>
      </c>
      <c r="D261" s="140">
        <v>3.7330000000000001</v>
      </c>
      <c r="E261" s="73">
        <f t="shared" si="9"/>
        <v>3.7330000000000001</v>
      </c>
    </row>
    <row r="262" spans="1:5">
      <c r="A262" s="136" t="s">
        <v>177</v>
      </c>
      <c r="B262" s="137">
        <v>2</v>
      </c>
      <c r="C262" s="139">
        <v>36</v>
      </c>
      <c r="D262" s="140">
        <v>0.505</v>
      </c>
      <c r="E262" s="73" t="str">
        <f t="shared" si="9"/>
        <v>BQL</v>
      </c>
    </row>
    <row r="263" spans="1:5">
      <c r="A263" s="136" t="s">
        <v>178</v>
      </c>
      <c r="B263" s="137">
        <v>1</v>
      </c>
      <c r="C263" s="56">
        <v>0</v>
      </c>
      <c r="D263" s="140" t="s">
        <v>130</v>
      </c>
      <c r="E263" s="73" t="str">
        <f t="shared" si="9"/>
        <v>ND</v>
      </c>
    </row>
    <row r="264" spans="1:5">
      <c r="A264" s="136" t="s">
        <v>178</v>
      </c>
      <c r="B264" s="137">
        <v>1</v>
      </c>
      <c r="C264" s="139">
        <v>0.25</v>
      </c>
      <c r="D264" s="140">
        <v>4.6959999999999997</v>
      </c>
      <c r="E264" s="73">
        <f t="shared" si="9"/>
        <v>4.6959999999999997</v>
      </c>
    </row>
    <row r="265" spans="1:5">
      <c r="A265" s="136" t="s">
        <v>178</v>
      </c>
      <c r="B265" s="137">
        <v>1</v>
      </c>
      <c r="C265" s="139">
        <v>0.5</v>
      </c>
      <c r="D265" s="140">
        <v>81.906000000000006</v>
      </c>
      <c r="E265" s="73">
        <f t="shared" si="9"/>
        <v>81.906000000000006</v>
      </c>
    </row>
    <row r="266" spans="1:5">
      <c r="A266" s="136" t="s">
        <v>178</v>
      </c>
      <c r="B266" s="137">
        <v>1</v>
      </c>
      <c r="C266" s="139">
        <v>0.75</v>
      </c>
      <c r="D266" s="140">
        <v>191.41</v>
      </c>
      <c r="E266" s="73">
        <f t="shared" si="9"/>
        <v>191.41</v>
      </c>
    </row>
    <row r="267" spans="1:5">
      <c r="A267" s="136" t="s">
        <v>178</v>
      </c>
      <c r="B267" s="137">
        <v>1</v>
      </c>
      <c r="C267" s="139">
        <v>1</v>
      </c>
      <c r="D267" s="140">
        <v>177.041</v>
      </c>
      <c r="E267" s="73">
        <f t="shared" si="9"/>
        <v>177.041</v>
      </c>
    </row>
    <row r="268" spans="1:5">
      <c r="A268" s="136" t="s">
        <v>178</v>
      </c>
      <c r="B268" s="137">
        <v>1</v>
      </c>
      <c r="C268" s="139">
        <v>1.5</v>
      </c>
      <c r="D268" s="140">
        <v>104.498</v>
      </c>
      <c r="E268" s="73">
        <f t="shared" si="9"/>
        <v>104.498</v>
      </c>
    </row>
    <row r="269" spans="1:5">
      <c r="A269" s="136" t="s">
        <v>178</v>
      </c>
      <c r="B269" s="137">
        <v>1</v>
      </c>
      <c r="C269" s="139">
        <v>2</v>
      </c>
      <c r="D269" s="140">
        <v>69.013999999999996</v>
      </c>
      <c r="E269" s="73">
        <f t="shared" si="9"/>
        <v>69.013999999999996</v>
      </c>
    </row>
    <row r="270" spans="1:5">
      <c r="A270" s="136" t="s">
        <v>178</v>
      </c>
      <c r="B270" s="137">
        <v>1</v>
      </c>
      <c r="C270" s="139">
        <v>3</v>
      </c>
      <c r="D270" s="193">
        <v>40.854999999999997</v>
      </c>
      <c r="E270" s="73">
        <f t="shared" si="9"/>
        <v>40.854999999999997</v>
      </c>
    </row>
    <row r="271" spans="1:5">
      <c r="A271" s="136" t="s">
        <v>178</v>
      </c>
      <c r="B271" s="137">
        <v>1</v>
      </c>
      <c r="C271" s="139">
        <v>4</v>
      </c>
      <c r="D271" s="193">
        <v>30.036999999999999</v>
      </c>
      <c r="E271" s="73">
        <f t="shared" si="9"/>
        <v>30.036999999999999</v>
      </c>
    </row>
    <row r="272" spans="1:5">
      <c r="A272" s="136" t="s">
        <v>178</v>
      </c>
      <c r="B272" s="137">
        <v>1</v>
      </c>
      <c r="C272" s="139">
        <v>5</v>
      </c>
      <c r="D272" s="193">
        <v>21.89</v>
      </c>
      <c r="E272" s="73">
        <f t="shared" si="9"/>
        <v>21.89</v>
      </c>
    </row>
    <row r="273" spans="1:5">
      <c r="A273" s="136" t="s">
        <v>178</v>
      </c>
      <c r="B273" s="137">
        <v>1</v>
      </c>
      <c r="C273" s="139">
        <v>6</v>
      </c>
      <c r="D273" s="140">
        <v>17.920999999999999</v>
      </c>
      <c r="E273" s="73">
        <f t="shared" si="9"/>
        <v>17.920999999999999</v>
      </c>
    </row>
    <row r="274" spans="1:5">
      <c r="A274" s="136" t="s">
        <v>178</v>
      </c>
      <c r="B274" s="137">
        <v>1</v>
      </c>
      <c r="C274" s="139">
        <v>7</v>
      </c>
      <c r="D274" s="140">
        <v>14.132</v>
      </c>
      <c r="E274" s="73">
        <f t="shared" si="9"/>
        <v>14.132</v>
      </c>
    </row>
    <row r="275" spans="1:5">
      <c r="A275" s="136" t="s">
        <v>178</v>
      </c>
      <c r="B275" s="137">
        <v>1</v>
      </c>
      <c r="C275" s="139">
        <v>8</v>
      </c>
      <c r="D275" s="140">
        <v>12.205</v>
      </c>
      <c r="E275" s="73">
        <f t="shared" si="9"/>
        <v>12.205</v>
      </c>
    </row>
    <row r="276" spans="1:5">
      <c r="A276" s="136" t="s">
        <v>178</v>
      </c>
      <c r="B276" s="137">
        <v>1</v>
      </c>
      <c r="C276" s="139">
        <v>10</v>
      </c>
      <c r="D276" s="140">
        <v>7.1459999999999999</v>
      </c>
      <c r="E276" s="73">
        <f t="shared" si="9"/>
        <v>7.1459999999999999</v>
      </c>
    </row>
    <row r="277" spans="1:5">
      <c r="A277" s="136" t="s">
        <v>178</v>
      </c>
      <c r="B277" s="137">
        <v>1</v>
      </c>
      <c r="C277" s="139">
        <v>12</v>
      </c>
      <c r="D277" s="140">
        <v>5.3769999999999998</v>
      </c>
      <c r="E277" s="73">
        <f t="shared" si="9"/>
        <v>5.3769999999999998</v>
      </c>
    </row>
    <row r="278" spans="1:5">
      <c r="A278" s="136" t="s">
        <v>178</v>
      </c>
      <c r="B278" s="137">
        <v>1</v>
      </c>
      <c r="C278" s="56">
        <v>24</v>
      </c>
      <c r="D278" s="140">
        <v>2.278</v>
      </c>
      <c r="E278" s="73">
        <f t="shared" si="9"/>
        <v>2.278</v>
      </c>
    </row>
    <row r="279" spans="1:5">
      <c r="A279" s="136" t="s">
        <v>178</v>
      </c>
      <c r="B279" s="137">
        <v>1</v>
      </c>
      <c r="C279" s="139">
        <v>36</v>
      </c>
      <c r="D279" s="140">
        <v>1.2230000000000001</v>
      </c>
      <c r="E279" s="73">
        <f t="shared" si="9"/>
        <v>1.2230000000000001</v>
      </c>
    </row>
    <row r="280" spans="1:5">
      <c r="A280" s="136" t="s">
        <v>178</v>
      </c>
      <c r="B280" s="137">
        <v>2</v>
      </c>
      <c r="C280" s="56">
        <v>0</v>
      </c>
      <c r="D280" s="140" t="s">
        <v>130</v>
      </c>
      <c r="E280" s="73" t="str">
        <f t="shared" si="9"/>
        <v>ND</v>
      </c>
    </row>
    <row r="281" spans="1:5">
      <c r="A281" s="136" t="s">
        <v>178</v>
      </c>
      <c r="B281" s="137">
        <v>2</v>
      </c>
      <c r="C281" s="139">
        <v>0.25</v>
      </c>
      <c r="D281" s="140">
        <v>16.260999999999999</v>
      </c>
      <c r="E281" s="73">
        <f t="shared" si="9"/>
        <v>16.260999999999999</v>
      </c>
    </row>
    <row r="282" spans="1:5">
      <c r="A282" s="136" t="s">
        <v>178</v>
      </c>
      <c r="B282" s="137">
        <v>2</v>
      </c>
      <c r="C282" s="139">
        <v>0.5</v>
      </c>
      <c r="D282" s="140">
        <v>108.676</v>
      </c>
      <c r="E282" s="73">
        <f t="shared" si="9"/>
        <v>108.676</v>
      </c>
    </row>
    <row r="283" spans="1:5">
      <c r="A283" s="136" t="s">
        <v>178</v>
      </c>
      <c r="B283" s="137">
        <v>2</v>
      </c>
      <c r="C283" s="139">
        <v>0.75</v>
      </c>
      <c r="D283" s="140">
        <v>142.685</v>
      </c>
      <c r="E283" s="73">
        <f t="shared" si="9"/>
        <v>142.685</v>
      </c>
    </row>
    <row r="284" spans="1:5">
      <c r="A284" s="136" t="s">
        <v>178</v>
      </c>
      <c r="B284" s="137">
        <v>2</v>
      </c>
      <c r="C284" s="139">
        <v>1</v>
      </c>
      <c r="D284" s="140">
        <v>135.57599999999999</v>
      </c>
      <c r="E284" s="73">
        <f t="shared" si="9"/>
        <v>135.57599999999999</v>
      </c>
    </row>
    <row r="285" spans="1:5">
      <c r="A285" s="136" t="s">
        <v>178</v>
      </c>
      <c r="B285" s="137">
        <v>2</v>
      </c>
      <c r="C285" s="139">
        <v>1.5</v>
      </c>
      <c r="D285" s="140">
        <v>87.923000000000002</v>
      </c>
      <c r="E285" s="73">
        <f t="shared" si="9"/>
        <v>87.923000000000002</v>
      </c>
    </row>
    <row r="286" spans="1:5">
      <c r="A286" s="136" t="s">
        <v>178</v>
      </c>
      <c r="B286" s="137">
        <v>2</v>
      </c>
      <c r="C286" s="139">
        <v>2</v>
      </c>
      <c r="D286" s="140">
        <v>61.701000000000001</v>
      </c>
      <c r="E286" s="73">
        <f t="shared" si="9"/>
        <v>61.701000000000001</v>
      </c>
    </row>
    <row r="287" spans="1:5">
      <c r="A287" s="136" t="s">
        <v>178</v>
      </c>
      <c r="B287" s="137">
        <v>2</v>
      </c>
      <c r="C287" s="139">
        <v>3</v>
      </c>
      <c r="D287" s="140">
        <v>47.683999999999997</v>
      </c>
      <c r="E287" s="73">
        <f t="shared" si="9"/>
        <v>47.683999999999997</v>
      </c>
    </row>
    <row r="288" spans="1:5">
      <c r="A288" s="136" t="s">
        <v>178</v>
      </c>
      <c r="B288" s="137">
        <v>2</v>
      </c>
      <c r="C288" s="139">
        <v>4</v>
      </c>
      <c r="D288" s="140">
        <v>32.863999999999997</v>
      </c>
      <c r="E288" s="73">
        <f t="shared" si="9"/>
        <v>32.863999999999997</v>
      </c>
    </row>
    <row r="289" spans="1:5">
      <c r="A289" s="136" t="s">
        <v>178</v>
      </c>
      <c r="B289" s="137">
        <v>2</v>
      </c>
      <c r="C289" s="139">
        <v>5</v>
      </c>
      <c r="D289" s="140">
        <v>22.946999999999999</v>
      </c>
      <c r="E289" s="73">
        <f>IF(OR(D289=0,D289="no peak",D289="&lt; 0", D289&lt;$I$1*0.2),"ND",IF(OR(D289&lt;$I$1,$I$1*0.2&lt;=D289&lt;$I$1),"BQL",D289))</f>
        <v>22.946999999999999</v>
      </c>
    </row>
    <row r="290" spans="1:5">
      <c r="A290" s="136" t="s">
        <v>178</v>
      </c>
      <c r="B290" s="137">
        <v>2</v>
      </c>
      <c r="C290" s="139">
        <v>6</v>
      </c>
      <c r="D290" s="140">
        <v>17.21</v>
      </c>
      <c r="E290" s="73">
        <f t="shared" ref="E290:E320" si="10">IF(OR(D290=0,D290="no peak",D290="&lt; 0", D290&lt;$I$1*0.2),"ND",IF(OR(D290&lt;$I$1,$I$1*0.2&lt;=D290&lt;$I$1),"BQL",D290))</f>
        <v>17.21</v>
      </c>
    </row>
    <row r="291" spans="1:5">
      <c r="A291" s="136" t="s">
        <v>178</v>
      </c>
      <c r="B291" s="137">
        <v>2</v>
      </c>
      <c r="C291" s="139">
        <v>7</v>
      </c>
      <c r="D291" s="140">
        <v>13.483000000000001</v>
      </c>
      <c r="E291" s="73">
        <f t="shared" si="10"/>
        <v>13.483000000000001</v>
      </c>
    </row>
    <row r="292" spans="1:5">
      <c r="A292" s="136" t="s">
        <v>178</v>
      </c>
      <c r="B292" s="137">
        <v>2</v>
      </c>
      <c r="C292" s="139">
        <v>8</v>
      </c>
      <c r="D292" s="140">
        <v>11.89</v>
      </c>
      <c r="E292" s="73">
        <f t="shared" si="10"/>
        <v>11.89</v>
      </c>
    </row>
    <row r="293" spans="1:5">
      <c r="A293" s="136" t="s">
        <v>178</v>
      </c>
      <c r="B293" s="137">
        <v>2</v>
      </c>
      <c r="C293" s="139">
        <v>10</v>
      </c>
      <c r="D293" s="140">
        <v>7.44</v>
      </c>
      <c r="E293" s="73">
        <f t="shared" si="10"/>
        <v>7.44</v>
      </c>
    </row>
    <row r="294" spans="1:5">
      <c r="A294" s="136" t="s">
        <v>178</v>
      </c>
      <c r="B294" s="137">
        <v>2</v>
      </c>
      <c r="C294" s="139">
        <v>12</v>
      </c>
      <c r="D294" s="140">
        <v>5.5369999999999999</v>
      </c>
      <c r="E294" s="73">
        <f t="shared" si="10"/>
        <v>5.5369999999999999</v>
      </c>
    </row>
    <row r="295" spans="1:5">
      <c r="A295" s="136" t="s">
        <v>178</v>
      </c>
      <c r="B295" s="137">
        <v>2</v>
      </c>
      <c r="C295" s="56">
        <v>24</v>
      </c>
      <c r="D295" s="140">
        <v>2.0939999999999999</v>
      </c>
      <c r="E295" s="73">
        <f t="shared" si="10"/>
        <v>2.0939999999999999</v>
      </c>
    </row>
    <row r="296" spans="1:5">
      <c r="A296" s="136" t="s">
        <v>178</v>
      </c>
      <c r="B296" s="137">
        <v>2</v>
      </c>
      <c r="C296" s="139">
        <v>36</v>
      </c>
      <c r="D296" s="140">
        <v>1.3779999999999999</v>
      </c>
      <c r="E296" s="73">
        <f t="shared" si="10"/>
        <v>1.3779999999999999</v>
      </c>
    </row>
    <row r="297" spans="1:5">
      <c r="A297" s="136" t="s">
        <v>179</v>
      </c>
      <c r="B297" s="137">
        <v>1</v>
      </c>
      <c r="C297" s="56">
        <v>0</v>
      </c>
      <c r="D297" s="140" t="s">
        <v>130</v>
      </c>
      <c r="E297" s="73" t="str">
        <f t="shared" si="10"/>
        <v>ND</v>
      </c>
    </row>
    <row r="298" spans="1:5">
      <c r="A298" s="136" t="s">
        <v>179</v>
      </c>
      <c r="B298" s="137">
        <v>1</v>
      </c>
      <c r="C298" s="139">
        <v>0.25</v>
      </c>
      <c r="D298" s="140">
        <v>6.032</v>
      </c>
      <c r="E298" s="73">
        <f t="shared" si="10"/>
        <v>6.032</v>
      </c>
    </row>
    <row r="299" spans="1:5">
      <c r="A299" s="136" t="s">
        <v>179</v>
      </c>
      <c r="B299" s="137">
        <v>1</v>
      </c>
      <c r="C299" s="139">
        <v>0.5</v>
      </c>
      <c r="D299" s="140">
        <v>83.613</v>
      </c>
      <c r="E299" s="73">
        <f t="shared" si="10"/>
        <v>83.613</v>
      </c>
    </row>
    <row r="300" spans="1:5">
      <c r="A300" s="136" t="s">
        <v>179</v>
      </c>
      <c r="B300" s="137">
        <v>1</v>
      </c>
      <c r="C300" s="139">
        <v>0.75</v>
      </c>
      <c r="D300" s="140">
        <v>73.162999999999997</v>
      </c>
      <c r="E300" s="73">
        <f t="shared" si="10"/>
        <v>73.162999999999997</v>
      </c>
    </row>
    <row r="301" spans="1:5">
      <c r="A301" s="136" t="s">
        <v>179</v>
      </c>
      <c r="B301" s="137">
        <v>1</v>
      </c>
      <c r="C301" s="139">
        <v>1</v>
      </c>
      <c r="D301" s="140">
        <v>71.67</v>
      </c>
      <c r="E301" s="73">
        <f t="shared" si="10"/>
        <v>71.67</v>
      </c>
    </row>
    <row r="302" spans="1:5">
      <c r="A302" s="136" t="s">
        <v>179</v>
      </c>
      <c r="B302" s="137">
        <v>1</v>
      </c>
      <c r="C302" s="139">
        <v>1.5</v>
      </c>
      <c r="D302" s="193">
        <v>62.167999999999999</v>
      </c>
      <c r="E302" s="73">
        <f t="shared" si="10"/>
        <v>62.167999999999999</v>
      </c>
    </row>
    <row r="303" spans="1:5">
      <c r="A303" s="136" t="s">
        <v>179</v>
      </c>
      <c r="B303" s="137">
        <v>1</v>
      </c>
      <c r="C303" s="139">
        <v>2</v>
      </c>
      <c r="D303" s="193">
        <v>122.03400000000001</v>
      </c>
      <c r="E303" s="73">
        <f t="shared" si="10"/>
        <v>122.03400000000001</v>
      </c>
    </row>
    <row r="304" spans="1:5">
      <c r="A304" s="136" t="s">
        <v>179</v>
      </c>
      <c r="B304" s="137">
        <v>1</v>
      </c>
      <c r="C304" s="139">
        <v>3</v>
      </c>
      <c r="D304" s="193">
        <v>90.165999999999997</v>
      </c>
      <c r="E304" s="73">
        <f t="shared" si="10"/>
        <v>90.165999999999997</v>
      </c>
    </row>
    <row r="305" spans="1:5">
      <c r="A305" s="136" t="s">
        <v>179</v>
      </c>
      <c r="B305" s="137">
        <v>1</v>
      </c>
      <c r="C305" s="139">
        <v>4</v>
      </c>
      <c r="D305" s="140">
        <v>52.572000000000003</v>
      </c>
      <c r="E305" s="73">
        <f t="shared" si="10"/>
        <v>52.572000000000003</v>
      </c>
    </row>
    <row r="306" spans="1:5">
      <c r="A306" s="136" t="s">
        <v>179</v>
      </c>
      <c r="B306" s="137">
        <v>1</v>
      </c>
      <c r="C306" s="139">
        <v>5</v>
      </c>
      <c r="D306" s="140">
        <v>34.061</v>
      </c>
      <c r="E306" s="73">
        <f t="shared" si="10"/>
        <v>34.061</v>
      </c>
    </row>
    <row r="307" spans="1:5">
      <c r="A307" s="136" t="s">
        <v>179</v>
      </c>
      <c r="B307" s="137">
        <v>1</v>
      </c>
      <c r="C307" s="139">
        <v>6</v>
      </c>
      <c r="D307" s="140">
        <v>22.893999999999998</v>
      </c>
      <c r="E307" s="73">
        <f t="shared" si="10"/>
        <v>22.893999999999998</v>
      </c>
    </row>
    <row r="308" spans="1:5">
      <c r="A308" s="136" t="s">
        <v>179</v>
      </c>
      <c r="B308" s="137">
        <v>1</v>
      </c>
      <c r="C308" s="139">
        <v>7</v>
      </c>
      <c r="D308" s="140">
        <v>18.204999999999998</v>
      </c>
      <c r="E308" s="73">
        <f t="shared" si="10"/>
        <v>18.204999999999998</v>
      </c>
    </row>
    <row r="309" spans="1:5">
      <c r="A309" s="136" t="s">
        <v>179</v>
      </c>
      <c r="B309" s="137">
        <v>1</v>
      </c>
      <c r="C309" s="139">
        <v>8</v>
      </c>
      <c r="D309" s="140">
        <v>16.331</v>
      </c>
      <c r="E309" s="73">
        <f t="shared" si="10"/>
        <v>16.331</v>
      </c>
    </row>
    <row r="310" spans="1:5">
      <c r="A310" s="136" t="s">
        <v>179</v>
      </c>
      <c r="B310" s="137">
        <v>1</v>
      </c>
      <c r="C310" s="139">
        <v>10</v>
      </c>
      <c r="D310" s="140">
        <v>10.510999999999999</v>
      </c>
      <c r="E310" s="73">
        <f t="shared" si="10"/>
        <v>10.510999999999999</v>
      </c>
    </row>
    <row r="311" spans="1:5">
      <c r="A311" s="136" t="s">
        <v>179</v>
      </c>
      <c r="B311" s="137">
        <v>1</v>
      </c>
      <c r="C311" s="139">
        <v>12</v>
      </c>
      <c r="D311" s="140">
        <v>8.17</v>
      </c>
      <c r="E311" s="73">
        <f t="shared" si="10"/>
        <v>8.17</v>
      </c>
    </row>
    <row r="312" spans="1:5">
      <c r="A312" s="136" t="s">
        <v>179</v>
      </c>
      <c r="B312" s="137">
        <v>1</v>
      </c>
      <c r="C312" s="56">
        <v>24</v>
      </c>
      <c r="D312" s="140">
        <v>2.8740000000000001</v>
      </c>
      <c r="E312" s="73">
        <f t="shared" si="10"/>
        <v>2.8740000000000001</v>
      </c>
    </row>
    <row r="313" spans="1:5">
      <c r="A313" s="136" t="s">
        <v>179</v>
      </c>
      <c r="B313" s="137">
        <v>1</v>
      </c>
      <c r="C313" s="139">
        <v>36</v>
      </c>
      <c r="D313" s="140">
        <v>1.1839999999999999</v>
      </c>
      <c r="E313" s="73">
        <f t="shared" si="10"/>
        <v>1.1839999999999999</v>
      </c>
    </row>
    <row r="314" spans="1:5">
      <c r="A314" s="136" t="s">
        <v>179</v>
      </c>
      <c r="B314" s="137">
        <v>2</v>
      </c>
      <c r="C314" s="56">
        <v>0</v>
      </c>
      <c r="D314" s="140" t="s">
        <v>130</v>
      </c>
      <c r="E314" s="73" t="str">
        <f t="shared" si="10"/>
        <v>ND</v>
      </c>
    </row>
    <row r="315" spans="1:5">
      <c r="A315" s="136" t="s">
        <v>179</v>
      </c>
      <c r="B315" s="137">
        <v>2</v>
      </c>
      <c r="C315" s="139">
        <v>0.25</v>
      </c>
      <c r="D315" s="140">
        <v>40.331000000000003</v>
      </c>
      <c r="E315" s="73">
        <f t="shared" si="10"/>
        <v>40.331000000000003</v>
      </c>
    </row>
    <row r="316" spans="1:5">
      <c r="A316" s="136" t="s">
        <v>179</v>
      </c>
      <c r="B316" s="137">
        <v>2</v>
      </c>
      <c r="C316" s="139">
        <v>0.5</v>
      </c>
      <c r="D316" s="140">
        <v>168.005</v>
      </c>
      <c r="E316" s="73">
        <f t="shared" si="10"/>
        <v>168.005</v>
      </c>
    </row>
    <row r="317" spans="1:5">
      <c r="A317" s="136" t="s">
        <v>179</v>
      </c>
      <c r="B317" s="137">
        <v>2</v>
      </c>
      <c r="C317" s="139">
        <v>0.75</v>
      </c>
      <c r="D317" s="140">
        <v>190.3</v>
      </c>
      <c r="E317" s="73">
        <f t="shared" si="10"/>
        <v>190.3</v>
      </c>
    </row>
    <row r="318" spans="1:5">
      <c r="A318" s="136" t="s">
        <v>179</v>
      </c>
      <c r="B318" s="137">
        <v>2</v>
      </c>
      <c r="C318" s="139">
        <v>1</v>
      </c>
      <c r="D318" s="140">
        <v>159.39599999999999</v>
      </c>
      <c r="E318" s="73">
        <f t="shared" si="10"/>
        <v>159.39599999999999</v>
      </c>
    </row>
    <row r="319" spans="1:5">
      <c r="A319" s="136" t="s">
        <v>179</v>
      </c>
      <c r="B319" s="137">
        <v>2</v>
      </c>
      <c r="C319" s="139">
        <v>1.5</v>
      </c>
      <c r="D319" s="140">
        <v>102.765</v>
      </c>
      <c r="E319" s="73">
        <f t="shared" si="10"/>
        <v>102.765</v>
      </c>
    </row>
    <row r="320" spans="1:5">
      <c r="A320" s="136" t="s">
        <v>179</v>
      </c>
      <c r="B320" s="137">
        <v>2</v>
      </c>
      <c r="C320" s="139">
        <v>2</v>
      </c>
      <c r="D320" s="140">
        <v>74.602000000000004</v>
      </c>
      <c r="E320" s="73">
        <f t="shared" si="10"/>
        <v>74.602000000000004</v>
      </c>
    </row>
    <row r="321" spans="1:5">
      <c r="A321" s="136" t="s">
        <v>179</v>
      </c>
      <c r="B321" s="137">
        <v>2</v>
      </c>
      <c r="C321" s="139">
        <v>3</v>
      </c>
      <c r="D321" s="140">
        <v>48.965000000000003</v>
      </c>
      <c r="E321" s="73">
        <f>IF(OR(D321=0,D321="no peak",D321="&lt; 0", D321&lt;$I$1*0.2),"ND",IF(OR(D321&lt;$I$1,$I$1*0.2&lt;=D321&lt;$I$1),"BQL",D321))</f>
        <v>48.965000000000003</v>
      </c>
    </row>
    <row r="322" spans="1:5">
      <c r="A322" s="136" t="s">
        <v>179</v>
      </c>
      <c r="B322" s="137">
        <v>2</v>
      </c>
      <c r="C322" s="139">
        <v>4</v>
      </c>
      <c r="D322" s="140">
        <v>38.014000000000003</v>
      </c>
      <c r="E322" s="73">
        <f t="shared" ref="E322:E352" si="11">IF(OR(D322=0,D322="no peak",D322="&lt; 0", D322&lt;$I$1*0.2),"ND",IF(OR(D322&lt;$I$1,$I$1*0.2&lt;=D322&lt;$I$1),"BQL",D322))</f>
        <v>38.014000000000003</v>
      </c>
    </row>
    <row r="323" spans="1:5">
      <c r="A323" s="136" t="s">
        <v>179</v>
      </c>
      <c r="B323" s="137">
        <v>2</v>
      </c>
      <c r="C323" s="139">
        <v>5</v>
      </c>
      <c r="D323" s="140">
        <v>30.463000000000001</v>
      </c>
      <c r="E323" s="73">
        <f t="shared" si="11"/>
        <v>30.463000000000001</v>
      </c>
    </row>
    <row r="324" spans="1:5">
      <c r="A324" s="136" t="s">
        <v>179</v>
      </c>
      <c r="B324" s="137">
        <v>2</v>
      </c>
      <c r="C324" s="139">
        <v>6</v>
      </c>
      <c r="D324" s="140">
        <v>21.957000000000001</v>
      </c>
      <c r="E324" s="73">
        <f t="shared" si="11"/>
        <v>21.957000000000001</v>
      </c>
    </row>
    <row r="325" spans="1:5">
      <c r="A325" s="136" t="s">
        <v>179</v>
      </c>
      <c r="B325" s="137">
        <v>2</v>
      </c>
      <c r="C325" s="139">
        <v>7</v>
      </c>
      <c r="D325" s="140">
        <v>16.542000000000002</v>
      </c>
      <c r="E325" s="73">
        <f t="shared" si="11"/>
        <v>16.542000000000002</v>
      </c>
    </row>
    <row r="326" spans="1:5">
      <c r="A326" s="136" t="s">
        <v>179</v>
      </c>
      <c r="B326" s="137">
        <v>2</v>
      </c>
      <c r="C326" s="139">
        <v>8</v>
      </c>
      <c r="D326" s="140">
        <v>14.092000000000001</v>
      </c>
      <c r="E326" s="73">
        <f t="shared" si="11"/>
        <v>14.092000000000001</v>
      </c>
    </row>
    <row r="327" spans="1:5">
      <c r="A327" s="136" t="s">
        <v>179</v>
      </c>
      <c r="B327" s="137">
        <v>2</v>
      </c>
      <c r="C327" s="139">
        <v>10</v>
      </c>
      <c r="D327" s="140">
        <v>8.8149999999999995</v>
      </c>
      <c r="E327" s="73">
        <f t="shared" si="11"/>
        <v>8.8149999999999995</v>
      </c>
    </row>
    <row r="328" spans="1:5">
      <c r="A328" s="136" t="s">
        <v>179</v>
      </c>
      <c r="B328" s="137">
        <v>2</v>
      </c>
      <c r="C328" s="139">
        <v>12</v>
      </c>
      <c r="D328" s="140">
        <v>6.2629999999999999</v>
      </c>
      <c r="E328" s="73">
        <f t="shared" si="11"/>
        <v>6.2629999999999999</v>
      </c>
    </row>
    <row r="329" spans="1:5">
      <c r="A329" s="136" t="s">
        <v>179</v>
      </c>
      <c r="B329" s="137">
        <v>2</v>
      </c>
      <c r="C329" s="56">
        <v>24</v>
      </c>
      <c r="D329" s="140">
        <v>2.2949999999999999</v>
      </c>
      <c r="E329" s="73">
        <f t="shared" si="11"/>
        <v>2.2949999999999999</v>
      </c>
    </row>
    <row r="330" spans="1:5">
      <c r="A330" s="136" t="s">
        <v>179</v>
      </c>
      <c r="B330" s="137">
        <v>2</v>
      </c>
      <c r="C330" s="139">
        <v>36</v>
      </c>
      <c r="D330" s="140">
        <v>1.0669999999999999</v>
      </c>
      <c r="E330" s="73">
        <f t="shared" si="11"/>
        <v>1.0669999999999999</v>
      </c>
    </row>
    <row r="331" spans="1:5">
      <c r="A331" s="136" t="s">
        <v>180</v>
      </c>
      <c r="B331" s="137">
        <v>1</v>
      </c>
      <c r="C331" s="56">
        <v>0</v>
      </c>
      <c r="D331" s="140" t="s">
        <v>130</v>
      </c>
      <c r="E331" s="73" t="str">
        <f t="shared" si="11"/>
        <v>ND</v>
      </c>
    </row>
    <row r="332" spans="1:5">
      <c r="A332" s="136" t="s">
        <v>180</v>
      </c>
      <c r="B332" s="137">
        <v>1</v>
      </c>
      <c r="C332" s="139">
        <v>0.25</v>
      </c>
      <c r="D332" s="140">
        <v>10.946999999999999</v>
      </c>
      <c r="E332" s="73">
        <f t="shared" si="11"/>
        <v>10.946999999999999</v>
      </c>
    </row>
    <row r="333" spans="1:5">
      <c r="A333" s="136" t="s">
        <v>180</v>
      </c>
      <c r="B333" s="137">
        <v>1</v>
      </c>
      <c r="C333" s="139">
        <v>0.5</v>
      </c>
      <c r="D333" s="140">
        <v>109.71899999999999</v>
      </c>
      <c r="E333" s="73">
        <f t="shared" si="11"/>
        <v>109.71899999999999</v>
      </c>
    </row>
    <row r="334" spans="1:5">
      <c r="A334" s="136" t="s">
        <v>180</v>
      </c>
      <c r="B334" s="137">
        <v>1</v>
      </c>
      <c r="C334" s="139">
        <v>0.75</v>
      </c>
      <c r="D334" s="193">
        <v>179.982</v>
      </c>
      <c r="E334" s="73">
        <f t="shared" si="11"/>
        <v>179.982</v>
      </c>
    </row>
    <row r="335" spans="1:5">
      <c r="A335" s="136" t="s">
        <v>180</v>
      </c>
      <c r="B335" s="137">
        <v>1</v>
      </c>
      <c r="C335" s="139">
        <v>1</v>
      </c>
      <c r="D335" s="193">
        <v>166.92400000000001</v>
      </c>
      <c r="E335" s="73">
        <f t="shared" si="11"/>
        <v>166.92400000000001</v>
      </c>
    </row>
    <row r="336" spans="1:5">
      <c r="A336" s="136" t="s">
        <v>180</v>
      </c>
      <c r="B336" s="137">
        <v>1</v>
      </c>
      <c r="C336" s="139">
        <v>1.5</v>
      </c>
      <c r="D336" s="193">
        <v>108.81100000000001</v>
      </c>
      <c r="E336" s="73">
        <f t="shared" si="11"/>
        <v>108.81100000000001</v>
      </c>
    </row>
    <row r="337" spans="1:5">
      <c r="A337" s="136" t="s">
        <v>180</v>
      </c>
      <c r="B337" s="137">
        <v>1</v>
      </c>
      <c r="C337" s="139">
        <v>2</v>
      </c>
      <c r="D337" s="140">
        <v>66.938000000000002</v>
      </c>
      <c r="E337" s="73">
        <f t="shared" si="11"/>
        <v>66.938000000000002</v>
      </c>
    </row>
    <row r="338" spans="1:5">
      <c r="A338" s="136" t="s">
        <v>180</v>
      </c>
      <c r="B338" s="137">
        <v>1</v>
      </c>
      <c r="C338" s="139">
        <v>3</v>
      </c>
      <c r="D338" s="140">
        <v>36.93</v>
      </c>
      <c r="E338" s="73">
        <f t="shared" si="11"/>
        <v>36.93</v>
      </c>
    </row>
    <row r="339" spans="1:5">
      <c r="A339" s="136" t="s">
        <v>180</v>
      </c>
      <c r="B339" s="137">
        <v>1</v>
      </c>
      <c r="C339" s="139">
        <v>4</v>
      </c>
      <c r="D339" s="140">
        <v>30.417999999999999</v>
      </c>
      <c r="E339" s="73">
        <f t="shared" si="11"/>
        <v>30.417999999999999</v>
      </c>
    </row>
    <row r="340" spans="1:5">
      <c r="A340" s="136" t="s">
        <v>180</v>
      </c>
      <c r="B340" s="137">
        <v>1</v>
      </c>
      <c r="C340" s="139">
        <v>5</v>
      </c>
      <c r="D340" s="140">
        <v>21.59</v>
      </c>
      <c r="E340" s="73">
        <f t="shared" si="11"/>
        <v>21.59</v>
      </c>
    </row>
    <row r="341" spans="1:5">
      <c r="A341" s="136" t="s">
        <v>180</v>
      </c>
      <c r="B341" s="137">
        <v>1</v>
      </c>
      <c r="C341" s="139">
        <v>6</v>
      </c>
      <c r="D341" s="140">
        <v>16.119</v>
      </c>
      <c r="E341" s="73">
        <f t="shared" si="11"/>
        <v>16.119</v>
      </c>
    </row>
    <row r="342" spans="1:5">
      <c r="A342" s="136" t="s">
        <v>180</v>
      </c>
      <c r="B342" s="137">
        <v>1</v>
      </c>
      <c r="C342" s="139">
        <v>7</v>
      </c>
      <c r="D342" s="140">
        <v>17.449000000000002</v>
      </c>
      <c r="E342" s="73">
        <f t="shared" si="11"/>
        <v>17.449000000000002</v>
      </c>
    </row>
    <row r="343" spans="1:5">
      <c r="A343" s="136" t="s">
        <v>180</v>
      </c>
      <c r="B343" s="137">
        <v>1</v>
      </c>
      <c r="C343" s="139">
        <v>8</v>
      </c>
      <c r="D343" s="140">
        <v>14.497</v>
      </c>
      <c r="E343" s="73">
        <f t="shared" si="11"/>
        <v>14.497</v>
      </c>
    </row>
    <row r="344" spans="1:5">
      <c r="A344" s="136" t="s">
        <v>180</v>
      </c>
      <c r="B344" s="137">
        <v>1</v>
      </c>
      <c r="C344" s="139">
        <v>10</v>
      </c>
      <c r="D344" s="140">
        <v>11.052</v>
      </c>
      <c r="E344" s="73">
        <f t="shared" si="11"/>
        <v>11.052</v>
      </c>
    </row>
    <row r="345" spans="1:5">
      <c r="A345" s="136" t="s">
        <v>180</v>
      </c>
      <c r="B345" s="137">
        <v>1</v>
      </c>
      <c r="C345" s="139">
        <v>12</v>
      </c>
      <c r="D345" s="140">
        <v>8.6859999999999999</v>
      </c>
      <c r="E345" s="73">
        <f t="shared" si="11"/>
        <v>8.6859999999999999</v>
      </c>
    </row>
    <row r="346" spans="1:5">
      <c r="A346" s="136" t="s">
        <v>180</v>
      </c>
      <c r="B346" s="137">
        <v>1</v>
      </c>
      <c r="C346" s="56">
        <v>24</v>
      </c>
      <c r="D346" s="140">
        <v>3.5470000000000002</v>
      </c>
      <c r="E346" s="73">
        <f t="shared" si="11"/>
        <v>3.5470000000000002</v>
      </c>
    </row>
    <row r="347" spans="1:5">
      <c r="A347" s="136" t="s">
        <v>180</v>
      </c>
      <c r="B347" s="137">
        <v>1</v>
      </c>
      <c r="C347" s="139">
        <v>36</v>
      </c>
      <c r="D347" s="140">
        <v>2.57</v>
      </c>
      <c r="E347" s="73">
        <f t="shared" si="11"/>
        <v>2.57</v>
      </c>
    </row>
    <row r="348" spans="1:5">
      <c r="A348" s="136" t="s">
        <v>180</v>
      </c>
      <c r="B348" s="137">
        <v>2</v>
      </c>
      <c r="C348" s="56">
        <v>0</v>
      </c>
      <c r="D348" s="140" t="s">
        <v>130</v>
      </c>
      <c r="E348" s="73" t="str">
        <f t="shared" si="11"/>
        <v>ND</v>
      </c>
    </row>
    <row r="349" spans="1:5">
      <c r="A349" s="136" t="s">
        <v>180</v>
      </c>
      <c r="B349" s="137">
        <v>2</v>
      </c>
      <c r="C349" s="139">
        <v>0.25</v>
      </c>
      <c r="D349" s="140">
        <v>18.527999999999999</v>
      </c>
      <c r="E349" s="73">
        <f t="shared" si="11"/>
        <v>18.527999999999999</v>
      </c>
    </row>
    <row r="350" spans="1:5">
      <c r="A350" s="136" t="s">
        <v>180</v>
      </c>
      <c r="B350" s="137">
        <v>2</v>
      </c>
      <c r="C350" s="139">
        <v>0.5</v>
      </c>
      <c r="D350" s="140">
        <v>127.666</v>
      </c>
      <c r="E350" s="73">
        <f t="shared" si="11"/>
        <v>127.666</v>
      </c>
    </row>
    <row r="351" spans="1:5">
      <c r="A351" s="136" t="s">
        <v>180</v>
      </c>
      <c r="B351" s="137">
        <v>2</v>
      </c>
      <c r="C351" s="139">
        <v>0.75</v>
      </c>
      <c r="D351" s="140">
        <v>157.61000000000001</v>
      </c>
      <c r="E351" s="73">
        <f t="shared" si="11"/>
        <v>157.61000000000001</v>
      </c>
    </row>
    <row r="352" spans="1:5">
      <c r="A352" s="136" t="s">
        <v>180</v>
      </c>
      <c r="B352" s="137">
        <v>2</v>
      </c>
      <c r="C352" s="139">
        <v>1</v>
      </c>
      <c r="D352" s="140">
        <v>138.37299999999999</v>
      </c>
      <c r="E352" s="73">
        <f t="shared" si="11"/>
        <v>138.37299999999999</v>
      </c>
    </row>
    <row r="353" spans="1:5">
      <c r="A353" s="136" t="s">
        <v>180</v>
      </c>
      <c r="B353" s="137">
        <v>2</v>
      </c>
      <c r="C353" s="139">
        <v>1.5</v>
      </c>
      <c r="D353" s="140">
        <v>97.176000000000002</v>
      </c>
      <c r="E353" s="73">
        <f>IF(OR(D353=0,D353="no peak",D353="&lt; 0", D353&lt;$I$1*0.2),"ND",IF(OR(D353&lt;$I$1,$I$1*0.2&lt;=D353&lt;$I$1),"BQL",D353))</f>
        <v>97.176000000000002</v>
      </c>
    </row>
    <row r="354" spans="1:5">
      <c r="A354" s="136" t="s">
        <v>180</v>
      </c>
      <c r="B354" s="137">
        <v>2</v>
      </c>
      <c r="C354" s="139">
        <v>2</v>
      </c>
      <c r="D354" s="140">
        <v>67.742000000000004</v>
      </c>
      <c r="E354" s="73">
        <f t="shared" ref="E354:E384" si="12">IF(OR(D354=0,D354="no peak",D354="&lt; 0", D354&lt;$I$1*0.2),"ND",IF(OR(D354&lt;$I$1,$I$1*0.2&lt;=D354&lt;$I$1),"BQL",D354))</f>
        <v>67.742000000000004</v>
      </c>
    </row>
    <row r="355" spans="1:5">
      <c r="A355" s="136" t="s">
        <v>180</v>
      </c>
      <c r="B355" s="137">
        <v>2</v>
      </c>
      <c r="C355" s="139">
        <v>3</v>
      </c>
      <c r="D355" s="140">
        <v>42.615000000000002</v>
      </c>
      <c r="E355" s="73">
        <f t="shared" si="12"/>
        <v>42.615000000000002</v>
      </c>
    </row>
    <row r="356" spans="1:5">
      <c r="A356" s="136" t="s">
        <v>180</v>
      </c>
      <c r="B356" s="137">
        <v>2</v>
      </c>
      <c r="C356" s="139">
        <v>4</v>
      </c>
      <c r="D356" s="140">
        <v>30.72</v>
      </c>
      <c r="E356" s="73">
        <f t="shared" si="12"/>
        <v>30.72</v>
      </c>
    </row>
    <row r="357" spans="1:5">
      <c r="A357" s="136" t="s">
        <v>180</v>
      </c>
      <c r="B357" s="137">
        <v>2</v>
      </c>
      <c r="C357" s="139">
        <v>5</v>
      </c>
      <c r="D357" s="140">
        <v>21.658000000000001</v>
      </c>
      <c r="E357" s="73">
        <f t="shared" si="12"/>
        <v>21.658000000000001</v>
      </c>
    </row>
    <row r="358" spans="1:5">
      <c r="A358" s="136" t="s">
        <v>180</v>
      </c>
      <c r="B358" s="137">
        <v>2</v>
      </c>
      <c r="C358" s="139">
        <v>6</v>
      </c>
      <c r="D358" s="140">
        <v>16.253</v>
      </c>
      <c r="E358" s="73">
        <f t="shared" si="12"/>
        <v>16.253</v>
      </c>
    </row>
    <row r="359" spans="1:5">
      <c r="A359" s="136" t="s">
        <v>180</v>
      </c>
      <c r="B359" s="137">
        <v>2</v>
      </c>
      <c r="C359" s="139">
        <v>7</v>
      </c>
      <c r="D359" s="140">
        <v>12.233000000000001</v>
      </c>
      <c r="E359" s="73">
        <f t="shared" si="12"/>
        <v>12.233000000000001</v>
      </c>
    </row>
    <row r="360" spans="1:5">
      <c r="A360" s="136" t="s">
        <v>180</v>
      </c>
      <c r="B360" s="137">
        <v>2</v>
      </c>
      <c r="C360" s="139">
        <v>8</v>
      </c>
      <c r="D360" s="140">
        <v>11.048</v>
      </c>
      <c r="E360" s="73">
        <f t="shared" si="12"/>
        <v>11.048</v>
      </c>
    </row>
    <row r="361" spans="1:5">
      <c r="A361" s="136" t="s">
        <v>180</v>
      </c>
      <c r="B361" s="137">
        <v>2</v>
      </c>
      <c r="C361" s="139">
        <v>10</v>
      </c>
      <c r="D361" s="140">
        <v>9.1560000000000006</v>
      </c>
      <c r="E361" s="73">
        <f t="shared" si="12"/>
        <v>9.1560000000000006</v>
      </c>
    </row>
    <row r="362" spans="1:5">
      <c r="A362" s="136" t="s">
        <v>180</v>
      </c>
      <c r="B362" s="137">
        <v>2</v>
      </c>
      <c r="C362" s="139">
        <v>12</v>
      </c>
      <c r="D362" s="140">
        <v>7.8109999999999999</v>
      </c>
      <c r="E362" s="73">
        <f t="shared" si="12"/>
        <v>7.8109999999999999</v>
      </c>
    </row>
    <row r="363" spans="1:5">
      <c r="A363" s="136" t="s">
        <v>180</v>
      </c>
      <c r="B363" s="137">
        <v>2</v>
      </c>
      <c r="C363" s="56">
        <v>24</v>
      </c>
      <c r="D363" s="140">
        <v>3.2829999999999999</v>
      </c>
      <c r="E363" s="73">
        <f t="shared" si="12"/>
        <v>3.2829999999999999</v>
      </c>
    </row>
    <row r="364" spans="1:5">
      <c r="A364" s="136" t="s">
        <v>180</v>
      </c>
      <c r="B364" s="137">
        <v>2</v>
      </c>
      <c r="C364" s="139">
        <v>36</v>
      </c>
      <c r="D364" s="140">
        <v>2.347</v>
      </c>
      <c r="E364" s="73">
        <f t="shared" si="12"/>
        <v>2.347</v>
      </c>
    </row>
    <row r="365" spans="1:5">
      <c r="A365" s="136" t="s">
        <v>181</v>
      </c>
      <c r="B365" s="137">
        <v>1</v>
      </c>
      <c r="C365" s="56">
        <v>0</v>
      </c>
      <c r="D365" s="140" t="s">
        <v>130</v>
      </c>
      <c r="E365" s="73" t="str">
        <f t="shared" si="12"/>
        <v>ND</v>
      </c>
    </row>
    <row r="366" spans="1:5">
      <c r="A366" s="136" t="s">
        <v>181</v>
      </c>
      <c r="B366" s="137">
        <v>1</v>
      </c>
      <c r="C366" s="139">
        <v>0.25</v>
      </c>
      <c r="D366" s="193">
        <v>2.194</v>
      </c>
      <c r="E366" s="73">
        <f t="shared" si="12"/>
        <v>2.194</v>
      </c>
    </row>
    <row r="367" spans="1:5">
      <c r="A367" s="136" t="s">
        <v>181</v>
      </c>
      <c r="B367" s="137">
        <v>1</v>
      </c>
      <c r="C367" s="139">
        <v>0.5</v>
      </c>
      <c r="D367" s="193">
        <v>44.337000000000003</v>
      </c>
      <c r="E367" s="73">
        <f t="shared" si="12"/>
        <v>44.337000000000003</v>
      </c>
    </row>
    <row r="368" spans="1:5">
      <c r="A368" s="136" t="s">
        <v>181</v>
      </c>
      <c r="B368" s="137">
        <v>1</v>
      </c>
      <c r="C368" s="139">
        <v>0.75</v>
      </c>
      <c r="D368" s="193">
        <v>128.018</v>
      </c>
      <c r="E368" s="73">
        <f t="shared" si="12"/>
        <v>128.018</v>
      </c>
    </row>
    <row r="369" spans="1:5">
      <c r="A369" s="136" t="s">
        <v>181</v>
      </c>
      <c r="B369" s="137">
        <v>1</v>
      </c>
      <c r="C369" s="139">
        <v>1</v>
      </c>
      <c r="D369" s="140">
        <v>130.20500000000001</v>
      </c>
      <c r="E369" s="73">
        <f t="shared" si="12"/>
        <v>130.20500000000001</v>
      </c>
    </row>
    <row r="370" spans="1:5">
      <c r="A370" s="136" t="s">
        <v>181</v>
      </c>
      <c r="B370" s="137">
        <v>1</v>
      </c>
      <c r="C370" s="139">
        <v>1.5</v>
      </c>
      <c r="D370" s="140">
        <v>156.976</v>
      </c>
      <c r="E370" s="73">
        <f t="shared" si="12"/>
        <v>156.976</v>
      </c>
    </row>
    <row r="371" spans="1:5">
      <c r="A371" s="136" t="s">
        <v>181</v>
      </c>
      <c r="B371" s="137">
        <v>1</v>
      </c>
      <c r="C371" s="139">
        <v>2</v>
      </c>
      <c r="D371" s="140">
        <v>133.19300000000001</v>
      </c>
      <c r="E371" s="73">
        <f t="shared" si="12"/>
        <v>133.19300000000001</v>
      </c>
    </row>
    <row r="372" spans="1:5">
      <c r="A372" s="136" t="s">
        <v>181</v>
      </c>
      <c r="B372" s="137">
        <v>1</v>
      </c>
      <c r="C372" s="139">
        <v>3</v>
      </c>
      <c r="D372" s="140">
        <v>84.188999999999993</v>
      </c>
      <c r="E372" s="73">
        <f t="shared" si="12"/>
        <v>84.188999999999993</v>
      </c>
    </row>
    <row r="373" spans="1:5">
      <c r="A373" s="136" t="s">
        <v>181</v>
      </c>
      <c r="B373" s="137">
        <v>1</v>
      </c>
      <c r="C373" s="139">
        <v>4</v>
      </c>
      <c r="D373" s="140">
        <v>63.548000000000002</v>
      </c>
      <c r="E373" s="73">
        <f t="shared" si="12"/>
        <v>63.548000000000002</v>
      </c>
    </row>
    <row r="374" spans="1:5">
      <c r="A374" s="136" t="s">
        <v>181</v>
      </c>
      <c r="B374" s="137">
        <v>1</v>
      </c>
      <c r="C374" s="139">
        <v>5</v>
      </c>
      <c r="D374" s="140">
        <v>38.883000000000003</v>
      </c>
      <c r="E374" s="73">
        <f t="shared" si="12"/>
        <v>38.883000000000003</v>
      </c>
    </row>
    <row r="375" spans="1:5">
      <c r="A375" s="136" t="s">
        <v>181</v>
      </c>
      <c r="B375" s="137">
        <v>1</v>
      </c>
      <c r="C375" s="139">
        <v>6</v>
      </c>
      <c r="D375" s="140">
        <v>29.876999999999999</v>
      </c>
      <c r="E375" s="73">
        <f t="shared" si="12"/>
        <v>29.876999999999999</v>
      </c>
    </row>
    <row r="376" spans="1:5">
      <c r="A376" s="136" t="s">
        <v>181</v>
      </c>
      <c r="B376" s="137">
        <v>1</v>
      </c>
      <c r="C376" s="139">
        <v>7</v>
      </c>
      <c r="D376" s="140">
        <v>24.512</v>
      </c>
      <c r="E376" s="73">
        <f t="shared" si="12"/>
        <v>24.512</v>
      </c>
    </row>
    <row r="377" spans="1:5">
      <c r="A377" s="136" t="s">
        <v>181</v>
      </c>
      <c r="B377" s="137">
        <v>1</v>
      </c>
      <c r="C377" s="139">
        <v>8</v>
      </c>
      <c r="D377" s="140">
        <v>21.876000000000001</v>
      </c>
      <c r="E377" s="73">
        <f t="shared" si="12"/>
        <v>21.876000000000001</v>
      </c>
    </row>
    <row r="378" spans="1:5">
      <c r="A378" s="136" t="s">
        <v>181</v>
      </c>
      <c r="B378" s="137">
        <v>1</v>
      </c>
      <c r="C378" s="139">
        <v>10</v>
      </c>
      <c r="D378" s="140">
        <v>13.666</v>
      </c>
      <c r="E378" s="73">
        <f t="shared" si="12"/>
        <v>13.666</v>
      </c>
    </row>
    <row r="379" spans="1:5">
      <c r="A379" s="136" t="s">
        <v>181</v>
      </c>
      <c r="B379" s="137">
        <v>1</v>
      </c>
      <c r="C379" s="139">
        <v>12</v>
      </c>
      <c r="D379" s="140">
        <v>12.728999999999999</v>
      </c>
      <c r="E379" s="73">
        <f t="shared" si="12"/>
        <v>12.728999999999999</v>
      </c>
    </row>
    <row r="380" spans="1:5">
      <c r="A380" s="136" t="s">
        <v>181</v>
      </c>
      <c r="B380" s="137">
        <v>1</v>
      </c>
      <c r="C380" s="56">
        <v>24</v>
      </c>
      <c r="D380" s="140">
        <v>6.0279999999999996</v>
      </c>
      <c r="E380" s="73">
        <f t="shared" si="12"/>
        <v>6.0279999999999996</v>
      </c>
    </row>
    <row r="381" spans="1:5">
      <c r="A381" s="136" t="s">
        <v>181</v>
      </c>
      <c r="B381" s="137">
        <v>1</v>
      </c>
      <c r="C381" s="139">
        <v>36</v>
      </c>
      <c r="D381" s="140">
        <v>2.4060000000000001</v>
      </c>
      <c r="E381" s="73">
        <f t="shared" si="12"/>
        <v>2.4060000000000001</v>
      </c>
    </row>
    <row r="382" spans="1:5">
      <c r="A382" s="136" t="s">
        <v>181</v>
      </c>
      <c r="B382" s="137">
        <v>2</v>
      </c>
      <c r="C382" s="56">
        <v>0</v>
      </c>
      <c r="D382" s="140" t="s">
        <v>130</v>
      </c>
      <c r="E382" s="73" t="str">
        <f t="shared" si="12"/>
        <v>ND</v>
      </c>
    </row>
    <row r="383" spans="1:5">
      <c r="A383" s="136" t="s">
        <v>181</v>
      </c>
      <c r="B383" s="137">
        <v>2</v>
      </c>
      <c r="C383" s="139">
        <v>0.25</v>
      </c>
      <c r="D383" s="140">
        <v>28.361999999999998</v>
      </c>
      <c r="E383" s="73">
        <f t="shared" si="12"/>
        <v>28.361999999999998</v>
      </c>
    </row>
    <row r="384" spans="1:5">
      <c r="A384" s="136" t="s">
        <v>181</v>
      </c>
      <c r="B384" s="137">
        <v>2</v>
      </c>
      <c r="C384" s="139">
        <v>0.5</v>
      </c>
      <c r="D384" s="140">
        <v>178.93899999999999</v>
      </c>
      <c r="E384" s="73">
        <f t="shared" si="12"/>
        <v>178.93899999999999</v>
      </c>
    </row>
    <row r="385" spans="1:5">
      <c r="A385" s="136" t="s">
        <v>181</v>
      </c>
      <c r="B385" s="137">
        <v>2</v>
      </c>
      <c r="C385" s="139">
        <v>0.75</v>
      </c>
      <c r="D385" s="140">
        <v>209.21199999999999</v>
      </c>
      <c r="E385" s="73">
        <f>IF(OR(D385=0,D385="no peak",D385="&lt; 0", D385&lt;$I$1*0.2),"ND",IF(OR(D385&lt;$I$1,$I$1*0.2&lt;=D385&lt;$I$1),"BQL",D385))</f>
        <v>209.21199999999999</v>
      </c>
    </row>
    <row r="386" spans="1:5">
      <c r="A386" s="136" t="s">
        <v>181</v>
      </c>
      <c r="B386" s="137">
        <v>2</v>
      </c>
      <c r="C386" s="139">
        <v>1</v>
      </c>
      <c r="D386" s="140">
        <v>180.72</v>
      </c>
      <c r="E386" s="73">
        <f t="shared" ref="E386:E416" si="13">IF(OR(D386=0,D386="no peak",D386="&lt; 0", D386&lt;$I$1*0.2),"ND",IF(OR(D386&lt;$I$1,$I$1*0.2&lt;=D386&lt;$I$1),"BQL",D386))</f>
        <v>180.72</v>
      </c>
    </row>
    <row r="387" spans="1:5">
      <c r="A387" s="136" t="s">
        <v>181</v>
      </c>
      <c r="B387" s="137">
        <v>2</v>
      </c>
      <c r="C387" s="139">
        <v>1.5</v>
      </c>
      <c r="D387" s="140">
        <v>124.759</v>
      </c>
      <c r="E387" s="73">
        <f t="shared" si="13"/>
        <v>124.759</v>
      </c>
    </row>
    <row r="388" spans="1:5">
      <c r="A388" s="136" t="s">
        <v>181</v>
      </c>
      <c r="B388" s="137">
        <v>2</v>
      </c>
      <c r="C388" s="139">
        <v>2</v>
      </c>
      <c r="D388" s="140">
        <v>88.063000000000002</v>
      </c>
      <c r="E388" s="73">
        <f t="shared" si="13"/>
        <v>88.063000000000002</v>
      </c>
    </row>
    <row r="389" spans="1:5">
      <c r="A389" s="136" t="s">
        <v>181</v>
      </c>
      <c r="B389" s="137">
        <v>2</v>
      </c>
      <c r="C389" s="139">
        <v>3</v>
      </c>
      <c r="D389" s="140">
        <v>57.048999999999999</v>
      </c>
      <c r="E389" s="73">
        <f t="shared" si="13"/>
        <v>57.048999999999999</v>
      </c>
    </row>
    <row r="390" spans="1:5">
      <c r="A390" s="136" t="s">
        <v>181</v>
      </c>
      <c r="B390" s="137">
        <v>2</v>
      </c>
      <c r="C390" s="139">
        <v>4</v>
      </c>
      <c r="D390" s="140">
        <v>42.826000000000001</v>
      </c>
      <c r="E390" s="73">
        <f t="shared" si="13"/>
        <v>42.826000000000001</v>
      </c>
    </row>
    <row r="391" spans="1:5">
      <c r="A391" s="136" t="s">
        <v>181</v>
      </c>
      <c r="B391" s="137">
        <v>2</v>
      </c>
      <c r="C391" s="139">
        <v>5</v>
      </c>
      <c r="D391" s="140">
        <v>29.382999999999999</v>
      </c>
      <c r="E391" s="73">
        <f t="shared" si="13"/>
        <v>29.382999999999999</v>
      </c>
    </row>
    <row r="392" spans="1:5">
      <c r="A392" s="136" t="s">
        <v>181</v>
      </c>
      <c r="B392" s="137">
        <v>2</v>
      </c>
      <c r="C392" s="139">
        <v>6</v>
      </c>
      <c r="D392" s="140">
        <v>23.721</v>
      </c>
      <c r="E392" s="73">
        <f t="shared" si="13"/>
        <v>23.721</v>
      </c>
    </row>
    <row r="393" spans="1:5">
      <c r="A393" s="136" t="s">
        <v>181</v>
      </c>
      <c r="B393" s="137">
        <v>2</v>
      </c>
      <c r="C393" s="139">
        <v>7</v>
      </c>
      <c r="D393" s="140">
        <v>17.861999999999998</v>
      </c>
      <c r="E393" s="73">
        <f t="shared" si="13"/>
        <v>17.861999999999998</v>
      </c>
    </row>
    <row r="394" spans="1:5">
      <c r="A394" s="136" t="s">
        <v>181</v>
      </c>
      <c r="B394" s="137">
        <v>2</v>
      </c>
      <c r="C394" s="139">
        <v>8</v>
      </c>
      <c r="D394" s="140">
        <v>16.373000000000001</v>
      </c>
      <c r="E394" s="73">
        <f t="shared" si="13"/>
        <v>16.373000000000001</v>
      </c>
    </row>
    <row r="395" spans="1:5">
      <c r="A395" s="136" t="s">
        <v>181</v>
      </c>
      <c r="B395" s="137">
        <v>2</v>
      </c>
      <c r="C395" s="139">
        <v>10</v>
      </c>
      <c r="D395" s="140">
        <v>11.555</v>
      </c>
      <c r="E395" s="73">
        <f t="shared" si="13"/>
        <v>11.555</v>
      </c>
    </row>
    <row r="396" spans="1:5">
      <c r="A396" s="136" t="s">
        <v>181</v>
      </c>
      <c r="B396" s="137">
        <v>2</v>
      </c>
      <c r="C396" s="139">
        <v>12</v>
      </c>
      <c r="D396" s="140">
        <v>8.8040000000000003</v>
      </c>
      <c r="E396" s="73">
        <f t="shared" si="13"/>
        <v>8.8040000000000003</v>
      </c>
    </row>
    <row r="397" spans="1:5">
      <c r="A397" s="136" t="s">
        <v>181</v>
      </c>
      <c r="B397" s="137">
        <v>2</v>
      </c>
      <c r="C397" s="56">
        <v>24</v>
      </c>
      <c r="D397" s="140">
        <v>4.7380000000000004</v>
      </c>
      <c r="E397" s="73">
        <f t="shared" si="13"/>
        <v>4.7380000000000004</v>
      </c>
    </row>
    <row r="398" spans="1:5">
      <c r="A398" s="136" t="s">
        <v>181</v>
      </c>
      <c r="B398" s="137">
        <v>2</v>
      </c>
      <c r="C398" s="139">
        <v>36</v>
      </c>
      <c r="D398" s="193">
        <v>1.885</v>
      </c>
      <c r="E398" s="73">
        <f t="shared" si="13"/>
        <v>1.885</v>
      </c>
    </row>
    <row r="399" spans="1:5">
      <c r="A399" s="136" t="s">
        <v>182</v>
      </c>
      <c r="B399" s="137">
        <v>1</v>
      </c>
      <c r="C399" s="56">
        <v>0</v>
      </c>
      <c r="D399" s="193" t="s">
        <v>130</v>
      </c>
      <c r="E399" s="73" t="str">
        <f t="shared" si="13"/>
        <v>ND</v>
      </c>
    </row>
    <row r="400" spans="1:5">
      <c r="A400" s="136" t="s">
        <v>182</v>
      </c>
      <c r="B400" s="137">
        <v>1</v>
      </c>
      <c r="C400" s="139">
        <v>0.25</v>
      </c>
      <c r="D400" s="193">
        <v>14.117000000000001</v>
      </c>
      <c r="E400" s="73">
        <f t="shared" si="13"/>
        <v>14.117000000000001</v>
      </c>
    </row>
    <row r="401" spans="1:5">
      <c r="A401" s="136" t="s">
        <v>182</v>
      </c>
      <c r="B401" s="137">
        <v>1</v>
      </c>
      <c r="C401" s="139">
        <v>0.5</v>
      </c>
      <c r="D401" s="140">
        <v>153.084</v>
      </c>
      <c r="E401" s="73">
        <f t="shared" si="13"/>
        <v>153.084</v>
      </c>
    </row>
    <row r="402" spans="1:5">
      <c r="A402" s="136" t="s">
        <v>182</v>
      </c>
      <c r="B402" s="137">
        <v>1</v>
      </c>
      <c r="C402" s="139">
        <v>0.75</v>
      </c>
      <c r="D402" s="140">
        <v>141.232</v>
      </c>
      <c r="E402" s="73">
        <f t="shared" si="13"/>
        <v>141.232</v>
      </c>
    </row>
    <row r="403" spans="1:5">
      <c r="A403" s="136" t="s">
        <v>182</v>
      </c>
      <c r="B403" s="137">
        <v>1</v>
      </c>
      <c r="C403" s="139">
        <v>1</v>
      </c>
      <c r="D403" s="140">
        <v>134.97499999999999</v>
      </c>
      <c r="E403" s="73">
        <f t="shared" si="13"/>
        <v>134.97499999999999</v>
      </c>
    </row>
    <row r="404" spans="1:5">
      <c r="A404" s="136" t="s">
        <v>182</v>
      </c>
      <c r="B404" s="137">
        <v>1</v>
      </c>
      <c r="C404" s="139">
        <v>1.5</v>
      </c>
      <c r="D404" s="140">
        <v>80.462000000000003</v>
      </c>
      <c r="E404" s="73">
        <f t="shared" si="13"/>
        <v>80.462000000000003</v>
      </c>
    </row>
    <row r="405" spans="1:5">
      <c r="A405" s="136" t="s">
        <v>182</v>
      </c>
      <c r="B405" s="137">
        <v>1</v>
      </c>
      <c r="C405" s="139">
        <v>2</v>
      </c>
      <c r="D405" s="140">
        <v>58.92</v>
      </c>
      <c r="E405" s="73">
        <f t="shared" si="13"/>
        <v>58.92</v>
      </c>
    </row>
    <row r="406" spans="1:5">
      <c r="A406" s="136" t="s">
        <v>182</v>
      </c>
      <c r="B406" s="137">
        <v>1</v>
      </c>
      <c r="C406" s="139">
        <v>3</v>
      </c>
      <c r="D406" s="140">
        <v>34.018999999999998</v>
      </c>
      <c r="E406" s="73">
        <f t="shared" si="13"/>
        <v>34.018999999999998</v>
      </c>
    </row>
    <row r="407" spans="1:5">
      <c r="A407" s="136" t="s">
        <v>182</v>
      </c>
      <c r="B407" s="137">
        <v>1</v>
      </c>
      <c r="C407" s="139">
        <v>4</v>
      </c>
      <c r="D407" s="140">
        <v>30.574000000000002</v>
      </c>
      <c r="E407" s="73">
        <f t="shared" si="13"/>
        <v>30.574000000000002</v>
      </c>
    </row>
    <row r="408" spans="1:5">
      <c r="A408" s="136" t="s">
        <v>182</v>
      </c>
      <c r="B408" s="137">
        <v>1</v>
      </c>
      <c r="C408" s="139">
        <v>5</v>
      </c>
      <c r="D408" s="140">
        <v>22.454000000000001</v>
      </c>
      <c r="E408" s="73">
        <f t="shared" si="13"/>
        <v>22.454000000000001</v>
      </c>
    </row>
    <row r="409" spans="1:5">
      <c r="A409" s="136" t="s">
        <v>182</v>
      </c>
      <c r="B409" s="137">
        <v>1</v>
      </c>
      <c r="C409" s="139">
        <v>6</v>
      </c>
      <c r="D409" s="140">
        <v>17.23</v>
      </c>
      <c r="E409" s="73">
        <f t="shared" si="13"/>
        <v>17.23</v>
      </c>
    </row>
    <row r="410" spans="1:5">
      <c r="A410" s="136" t="s">
        <v>182</v>
      </c>
      <c r="B410" s="137">
        <v>1</v>
      </c>
      <c r="C410" s="139">
        <v>7</v>
      </c>
      <c r="D410" s="140">
        <v>14.231999999999999</v>
      </c>
      <c r="E410" s="73">
        <f t="shared" si="13"/>
        <v>14.231999999999999</v>
      </c>
    </row>
    <row r="411" spans="1:5">
      <c r="A411" s="136" t="s">
        <v>182</v>
      </c>
      <c r="B411" s="137">
        <v>1</v>
      </c>
      <c r="C411" s="139">
        <v>8</v>
      </c>
      <c r="D411" s="140">
        <v>12.813000000000001</v>
      </c>
      <c r="E411" s="73">
        <f t="shared" si="13"/>
        <v>12.813000000000001</v>
      </c>
    </row>
    <row r="412" spans="1:5">
      <c r="A412" s="136" t="s">
        <v>182</v>
      </c>
      <c r="B412" s="137">
        <v>1</v>
      </c>
      <c r="C412" s="139">
        <v>10</v>
      </c>
      <c r="D412" s="140">
        <v>10.112</v>
      </c>
      <c r="E412" s="73">
        <f t="shared" si="13"/>
        <v>10.112</v>
      </c>
    </row>
    <row r="413" spans="1:5">
      <c r="A413" s="136" t="s">
        <v>182</v>
      </c>
      <c r="B413" s="137">
        <v>1</v>
      </c>
      <c r="C413" s="139">
        <v>12</v>
      </c>
      <c r="D413" s="140">
        <v>7.7859999999999996</v>
      </c>
      <c r="E413" s="73">
        <f t="shared" si="13"/>
        <v>7.7859999999999996</v>
      </c>
    </row>
    <row r="414" spans="1:5">
      <c r="A414" s="136" t="s">
        <v>182</v>
      </c>
      <c r="B414" s="137">
        <v>1</v>
      </c>
      <c r="C414" s="56">
        <v>24</v>
      </c>
      <c r="D414" s="140">
        <v>3.6629999999999998</v>
      </c>
      <c r="E414" s="73">
        <f t="shared" si="13"/>
        <v>3.6629999999999998</v>
      </c>
    </row>
    <row r="415" spans="1:5">
      <c r="A415" s="136" t="s">
        <v>182</v>
      </c>
      <c r="B415" s="137">
        <v>1</v>
      </c>
      <c r="C415" s="139">
        <v>36</v>
      </c>
      <c r="D415" s="140">
        <v>0.78</v>
      </c>
      <c r="E415" s="73" t="str">
        <f t="shared" si="13"/>
        <v>BQL</v>
      </c>
    </row>
    <row r="416" spans="1:5">
      <c r="A416" s="136" t="s">
        <v>182</v>
      </c>
      <c r="B416" s="137">
        <v>2</v>
      </c>
      <c r="C416" s="56">
        <v>0</v>
      </c>
      <c r="D416" s="140" t="s">
        <v>130</v>
      </c>
      <c r="E416" s="73" t="str">
        <f t="shared" si="13"/>
        <v>ND</v>
      </c>
    </row>
    <row r="417" spans="1:5">
      <c r="A417" s="136" t="s">
        <v>182</v>
      </c>
      <c r="B417" s="137">
        <v>2</v>
      </c>
      <c r="C417" s="139">
        <v>0.25</v>
      </c>
      <c r="D417" s="140">
        <v>64.185000000000002</v>
      </c>
      <c r="E417" s="73">
        <f>IF(OR(D417=0,D417="no peak",D417="&lt; 0", D417&lt;$I$1*0.2),"ND",IF(OR(D417&lt;$I$1,$I$1*0.2&lt;=D417&lt;$I$1),"BQL",D417))</f>
        <v>64.185000000000002</v>
      </c>
    </row>
    <row r="418" spans="1:5">
      <c r="A418" s="136" t="s">
        <v>182</v>
      </c>
      <c r="B418" s="137">
        <v>2</v>
      </c>
      <c r="C418" s="139">
        <v>0.5</v>
      </c>
      <c r="D418" s="140">
        <v>191.74600000000001</v>
      </c>
      <c r="E418" s="73">
        <f t="shared" ref="E418:E448" si="14">IF(OR(D418=0,D418="no peak",D418="&lt; 0", D418&lt;$I$1*0.2),"ND",IF(OR(D418&lt;$I$1,$I$1*0.2&lt;=D418&lt;$I$1),"BQL",D418))</f>
        <v>191.74600000000001</v>
      </c>
    </row>
    <row r="419" spans="1:5">
      <c r="A419" s="136" t="s">
        <v>182</v>
      </c>
      <c r="B419" s="137">
        <v>2</v>
      </c>
      <c r="C419" s="139">
        <v>0.75</v>
      </c>
      <c r="D419" s="140">
        <v>164.66300000000001</v>
      </c>
      <c r="E419" s="73">
        <f t="shared" si="14"/>
        <v>164.66300000000001</v>
      </c>
    </row>
    <row r="420" spans="1:5">
      <c r="A420" s="136" t="s">
        <v>182</v>
      </c>
      <c r="B420" s="137">
        <v>2</v>
      </c>
      <c r="C420" s="139">
        <v>1</v>
      </c>
      <c r="D420" s="140">
        <v>124.051</v>
      </c>
      <c r="E420" s="73">
        <f t="shared" si="14"/>
        <v>124.051</v>
      </c>
    </row>
    <row r="421" spans="1:5">
      <c r="A421" s="136" t="s">
        <v>182</v>
      </c>
      <c r="B421" s="137">
        <v>2</v>
      </c>
      <c r="C421" s="139">
        <v>1.5</v>
      </c>
      <c r="D421" s="140">
        <v>74.088999999999999</v>
      </c>
      <c r="E421" s="73">
        <f t="shared" si="14"/>
        <v>74.088999999999999</v>
      </c>
    </row>
    <row r="422" spans="1:5">
      <c r="A422" s="136" t="s">
        <v>182</v>
      </c>
      <c r="B422" s="137">
        <v>2</v>
      </c>
      <c r="C422" s="139">
        <v>2</v>
      </c>
      <c r="D422" s="140">
        <v>52.411000000000001</v>
      </c>
      <c r="E422" s="73">
        <f t="shared" si="14"/>
        <v>52.411000000000001</v>
      </c>
    </row>
    <row r="423" spans="1:5">
      <c r="A423" s="136" t="s">
        <v>182</v>
      </c>
      <c r="B423" s="137">
        <v>2</v>
      </c>
      <c r="C423" s="139">
        <v>3</v>
      </c>
      <c r="D423" s="140">
        <v>31.4</v>
      </c>
      <c r="E423" s="73">
        <f t="shared" si="14"/>
        <v>31.4</v>
      </c>
    </row>
    <row r="424" spans="1:5">
      <c r="A424" s="136" t="s">
        <v>182</v>
      </c>
      <c r="B424" s="137">
        <v>2</v>
      </c>
      <c r="C424" s="139">
        <v>4</v>
      </c>
      <c r="D424" s="140">
        <v>23.006</v>
      </c>
      <c r="E424" s="73">
        <f t="shared" si="14"/>
        <v>23.006</v>
      </c>
    </row>
    <row r="425" spans="1:5">
      <c r="A425" s="136" t="s">
        <v>182</v>
      </c>
      <c r="B425" s="137">
        <v>2</v>
      </c>
      <c r="C425" s="139">
        <v>5</v>
      </c>
      <c r="D425" s="140">
        <v>21.082999999999998</v>
      </c>
      <c r="E425" s="73">
        <f t="shared" si="14"/>
        <v>21.082999999999998</v>
      </c>
    </row>
    <row r="426" spans="1:5">
      <c r="A426" s="136" t="s">
        <v>182</v>
      </c>
      <c r="B426" s="137">
        <v>2</v>
      </c>
      <c r="C426" s="139">
        <v>6</v>
      </c>
      <c r="D426" s="140">
        <v>16.094000000000001</v>
      </c>
      <c r="E426" s="73">
        <f t="shared" si="14"/>
        <v>16.094000000000001</v>
      </c>
    </row>
    <row r="427" spans="1:5">
      <c r="A427" s="136" t="s">
        <v>182</v>
      </c>
      <c r="B427" s="137">
        <v>2</v>
      </c>
      <c r="C427" s="139">
        <v>7</v>
      </c>
      <c r="D427" s="140">
        <v>12.403</v>
      </c>
      <c r="E427" s="73">
        <f t="shared" si="14"/>
        <v>12.403</v>
      </c>
    </row>
    <row r="428" spans="1:5">
      <c r="A428" s="136" t="s">
        <v>182</v>
      </c>
      <c r="B428" s="137">
        <v>2</v>
      </c>
      <c r="C428" s="139">
        <v>8</v>
      </c>
      <c r="D428" s="140">
        <v>11.212</v>
      </c>
      <c r="E428" s="73">
        <f t="shared" si="14"/>
        <v>11.212</v>
      </c>
    </row>
    <row r="429" spans="1:5">
      <c r="A429" s="136" t="s">
        <v>182</v>
      </c>
      <c r="B429" s="137">
        <v>2</v>
      </c>
      <c r="C429" s="139">
        <v>10</v>
      </c>
      <c r="D429" s="140">
        <v>9.7089999999999996</v>
      </c>
      <c r="E429" s="73">
        <f t="shared" si="14"/>
        <v>9.7089999999999996</v>
      </c>
    </row>
    <row r="430" spans="1:5">
      <c r="A430" s="136" t="s">
        <v>182</v>
      </c>
      <c r="B430" s="137">
        <v>2</v>
      </c>
      <c r="C430" s="139">
        <v>12</v>
      </c>
      <c r="D430" s="193">
        <v>8.7569999999999997</v>
      </c>
      <c r="E430" s="73">
        <f t="shared" si="14"/>
        <v>8.7569999999999997</v>
      </c>
    </row>
    <row r="431" spans="1:5">
      <c r="A431" s="136" t="s">
        <v>182</v>
      </c>
      <c r="B431" s="137">
        <v>2</v>
      </c>
      <c r="C431" s="56">
        <v>24</v>
      </c>
      <c r="D431" s="193">
        <v>2.859</v>
      </c>
      <c r="E431" s="73">
        <f t="shared" si="14"/>
        <v>2.859</v>
      </c>
    </row>
    <row r="432" spans="1:5">
      <c r="A432" s="136" t="s">
        <v>182</v>
      </c>
      <c r="B432" s="137">
        <v>2</v>
      </c>
      <c r="C432" s="139">
        <v>36</v>
      </c>
      <c r="D432" s="193">
        <v>0.496</v>
      </c>
      <c r="E432" s="73" t="str">
        <f t="shared" si="14"/>
        <v>BQL</v>
      </c>
    </row>
    <row r="433" spans="1:5">
      <c r="A433" s="136" t="s">
        <v>183</v>
      </c>
      <c r="B433" s="137">
        <v>1</v>
      </c>
      <c r="C433" s="56">
        <v>0</v>
      </c>
      <c r="D433" s="140" t="s">
        <v>130</v>
      </c>
      <c r="E433" s="73" t="str">
        <f t="shared" si="14"/>
        <v>ND</v>
      </c>
    </row>
    <row r="434" spans="1:5">
      <c r="A434" s="136" t="s">
        <v>183</v>
      </c>
      <c r="B434" s="137">
        <v>1</v>
      </c>
      <c r="C434" s="139">
        <v>0.25</v>
      </c>
      <c r="D434" s="140">
        <v>231.316</v>
      </c>
      <c r="E434" s="73">
        <f t="shared" si="14"/>
        <v>231.316</v>
      </c>
    </row>
    <row r="435" spans="1:5">
      <c r="A435" s="136" t="s">
        <v>183</v>
      </c>
      <c r="B435" s="137">
        <v>1</v>
      </c>
      <c r="C435" s="139">
        <v>0.5</v>
      </c>
      <c r="D435" s="140">
        <v>341.32</v>
      </c>
      <c r="E435" s="73">
        <f t="shared" si="14"/>
        <v>341.32</v>
      </c>
    </row>
    <row r="436" spans="1:5">
      <c r="A436" s="136" t="s">
        <v>183</v>
      </c>
      <c r="B436" s="137">
        <v>1</v>
      </c>
      <c r="C436" s="139">
        <v>0.75</v>
      </c>
      <c r="D436" s="140">
        <v>250.05799999999999</v>
      </c>
      <c r="E436" s="73">
        <f t="shared" si="14"/>
        <v>250.05799999999999</v>
      </c>
    </row>
    <row r="437" spans="1:5">
      <c r="A437" s="136" t="s">
        <v>183</v>
      </c>
      <c r="B437" s="137">
        <v>1</v>
      </c>
      <c r="C437" s="139">
        <v>1</v>
      </c>
      <c r="D437" s="140">
        <v>174.71</v>
      </c>
      <c r="E437" s="73">
        <f t="shared" si="14"/>
        <v>174.71</v>
      </c>
    </row>
    <row r="438" spans="1:5">
      <c r="A438" s="136" t="s">
        <v>183</v>
      </c>
      <c r="B438" s="137">
        <v>1</v>
      </c>
      <c r="C438" s="139">
        <v>1.5</v>
      </c>
      <c r="D438" s="140">
        <v>95.317999999999998</v>
      </c>
      <c r="E438" s="73">
        <f t="shared" si="14"/>
        <v>95.317999999999998</v>
      </c>
    </row>
    <row r="439" spans="1:5">
      <c r="A439" s="136" t="s">
        <v>183</v>
      </c>
      <c r="B439" s="137">
        <v>1</v>
      </c>
      <c r="C439" s="139">
        <v>2</v>
      </c>
      <c r="D439" s="140">
        <v>71.072999999999993</v>
      </c>
      <c r="E439" s="73">
        <f t="shared" si="14"/>
        <v>71.072999999999993</v>
      </c>
    </row>
    <row r="440" spans="1:5">
      <c r="A440" s="136" t="s">
        <v>183</v>
      </c>
      <c r="B440" s="137">
        <v>1</v>
      </c>
      <c r="C440" s="139">
        <v>3</v>
      </c>
      <c r="D440" s="140">
        <v>45.011000000000003</v>
      </c>
      <c r="E440" s="73">
        <f t="shared" si="14"/>
        <v>45.011000000000003</v>
      </c>
    </row>
    <row r="441" spans="1:5">
      <c r="A441" s="136" t="s">
        <v>183</v>
      </c>
      <c r="B441" s="137">
        <v>1</v>
      </c>
      <c r="C441" s="139">
        <v>4</v>
      </c>
      <c r="D441" s="140">
        <v>33.902000000000001</v>
      </c>
      <c r="E441" s="73">
        <f t="shared" si="14"/>
        <v>33.902000000000001</v>
      </c>
    </row>
    <row r="442" spans="1:5">
      <c r="A442" s="136" t="s">
        <v>183</v>
      </c>
      <c r="B442" s="137">
        <v>1</v>
      </c>
      <c r="C442" s="139">
        <v>5</v>
      </c>
      <c r="D442" s="140">
        <v>24.484000000000002</v>
      </c>
      <c r="E442" s="73">
        <f t="shared" si="14"/>
        <v>24.484000000000002</v>
      </c>
    </row>
    <row r="443" spans="1:5">
      <c r="A443" s="136" t="s">
        <v>183</v>
      </c>
      <c r="B443" s="137">
        <v>1</v>
      </c>
      <c r="C443" s="139">
        <v>6</v>
      </c>
      <c r="D443" s="140">
        <v>20.457000000000001</v>
      </c>
      <c r="E443" s="73">
        <f t="shared" si="14"/>
        <v>20.457000000000001</v>
      </c>
    </row>
    <row r="444" spans="1:5">
      <c r="A444" s="136" t="s">
        <v>183</v>
      </c>
      <c r="B444" s="137">
        <v>1</v>
      </c>
      <c r="C444" s="139">
        <v>7</v>
      </c>
      <c r="D444" s="140">
        <v>16.873000000000001</v>
      </c>
      <c r="E444" s="73">
        <f t="shared" si="14"/>
        <v>16.873000000000001</v>
      </c>
    </row>
    <row r="445" spans="1:5">
      <c r="A445" s="136" t="s">
        <v>183</v>
      </c>
      <c r="B445" s="137">
        <v>1</v>
      </c>
      <c r="C445" s="139">
        <v>8</v>
      </c>
      <c r="D445" s="140">
        <v>17.125</v>
      </c>
      <c r="E445" s="73">
        <f t="shared" si="14"/>
        <v>17.125</v>
      </c>
    </row>
    <row r="446" spans="1:5">
      <c r="A446" s="136" t="s">
        <v>183</v>
      </c>
      <c r="B446" s="137">
        <v>1</v>
      </c>
      <c r="C446" s="139">
        <v>10</v>
      </c>
      <c r="D446" s="140">
        <v>10.247999999999999</v>
      </c>
      <c r="E446" s="73">
        <f t="shared" si="14"/>
        <v>10.247999999999999</v>
      </c>
    </row>
    <row r="447" spans="1:5">
      <c r="A447" s="136" t="s">
        <v>183</v>
      </c>
      <c r="B447" s="137">
        <v>1</v>
      </c>
      <c r="C447" s="139">
        <v>12</v>
      </c>
      <c r="D447" s="140">
        <v>8.4489999999999998</v>
      </c>
      <c r="E447" s="73">
        <f t="shared" si="14"/>
        <v>8.4489999999999998</v>
      </c>
    </row>
    <row r="448" spans="1:5">
      <c r="A448" s="136" t="s">
        <v>183</v>
      </c>
      <c r="B448" s="137">
        <v>1</v>
      </c>
      <c r="C448" s="56">
        <v>24</v>
      </c>
      <c r="D448" s="140">
        <v>2.5219999999999998</v>
      </c>
      <c r="E448" s="73">
        <f t="shared" si="14"/>
        <v>2.5219999999999998</v>
      </c>
    </row>
    <row r="449" spans="1:5">
      <c r="A449" s="136" t="s">
        <v>183</v>
      </c>
      <c r="B449" s="137">
        <v>1</v>
      </c>
      <c r="C449" s="139">
        <v>36</v>
      </c>
      <c r="D449" s="140">
        <v>0.76900000000000002</v>
      </c>
      <c r="E449" s="73" t="str">
        <f>IF(OR(D449=0,D449="no peak",D449="&lt; 0", D449&lt;$I$1*0.2),"ND",IF(OR(D449&lt;$I$1,$I$1*0.2&lt;=D449&lt;$I$1),"BQL",D449))</f>
        <v>BQL</v>
      </c>
    </row>
    <row r="450" spans="1:5">
      <c r="A450" s="136" t="s">
        <v>184</v>
      </c>
      <c r="B450" s="137">
        <v>1</v>
      </c>
      <c r="C450" s="56">
        <v>0</v>
      </c>
      <c r="D450" s="140" t="s">
        <v>130</v>
      </c>
      <c r="E450" s="73" t="str">
        <f t="shared" ref="E450:E480" si="15">IF(OR(D450=0,D450="no peak",D450="&lt; 0", D450&lt;$I$1*0.2),"ND",IF(OR(D450&lt;$I$1,$I$1*0.2&lt;=D450&lt;$I$1),"BQL",D450))</f>
        <v>ND</v>
      </c>
    </row>
    <row r="451" spans="1:5">
      <c r="A451" s="136" t="s">
        <v>184</v>
      </c>
      <c r="B451" s="137">
        <v>1</v>
      </c>
      <c r="C451" s="139">
        <v>0.25</v>
      </c>
      <c r="D451" s="140">
        <v>14.448</v>
      </c>
      <c r="E451" s="73">
        <f t="shared" si="15"/>
        <v>14.448</v>
      </c>
    </row>
    <row r="452" spans="1:5">
      <c r="A452" s="136" t="s">
        <v>184</v>
      </c>
      <c r="B452" s="137">
        <v>1</v>
      </c>
      <c r="C452" s="139">
        <v>0.5</v>
      </c>
      <c r="D452" s="140">
        <v>167.79400000000001</v>
      </c>
      <c r="E452" s="73">
        <f t="shared" si="15"/>
        <v>167.79400000000001</v>
      </c>
    </row>
    <row r="453" spans="1:5">
      <c r="A453" s="136" t="s">
        <v>184</v>
      </c>
      <c r="B453" s="137">
        <v>1</v>
      </c>
      <c r="C453" s="139">
        <v>0.75</v>
      </c>
      <c r="D453" s="140">
        <v>161.839</v>
      </c>
      <c r="E453" s="73">
        <f t="shared" si="15"/>
        <v>161.839</v>
      </c>
    </row>
    <row r="454" spans="1:5">
      <c r="A454" s="136" t="s">
        <v>184</v>
      </c>
      <c r="B454" s="137">
        <v>1</v>
      </c>
      <c r="C454" s="139">
        <v>1</v>
      </c>
      <c r="D454" s="140">
        <v>131.74799999999999</v>
      </c>
      <c r="E454" s="73">
        <f t="shared" si="15"/>
        <v>131.74799999999999</v>
      </c>
    </row>
    <row r="455" spans="1:5">
      <c r="A455" s="136" t="s">
        <v>184</v>
      </c>
      <c r="B455" s="137">
        <v>1</v>
      </c>
      <c r="C455" s="139">
        <v>1.5</v>
      </c>
      <c r="D455" s="140">
        <v>71.819000000000003</v>
      </c>
      <c r="E455" s="73">
        <f t="shared" si="15"/>
        <v>71.819000000000003</v>
      </c>
    </row>
    <row r="456" spans="1:5">
      <c r="A456" s="136" t="s">
        <v>184</v>
      </c>
      <c r="B456" s="137">
        <v>1</v>
      </c>
      <c r="C456" s="139">
        <v>2</v>
      </c>
      <c r="D456" s="140">
        <v>48.314</v>
      </c>
      <c r="E456" s="73">
        <f t="shared" si="15"/>
        <v>48.314</v>
      </c>
    </row>
    <row r="457" spans="1:5">
      <c r="A457" s="136" t="s">
        <v>184</v>
      </c>
      <c r="B457" s="137">
        <v>1</v>
      </c>
      <c r="C457" s="139">
        <v>3</v>
      </c>
      <c r="D457" s="140">
        <v>27.707999999999998</v>
      </c>
      <c r="E457" s="73">
        <f t="shared" si="15"/>
        <v>27.707999999999998</v>
      </c>
    </row>
    <row r="458" spans="1:5">
      <c r="A458" s="136" t="s">
        <v>184</v>
      </c>
      <c r="B458" s="137">
        <v>1</v>
      </c>
      <c r="C458" s="139">
        <v>4</v>
      </c>
      <c r="D458" s="140">
        <v>21.082000000000001</v>
      </c>
      <c r="E458" s="73">
        <f t="shared" si="15"/>
        <v>21.082000000000001</v>
      </c>
    </row>
    <row r="459" spans="1:5">
      <c r="A459" s="136" t="s">
        <v>184</v>
      </c>
      <c r="B459" s="137">
        <v>1</v>
      </c>
      <c r="C459" s="139">
        <v>5</v>
      </c>
      <c r="D459" s="140">
        <v>15.956</v>
      </c>
      <c r="E459" s="73">
        <f t="shared" si="15"/>
        <v>15.956</v>
      </c>
    </row>
    <row r="460" spans="1:5">
      <c r="A460" s="136" t="s">
        <v>184</v>
      </c>
      <c r="B460" s="137">
        <v>1</v>
      </c>
      <c r="C460" s="139">
        <v>6</v>
      </c>
      <c r="D460" s="140">
        <v>11.505000000000001</v>
      </c>
      <c r="E460" s="73">
        <f t="shared" si="15"/>
        <v>11.505000000000001</v>
      </c>
    </row>
    <row r="461" spans="1:5">
      <c r="A461" s="136" t="s">
        <v>184</v>
      </c>
      <c r="B461" s="137">
        <v>1</v>
      </c>
      <c r="C461" s="139">
        <v>7</v>
      </c>
      <c r="D461" s="140">
        <v>9.3889999999999993</v>
      </c>
      <c r="E461" s="73">
        <f t="shared" si="15"/>
        <v>9.3889999999999993</v>
      </c>
    </row>
    <row r="462" spans="1:5">
      <c r="A462" s="136" t="s">
        <v>184</v>
      </c>
      <c r="B462" s="137">
        <v>1</v>
      </c>
      <c r="C462" s="139">
        <v>8</v>
      </c>
      <c r="D462" s="193">
        <v>7.9969999999999999</v>
      </c>
      <c r="E462" s="73">
        <f t="shared" si="15"/>
        <v>7.9969999999999999</v>
      </c>
    </row>
    <row r="463" spans="1:5">
      <c r="A463" s="136" t="s">
        <v>184</v>
      </c>
      <c r="B463" s="137">
        <v>1</v>
      </c>
      <c r="C463" s="139">
        <v>10</v>
      </c>
      <c r="D463" s="193">
        <v>6.24</v>
      </c>
      <c r="E463" s="73">
        <f t="shared" si="15"/>
        <v>6.24</v>
      </c>
    </row>
    <row r="464" spans="1:5">
      <c r="A464" s="136" t="s">
        <v>184</v>
      </c>
      <c r="B464" s="137">
        <v>1</v>
      </c>
      <c r="C464" s="139">
        <v>12</v>
      </c>
      <c r="D464" s="193">
        <v>5.73</v>
      </c>
      <c r="E464" s="73">
        <f t="shared" si="15"/>
        <v>5.73</v>
      </c>
    </row>
    <row r="465" spans="1:5">
      <c r="A465" s="136" t="s">
        <v>184</v>
      </c>
      <c r="B465" s="137">
        <v>1</v>
      </c>
      <c r="C465" s="56">
        <v>24</v>
      </c>
      <c r="D465" s="140">
        <v>2.9670000000000001</v>
      </c>
      <c r="E465" s="73">
        <f t="shared" si="15"/>
        <v>2.9670000000000001</v>
      </c>
    </row>
    <row r="466" spans="1:5">
      <c r="A466" s="136" t="s">
        <v>184</v>
      </c>
      <c r="B466" s="137">
        <v>1</v>
      </c>
      <c r="C466" s="139">
        <v>36</v>
      </c>
      <c r="D466" s="140">
        <v>1.4410000000000001</v>
      </c>
      <c r="E466" s="73">
        <f t="shared" si="15"/>
        <v>1.4410000000000001</v>
      </c>
    </row>
    <row r="467" spans="1:5">
      <c r="A467" s="136" t="s">
        <v>184</v>
      </c>
      <c r="B467" s="137">
        <v>2</v>
      </c>
      <c r="C467" s="56">
        <v>0</v>
      </c>
      <c r="D467" s="140" t="s">
        <v>130</v>
      </c>
      <c r="E467" s="73" t="str">
        <f t="shared" si="15"/>
        <v>ND</v>
      </c>
    </row>
    <row r="468" spans="1:5">
      <c r="A468" s="136" t="s">
        <v>184</v>
      </c>
      <c r="B468" s="137">
        <v>2</v>
      </c>
      <c r="C468" s="139">
        <v>0.25</v>
      </c>
      <c r="D468" s="140">
        <v>49.67</v>
      </c>
      <c r="E468" s="73">
        <f t="shared" si="15"/>
        <v>49.67</v>
      </c>
    </row>
    <row r="469" spans="1:5">
      <c r="A469" s="136" t="s">
        <v>184</v>
      </c>
      <c r="B469" s="137">
        <v>2</v>
      </c>
      <c r="C469" s="139">
        <v>0.5</v>
      </c>
      <c r="D469" s="140">
        <v>164.905</v>
      </c>
      <c r="E469" s="73">
        <f t="shared" si="15"/>
        <v>164.905</v>
      </c>
    </row>
    <row r="470" spans="1:5">
      <c r="A470" s="136" t="s">
        <v>184</v>
      </c>
      <c r="B470" s="137">
        <v>2</v>
      </c>
      <c r="C470" s="139">
        <v>0.75</v>
      </c>
      <c r="D470" s="140">
        <v>150.76300000000001</v>
      </c>
      <c r="E470" s="73">
        <f t="shared" si="15"/>
        <v>150.76300000000001</v>
      </c>
    </row>
    <row r="471" spans="1:5">
      <c r="A471" s="136" t="s">
        <v>184</v>
      </c>
      <c r="B471" s="137">
        <v>2</v>
      </c>
      <c r="C471" s="139">
        <v>1</v>
      </c>
      <c r="D471" s="140">
        <v>108.37</v>
      </c>
      <c r="E471" s="73">
        <f t="shared" si="15"/>
        <v>108.37</v>
      </c>
    </row>
    <row r="472" spans="1:5">
      <c r="A472" s="136" t="s">
        <v>184</v>
      </c>
      <c r="B472" s="137">
        <v>2</v>
      </c>
      <c r="C472" s="139">
        <v>1.5</v>
      </c>
      <c r="D472" s="140">
        <v>64.388000000000005</v>
      </c>
      <c r="E472" s="73">
        <f t="shared" si="15"/>
        <v>64.388000000000005</v>
      </c>
    </row>
    <row r="473" spans="1:5">
      <c r="A473" s="136" t="s">
        <v>184</v>
      </c>
      <c r="B473" s="137">
        <v>2</v>
      </c>
      <c r="C473" s="139">
        <v>2</v>
      </c>
      <c r="D473" s="140">
        <v>46.594000000000001</v>
      </c>
      <c r="E473" s="73">
        <f t="shared" si="15"/>
        <v>46.594000000000001</v>
      </c>
    </row>
    <row r="474" spans="1:5">
      <c r="A474" s="136" t="s">
        <v>184</v>
      </c>
      <c r="B474" s="137">
        <v>2</v>
      </c>
      <c r="C474" s="139">
        <v>3</v>
      </c>
      <c r="D474" s="140">
        <v>27.405000000000001</v>
      </c>
      <c r="E474" s="73">
        <f t="shared" si="15"/>
        <v>27.405000000000001</v>
      </c>
    </row>
    <row r="475" spans="1:5">
      <c r="A475" s="136" t="s">
        <v>184</v>
      </c>
      <c r="B475" s="137">
        <v>2</v>
      </c>
      <c r="C475" s="139">
        <v>4</v>
      </c>
      <c r="D475" s="140">
        <v>19.199000000000002</v>
      </c>
      <c r="E475" s="73">
        <f t="shared" si="15"/>
        <v>19.199000000000002</v>
      </c>
    </row>
    <row r="476" spans="1:5">
      <c r="A476" s="136" t="s">
        <v>184</v>
      </c>
      <c r="B476" s="137">
        <v>2</v>
      </c>
      <c r="C476" s="139">
        <v>5</v>
      </c>
      <c r="D476" s="140">
        <v>13.147</v>
      </c>
      <c r="E476" s="73">
        <f t="shared" si="15"/>
        <v>13.147</v>
      </c>
    </row>
    <row r="477" spans="1:5">
      <c r="A477" s="136" t="s">
        <v>184</v>
      </c>
      <c r="B477" s="137">
        <v>2</v>
      </c>
      <c r="C477" s="139">
        <v>6</v>
      </c>
      <c r="D477" s="140">
        <v>10.629</v>
      </c>
      <c r="E477" s="73">
        <f t="shared" si="15"/>
        <v>10.629</v>
      </c>
    </row>
    <row r="478" spans="1:5">
      <c r="A478" s="136" t="s">
        <v>184</v>
      </c>
      <c r="B478" s="137">
        <v>2</v>
      </c>
      <c r="C478" s="139">
        <v>7</v>
      </c>
      <c r="D478" s="140">
        <v>8.3409999999999993</v>
      </c>
      <c r="E478" s="73">
        <f t="shared" si="15"/>
        <v>8.3409999999999993</v>
      </c>
    </row>
    <row r="479" spans="1:5">
      <c r="A479" s="136" t="s">
        <v>184</v>
      </c>
      <c r="B479" s="137">
        <v>2</v>
      </c>
      <c r="C479" s="139">
        <v>8</v>
      </c>
      <c r="D479" s="140">
        <v>7.407</v>
      </c>
      <c r="E479" s="73">
        <f t="shared" si="15"/>
        <v>7.407</v>
      </c>
    </row>
    <row r="480" spans="1:5">
      <c r="A480" s="136" t="s">
        <v>184</v>
      </c>
      <c r="B480" s="137">
        <v>2</v>
      </c>
      <c r="C480" s="139">
        <v>10</v>
      </c>
      <c r="D480" s="140">
        <v>4.37</v>
      </c>
      <c r="E480" s="73">
        <f t="shared" si="15"/>
        <v>4.37</v>
      </c>
    </row>
    <row r="481" spans="1:5">
      <c r="A481" s="136" t="s">
        <v>184</v>
      </c>
      <c r="B481" s="137">
        <v>2</v>
      </c>
      <c r="C481" s="139">
        <v>12</v>
      </c>
      <c r="D481" s="140">
        <v>4.6820000000000004</v>
      </c>
      <c r="E481" s="73">
        <f>IF(OR(D481=0,D481="no peak",D481="&lt; 0", D481&lt;$I$1*0.2),"ND",IF(OR(D481&lt;$I$1,$I$1*0.2&lt;=D481&lt;$I$1),"BQL",D481))</f>
        <v>4.6820000000000004</v>
      </c>
    </row>
    <row r="482" spans="1:5">
      <c r="A482" s="136" t="s">
        <v>184</v>
      </c>
      <c r="B482" s="137">
        <v>2</v>
      </c>
      <c r="C482" s="56">
        <v>24</v>
      </c>
      <c r="D482" s="140">
        <v>2.992</v>
      </c>
      <c r="E482" s="73">
        <f t="shared" ref="E482:E512" si="16">IF(OR(D482=0,D482="no peak",D482="&lt; 0", D482&lt;$I$1*0.2),"ND",IF(OR(D482&lt;$I$1,$I$1*0.2&lt;=D482&lt;$I$1),"BQL",D482))</f>
        <v>2.992</v>
      </c>
    </row>
    <row r="483" spans="1:5">
      <c r="A483" s="136" t="s">
        <v>184</v>
      </c>
      <c r="B483" s="137">
        <v>2</v>
      </c>
      <c r="C483" s="139">
        <v>36</v>
      </c>
      <c r="D483" s="140">
        <v>1.6910000000000001</v>
      </c>
      <c r="E483" s="73">
        <f t="shared" si="16"/>
        <v>1.6910000000000001</v>
      </c>
    </row>
    <row r="484" spans="1:5">
      <c r="A484" s="136" t="s">
        <v>185</v>
      </c>
      <c r="B484" s="137">
        <v>1</v>
      </c>
      <c r="C484" s="56">
        <v>0</v>
      </c>
      <c r="D484" s="140" t="s">
        <v>130</v>
      </c>
      <c r="E484" s="73" t="str">
        <f t="shared" si="16"/>
        <v>ND</v>
      </c>
    </row>
    <row r="485" spans="1:5">
      <c r="A485" s="136" t="s">
        <v>185</v>
      </c>
      <c r="B485" s="137">
        <v>1</v>
      </c>
      <c r="C485" s="139">
        <v>0.25</v>
      </c>
      <c r="D485" s="140">
        <v>89.212999999999994</v>
      </c>
      <c r="E485" s="73">
        <f t="shared" si="16"/>
        <v>89.212999999999994</v>
      </c>
    </row>
    <row r="486" spans="1:5">
      <c r="A486" s="136" t="s">
        <v>185</v>
      </c>
      <c r="B486" s="137">
        <v>1</v>
      </c>
      <c r="C486" s="139">
        <v>0.5</v>
      </c>
      <c r="D486" s="140">
        <v>270.12099999999998</v>
      </c>
      <c r="E486" s="73">
        <f t="shared" si="16"/>
        <v>270.12099999999998</v>
      </c>
    </row>
    <row r="487" spans="1:5">
      <c r="A487" s="136" t="s">
        <v>185</v>
      </c>
      <c r="B487" s="137">
        <v>1</v>
      </c>
      <c r="C487" s="139">
        <v>0.75</v>
      </c>
      <c r="D487" s="140">
        <v>221.82599999999999</v>
      </c>
      <c r="E487" s="73">
        <f t="shared" si="16"/>
        <v>221.82599999999999</v>
      </c>
    </row>
    <row r="488" spans="1:5">
      <c r="A488" s="136" t="s">
        <v>185</v>
      </c>
      <c r="B488" s="137">
        <v>1</v>
      </c>
      <c r="C488" s="139">
        <v>1</v>
      </c>
      <c r="D488" s="140">
        <v>171.036</v>
      </c>
      <c r="E488" s="73">
        <f t="shared" si="16"/>
        <v>171.036</v>
      </c>
    </row>
    <row r="489" spans="1:5">
      <c r="A489" s="136" t="s">
        <v>185</v>
      </c>
      <c r="B489" s="137">
        <v>1</v>
      </c>
      <c r="C489" s="139">
        <v>1.5</v>
      </c>
      <c r="D489" s="140">
        <v>105.786</v>
      </c>
      <c r="E489" s="73">
        <f t="shared" si="16"/>
        <v>105.786</v>
      </c>
    </row>
    <row r="490" spans="1:5">
      <c r="A490" s="136" t="s">
        <v>185</v>
      </c>
      <c r="B490" s="137">
        <v>1</v>
      </c>
      <c r="C490" s="139">
        <v>2</v>
      </c>
      <c r="D490" s="140">
        <v>81.796000000000006</v>
      </c>
      <c r="E490" s="73">
        <f t="shared" si="16"/>
        <v>81.796000000000006</v>
      </c>
    </row>
    <row r="491" spans="1:5">
      <c r="A491" s="136" t="s">
        <v>185</v>
      </c>
      <c r="B491" s="137">
        <v>1</v>
      </c>
      <c r="C491" s="139">
        <v>3</v>
      </c>
      <c r="D491" s="140">
        <v>59.945</v>
      </c>
      <c r="E491" s="73">
        <f t="shared" si="16"/>
        <v>59.945</v>
      </c>
    </row>
    <row r="492" spans="1:5">
      <c r="A492" s="136" t="s">
        <v>185</v>
      </c>
      <c r="B492" s="137">
        <v>1</v>
      </c>
      <c r="C492" s="139">
        <v>4</v>
      </c>
      <c r="D492" s="140">
        <v>46.402000000000001</v>
      </c>
      <c r="E492" s="73">
        <f t="shared" si="16"/>
        <v>46.402000000000001</v>
      </c>
    </row>
    <row r="493" spans="1:5">
      <c r="A493" s="136" t="s">
        <v>185</v>
      </c>
      <c r="B493" s="137">
        <v>1</v>
      </c>
      <c r="C493" s="139">
        <v>5</v>
      </c>
      <c r="D493" s="140">
        <v>33.072000000000003</v>
      </c>
      <c r="E493" s="73">
        <f t="shared" si="16"/>
        <v>33.072000000000003</v>
      </c>
    </row>
    <row r="494" spans="1:5">
      <c r="A494" s="136" t="s">
        <v>185</v>
      </c>
      <c r="B494" s="137">
        <v>1</v>
      </c>
      <c r="C494" s="139">
        <v>6</v>
      </c>
      <c r="D494" s="193">
        <v>25.416</v>
      </c>
      <c r="E494" s="73">
        <f t="shared" si="16"/>
        <v>25.416</v>
      </c>
    </row>
    <row r="495" spans="1:5">
      <c r="A495" s="136" t="s">
        <v>185</v>
      </c>
      <c r="B495" s="137">
        <v>1</v>
      </c>
      <c r="C495" s="139">
        <v>7</v>
      </c>
      <c r="D495" s="193">
        <v>20.826000000000001</v>
      </c>
      <c r="E495" s="73">
        <f t="shared" si="16"/>
        <v>20.826000000000001</v>
      </c>
    </row>
    <row r="496" spans="1:5">
      <c r="A496" s="136" t="s">
        <v>185</v>
      </c>
      <c r="B496" s="137">
        <v>1</v>
      </c>
      <c r="C496" s="139">
        <v>8</v>
      </c>
      <c r="D496" s="193">
        <v>18.856000000000002</v>
      </c>
      <c r="E496" s="73">
        <f t="shared" si="16"/>
        <v>18.856000000000002</v>
      </c>
    </row>
    <row r="497" spans="1:5">
      <c r="A497" s="136" t="s">
        <v>185</v>
      </c>
      <c r="B497" s="137">
        <v>1</v>
      </c>
      <c r="C497" s="139">
        <v>10</v>
      </c>
      <c r="D497" s="140">
        <v>14.208</v>
      </c>
      <c r="E497" s="73">
        <f t="shared" si="16"/>
        <v>14.208</v>
      </c>
    </row>
    <row r="498" spans="1:5">
      <c r="A498" s="136" t="s">
        <v>185</v>
      </c>
      <c r="B498" s="137">
        <v>1</v>
      </c>
      <c r="C498" s="139">
        <v>12</v>
      </c>
      <c r="D498" s="140">
        <v>9.7919999999999998</v>
      </c>
      <c r="E498" s="73">
        <f t="shared" si="16"/>
        <v>9.7919999999999998</v>
      </c>
    </row>
    <row r="499" spans="1:5">
      <c r="A499" s="136" t="s">
        <v>185</v>
      </c>
      <c r="B499" s="137">
        <v>1</v>
      </c>
      <c r="C499" s="56">
        <v>24</v>
      </c>
      <c r="D499" s="140">
        <v>2.8130000000000002</v>
      </c>
      <c r="E499" s="73">
        <f t="shared" si="16"/>
        <v>2.8130000000000002</v>
      </c>
    </row>
    <row r="500" spans="1:5">
      <c r="A500" s="136" t="s">
        <v>185</v>
      </c>
      <c r="B500" s="137">
        <v>1</v>
      </c>
      <c r="C500" s="139">
        <v>36</v>
      </c>
      <c r="D500" s="140">
        <v>0.504</v>
      </c>
      <c r="E500" s="73" t="str">
        <f t="shared" si="16"/>
        <v>BQL</v>
      </c>
    </row>
    <row r="501" spans="1:5">
      <c r="A501" s="136" t="s">
        <v>185</v>
      </c>
      <c r="B501" s="137">
        <v>2</v>
      </c>
      <c r="C501" s="56">
        <v>0</v>
      </c>
      <c r="D501" s="140" t="s">
        <v>130</v>
      </c>
      <c r="E501" s="73" t="str">
        <f t="shared" si="16"/>
        <v>ND</v>
      </c>
    </row>
    <row r="502" spans="1:5">
      <c r="A502" s="136" t="s">
        <v>185</v>
      </c>
      <c r="B502" s="137">
        <v>2</v>
      </c>
      <c r="C502" s="139">
        <v>0.25</v>
      </c>
      <c r="D502" s="140">
        <v>7.18</v>
      </c>
      <c r="E502" s="73">
        <f t="shared" si="16"/>
        <v>7.18</v>
      </c>
    </row>
    <row r="503" spans="1:5">
      <c r="A503" s="136" t="s">
        <v>185</v>
      </c>
      <c r="B503" s="137">
        <v>2</v>
      </c>
      <c r="C503" s="139">
        <v>0.5</v>
      </c>
      <c r="D503" s="140">
        <v>110.78</v>
      </c>
      <c r="E503" s="73">
        <f t="shared" si="16"/>
        <v>110.78</v>
      </c>
    </row>
    <row r="504" spans="1:5">
      <c r="A504" s="136" t="s">
        <v>185</v>
      </c>
      <c r="B504" s="137">
        <v>2</v>
      </c>
      <c r="C504" s="139">
        <v>0.75</v>
      </c>
      <c r="D504" s="140">
        <v>194.755</v>
      </c>
      <c r="E504" s="73">
        <f t="shared" si="16"/>
        <v>194.755</v>
      </c>
    </row>
    <row r="505" spans="1:5">
      <c r="A505" s="136" t="s">
        <v>185</v>
      </c>
      <c r="B505" s="137">
        <v>2</v>
      </c>
      <c r="C505" s="139">
        <v>1</v>
      </c>
      <c r="D505" s="140">
        <v>197.62100000000001</v>
      </c>
      <c r="E505" s="73">
        <f t="shared" si="16"/>
        <v>197.62100000000001</v>
      </c>
    </row>
    <row r="506" spans="1:5">
      <c r="A506" s="136" t="s">
        <v>185</v>
      </c>
      <c r="B506" s="137">
        <v>2</v>
      </c>
      <c r="C506" s="139">
        <v>1.5</v>
      </c>
      <c r="D506" s="140">
        <v>139.06100000000001</v>
      </c>
      <c r="E506" s="73">
        <f t="shared" si="16"/>
        <v>139.06100000000001</v>
      </c>
    </row>
    <row r="507" spans="1:5">
      <c r="A507" s="136" t="s">
        <v>185</v>
      </c>
      <c r="B507" s="137">
        <v>2</v>
      </c>
      <c r="C507" s="139">
        <v>2</v>
      </c>
      <c r="D507" s="140">
        <v>96.186999999999998</v>
      </c>
      <c r="E507" s="73">
        <f t="shared" si="16"/>
        <v>96.186999999999998</v>
      </c>
    </row>
    <row r="508" spans="1:5">
      <c r="A508" s="136" t="s">
        <v>185</v>
      </c>
      <c r="B508" s="137">
        <v>2</v>
      </c>
      <c r="C508" s="139">
        <v>3</v>
      </c>
      <c r="D508" s="140">
        <v>64.013000000000005</v>
      </c>
      <c r="E508" s="73">
        <f t="shared" si="16"/>
        <v>64.013000000000005</v>
      </c>
    </row>
    <row r="509" spans="1:5">
      <c r="A509" s="136" t="s">
        <v>185</v>
      </c>
      <c r="B509" s="137">
        <v>2</v>
      </c>
      <c r="C509" s="139">
        <v>4</v>
      </c>
      <c r="D509" s="140">
        <v>47.401000000000003</v>
      </c>
      <c r="E509" s="73">
        <f t="shared" si="16"/>
        <v>47.401000000000003</v>
      </c>
    </row>
    <row r="510" spans="1:5">
      <c r="A510" s="136" t="s">
        <v>185</v>
      </c>
      <c r="B510" s="137">
        <v>2</v>
      </c>
      <c r="C510" s="139">
        <v>5</v>
      </c>
      <c r="D510" s="140">
        <v>32.853999999999999</v>
      </c>
      <c r="E510" s="73">
        <f t="shared" si="16"/>
        <v>32.853999999999999</v>
      </c>
    </row>
    <row r="511" spans="1:5">
      <c r="A511" s="136" t="s">
        <v>185</v>
      </c>
      <c r="B511" s="137">
        <v>2</v>
      </c>
      <c r="C511" s="139">
        <v>6</v>
      </c>
      <c r="D511" s="140">
        <v>25.225999999999999</v>
      </c>
      <c r="E511" s="73">
        <f t="shared" si="16"/>
        <v>25.225999999999999</v>
      </c>
    </row>
    <row r="512" spans="1:5">
      <c r="A512" s="136" t="s">
        <v>185</v>
      </c>
      <c r="B512" s="137">
        <v>2</v>
      </c>
      <c r="C512" s="139">
        <v>7</v>
      </c>
      <c r="D512" s="140">
        <v>20.507999999999999</v>
      </c>
      <c r="E512" s="73">
        <f t="shared" si="16"/>
        <v>20.507999999999999</v>
      </c>
    </row>
    <row r="513" spans="1:5">
      <c r="A513" s="136" t="s">
        <v>185</v>
      </c>
      <c r="B513" s="137">
        <v>2</v>
      </c>
      <c r="C513" s="139">
        <v>8</v>
      </c>
      <c r="D513" s="140">
        <v>17.414999999999999</v>
      </c>
      <c r="E513" s="73">
        <f>IF(OR(D513=0,D513="no peak",D513="&lt; 0", D513&lt;$I$1*0.2),"ND",IF(OR(D513&lt;$I$1,$I$1*0.2&lt;=D513&lt;$I$1),"BQL",D513))</f>
        <v>17.414999999999999</v>
      </c>
    </row>
    <row r="514" spans="1:5">
      <c r="A514" s="136" t="s">
        <v>185</v>
      </c>
      <c r="B514" s="137">
        <v>2</v>
      </c>
      <c r="C514" s="139">
        <v>10</v>
      </c>
      <c r="D514" s="140">
        <v>12.563000000000001</v>
      </c>
      <c r="E514" s="73">
        <f t="shared" ref="E514:E517" si="17">IF(OR(D514=0,D514="no peak",D514="&lt; 0", D514&lt;$I$1*0.2),"ND",IF(OR(D514&lt;$I$1,$I$1*0.2&lt;=D514&lt;$I$1),"BQL",D514))</f>
        <v>12.563000000000001</v>
      </c>
    </row>
    <row r="515" spans="1:5">
      <c r="A515" s="136" t="s">
        <v>185</v>
      </c>
      <c r="B515" s="137">
        <v>2</v>
      </c>
      <c r="C515" s="139">
        <v>12</v>
      </c>
      <c r="D515" s="140">
        <v>9.4329999999999998</v>
      </c>
      <c r="E515" s="73">
        <f t="shared" si="17"/>
        <v>9.4329999999999998</v>
      </c>
    </row>
    <row r="516" spans="1:5">
      <c r="A516" s="136" t="s">
        <v>185</v>
      </c>
      <c r="B516" s="137">
        <v>2</v>
      </c>
      <c r="C516" s="56">
        <v>24</v>
      </c>
      <c r="D516" s="140">
        <v>2.4049999999999998</v>
      </c>
      <c r="E516" s="73">
        <f t="shared" si="17"/>
        <v>2.4049999999999998</v>
      </c>
    </row>
    <row r="517" spans="1:5">
      <c r="A517" s="136" t="s">
        <v>185</v>
      </c>
      <c r="B517" s="137">
        <v>2</v>
      </c>
      <c r="C517" s="139">
        <v>36</v>
      </c>
      <c r="D517" s="140">
        <v>0.76600000000000001</v>
      </c>
      <c r="E517" s="73" t="str">
        <f t="shared" si="17"/>
        <v>BQL</v>
      </c>
    </row>
  </sheetData>
  <sheetProtection algorithmName="SHA-512" hashValue="JNvNmy7/pKE9P1J7ThXIpfRbHHHr/V3QfZEe7y3PXSCIxbQ5wx/zP9WaZB4r318oEXzChe2gdRPbqocqZnuBlw==" saltValue="Mv4fN5C7zos3EYwaP1968g==" spinCount="100000" sheet="1" objects="1" scenarios="1"/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9">
    <pageSetUpPr fitToPage="1"/>
  </sheetPr>
  <dimension ref="A1:K58"/>
  <sheetViews>
    <sheetView showGridLines="0" view="pageBreakPreview" zoomScale="70" zoomScaleNormal="100" zoomScaleSheetLayoutView="70" workbookViewId="0">
      <selection activeCell="I24" sqref="I24"/>
    </sheetView>
  </sheetViews>
  <sheetFormatPr baseColWidth="10" defaultColWidth="8.83203125" defaultRowHeight="14"/>
  <cols>
    <col min="1" max="1" width="1.83203125" style="57" customWidth="1"/>
    <col min="2" max="2" width="8.83203125" style="57"/>
    <col min="3" max="3" width="18.6640625" style="112" customWidth="1"/>
    <col min="4" max="4" width="12.6640625" style="83" customWidth="1"/>
    <col min="5" max="5" width="11.33203125" style="83" customWidth="1"/>
    <col min="6" max="6" width="11.33203125" style="85" customWidth="1"/>
    <col min="7" max="7" width="8.83203125" style="57"/>
    <col min="8" max="9" width="15.33203125" style="57" customWidth="1"/>
    <col min="10" max="10" width="18.1640625" style="57" customWidth="1"/>
    <col min="11" max="11" width="15.33203125" style="57" customWidth="1"/>
    <col min="12" max="16384" width="8.83203125" style="57"/>
  </cols>
  <sheetData>
    <row r="1" spans="1:11">
      <c r="A1" s="26"/>
      <c r="B1" s="26"/>
      <c r="C1" s="111"/>
      <c r="D1" s="82"/>
      <c r="E1" s="82"/>
      <c r="F1" s="28"/>
      <c r="G1" s="27"/>
      <c r="H1" s="26"/>
      <c r="I1" s="26"/>
      <c r="J1" s="26"/>
      <c r="K1" s="27"/>
    </row>
    <row r="2" spans="1:11" ht="18" customHeight="1">
      <c r="B2" s="266" t="s">
        <v>63</v>
      </c>
      <c r="C2" s="266" t="s">
        <v>121</v>
      </c>
      <c r="D2" s="74" t="s">
        <v>37</v>
      </c>
      <c r="E2" s="74" t="s">
        <v>38</v>
      </c>
      <c r="F2" s="269" t="s">
        <v>11</v>
      </c>
      <c r="G2" s="27"/>
      <c r="H2" s="271" t="s">
        <v>39</v>
      </c>
      <c r="I2" s="262" t="s">
        <v>13</v>
      </c>
      <c r="J2" s="262" t="s">
        <v>106</v>
      </c>
      <c r="K2" s="264" t="s">
        <v>12</v>
      </c>
    </row>
    <row r="3" spans="1:11" ht="18" customHeight="1">
      <c r="A3" s="27"/>
      <c r="B3" s="267"/>
      <c r="C3" s="268"/>
      <c r="D3" s="75" t="str">
        <f>"("&amp;Information!$C$10&amp;")"</f>
        <v>(ng/mL)</v>
      </c>
      <c r="E3" s="75" t="str">
        <f>"("&amp;Information!$C$10&amp;")"</f>
        <v>(ng/mL)</v>
      </c>
      <c r="F3" s="270"/>
      <c r="G3" s="28"/>
      <c r="H3" s="272"/>
      <c r="I3" s="263"/>
      <c r="J3" s="263"/>
      <c r="K3" s="265"/>
    </row>
    <row r="4" spans="1:11" ht="15" customHeight="1">
      <c r="A4" s="27"/>
      <c r="B4" s="146">
        <v>1</v>
      </c>
      <c r="C4" s="142" t="s">
        <v>259</v>
      </c>
      <c r="D4" s="143">
        <v>67.837999999999994</v>
      </c>
      <c r="E4" s="143">
        <v>68.275999999999996</v>
      </c>
      <c r="F4" s="28">
        <f>(E4-D4)/AVERAGE(D4, E4)*100</f>
        <v>0.64357817711624443</v>
      </c>
      <c r="G4" s="28"/>
      <c r="H4" s="148">
        <v>516</v>
      </c>
      <c r="I4" s="149">
        <v>52</v>
      </c>
      <c r="J4" s="150">
        <v>52</v>
      </c>
      <c r="K4" s="84">
        <f>J4/I4*100</f>
        <v>100</v>
      </c>
    </row>
    <row r="5" spans="1:11" ht="15" customHeight="1">
      <c r="A5" s="27"/>
      <c r="B5" s="146">
        <v>2</v>
      </c>
      <c r="C5" s="142" t="s">
        <v>201</v>
      </c>
      <c r="D5" s="143">
        <v>12.286</v>
      </c>
      <c r="E5" s="143">
        <v>12.074999999999999</v>
      </c>
      <c r="F5" s="28">
        <f t="shared" ref="F5:F55" si="0">(E5-D5)/AVERAGE(D5, E5)*100</f>
        <v>-1.7322770001231502</v>
      </c>
      <c r="G5" s="28"/>
    </row>
    <row r="6" spans="1:11" ht="15" customHeight="1">
      <c r="A6" s="27"/>
      <c r="B6" s="146">
        <v>3</v>
      </c>
      <c r="C6" s="142" t="s">
        <v>202</v>
      </c>
      <c r="D6" s="143">
        <v>8.7279999999999998</v>
      </c>
      <c r="E6" s="143">
        <v>8.5510000000000002</v>
      </c>
      <c r="F6" s="28">
        <f t="shared" si="0"/>
        <v>-2.0487296718560057</v>
      </c>
      <c r="G6" s="28"/>
      <c r="H6" s="27"/>
      <c r="I6" s="27"/>
      <c r="J6" s="27"/>
      <c r="K6" s="28"/>
    </row>
    <row r="7" spans="1:11" ht="15" customHeight="1">
      <c r="A7" s="27"/>
      <c r="B7" s="146">
        <v>4</v>
      </c>
      <c r="C7" s="142" t="s">
        <v>203</v>
      </c>
      <c r="D7" s="143">
        <v>9.5340000000000007</v>
      </c>
      <c r="E7" s="143">
        <v>9.4130000000000003</v>
      </c>
      <c r="F7" s="28">
        <f t="shared" si="0"/>
        <v>-1.2772470575816797</v>
      </c>
      <c r="G7" s="28"/>
      <c r="H7" s="27"/>
      <c r="I7" s="27"/>
      <c r="J7" s="27"/>
      <c r="K7" s="28"/>
    </row>
    <row r="8" spans="1:11" ht="15" customHeight="1">
      <c r="A8" s="27"/>
      <c r="B8" s="146">
        <v>5</v>
      </c>
      <c r="C8" s="142" t="s">
        <v>204</v>
      </c>
      <c r="D8" s="143">
        <v>58.014000000000003</v>
      </c>
      <c r="E8" s="143">
        <v>57.899000000000001</v>
      </c>
      <c r="F8" s="28">
        <f t="shared" si="0"/>
        <v>-0.19842468057940346</v>
      </c>
      <c r="G8" s="28"/>
      <c r="H8" s="27"/>
      <c r="I8" s="27"/>
      <c r="J8" s="27"/>
      <c r="K8" s="28"/>
    </row>
    <row r="9" spans="1:11" ht="15" customHeight="1">
      <c r="A9" s="27"/>
      <c r="B9" s="146">
        <v>6</v>
      </c>
      <c r="C9" s="142" t="s">
        <v>205</v>
      </c>
      <c r="D9" s="143">
        <v>9.6039999999999992</v>
      </c>
      <c r="E9" s="143">
        <v>9.8040000000000003</v>
      </c>
      <c r="F9" s="28">
        <f t="shared" si="0"/>
        <v>2.0610057708161689</v>
      </c>
      <c r="G9" s="28"/>
      <c r="H9" s="27"/>
      <c r="I9" s="27"/>
      <c r="J9" s="27"/>
      <c r="K9" s="28"/>
    </row>
    <row r="10" spans="1:11" ht="15" customHeight="1">
      <c r="A10" s="27"/>
      <c r="B10" s="146">
        <v>7</v>
      </c>
      <c r="C10" s="142" t="s">
        <v>206</v>
      </c>
      <c r="D10" s="143">
        <v>40.432000000000002</v>
      </c>
      <c r="E10" s="143">
        <v>39.75</v>
      </c>
      <c r="F10" s="28">
        <f t="shared" si="0"/>
        <v>-1.7011299294105962</v>
      </c>
      <c r="G10" s="28"/>
      <c r="H10" s="27"/>
      <c r="I10" s="27"/>
      <c r="J10" s="27"/>
      <c r="K10" s="28"/>
    </row>
    <row r="11" spans="1:11" ht="15" customHeight="1">
      <c r="A11" s="27"/>
      <c r="B11" s="146">
        <v>8</v>
      </c>
      <c r="C11" s="142" t="s">
        <v>207</v>
      </c>
      <c r="D11" s="143">
        <v>5.9539999999999997</v>
      </c>
      <c r="E11" s="143">
        <v>5.9450000000000003</v>
      </c>
      <c r="F11" s="28">
        <f t="shared" si="0"/>
        <v>-0.15127321623664935</v>
      </c>
      <c r="G11" s="28"/>
      <c r="H11" s="27"/>
      <c r="I11" s="27"/>
      <c r="J11" s="27"/>
      <c r="K11" s="28"/>
    </row>
    <row r="12" spans="1:11" ht="15" customHeight="1">
      <c r="A12" s="27"/>
      <c r="B12" s="146">
        <v>9</v>
      </c>
      <c r="C12" s="142" t="s">
        <v>208</v>
      </c>
      <c r="D12" s="143">
        <v>4.29</v>
      </c>
      <c r="E12" s="143">
        <v>4.3179999999999996</v>
      </c>
      <c r="F12" s="28">
        <f t="shared" si="0"/>
        <v>0.65055762081783408</v>
      </c>
      <c r="G12" s="28"/>
      <c r="H12" s="27"/>
      <c r="I12" s="27"/>
      <c r="J12" s="27"/>
      <c r="K12" s="28"/>
    </row>
    <row r="13" spans="1:11" ht="15" customHeight="1">
      <c r="A13" s="27"/>
      <c r="B13" s="146">
        <v>10</v>
      </c>
      <c r="C13" s="142" t="s">
        <v>209</v>
      </c>
      <c r="D13" s="143">
        <v>62.92</v>
      </c>
      <c r="E13" s="143">
        <v>62.531999999999996</v>
      </c>
      <c r="F13" s="28">
        <f t="shared" si="0"/>
        <v>-0.61856327519689636</v>
      </c>
      <c r="G13" s="28"/>
      <c r="H13" s="27"/>
      <c r="I13" s="27"/>
      <c r="J13" s="27"/>
      <c r="K13" s="28"/>
    </row>
    <row r="14" spans="1:11" ht="15" customHeight="1">
      <c r="A14" s="27"/>
      <c r="B14" s="146">
        <v>11</v>
      </c>
      <c r="C14" s="142" t="s">
        <v>210</v>
      </c>
      <c r="D14" s="143">
        <v>122.337</v>
      </c>
      <c r="E14" s="143">
        <v>121.026</v>
      </c>
      <c r="F14" s="28">
        <f t="shared" si="0"/>
        <v>-1.0774028919761895</v>
      </c>
      <c r="G14" s="28"/>
      <c r="H14" s="27"/>
      <c r="I14" s="27"/>
      <c r="J14" s="27"/>
      <c r="K14" s="28"/>
    </row>
    <row r="15" spans="1:11" ht="15" customHeight="1">
      <c r="A15" s="27"/>
      <c r="B15" s="146">
        <v>12</v>
      </c>
      <c r="C15" s="142" t="s">
        <v>211</v>
      </c>
      <c r="D15" s="143">
        <v>134.333</v>
      </c>
      <c r="E15" s="143">
        <v>133.96899999999999</v>
      </c>
      <c r="F15" s="28">
        <f t="shared" si="0"/>
        <v>-0.2713360317850812</v>
      </c>
      <c r="G15" s="28"/>
      <c r="H15" s="27"/>
      <c r="I15" s="27"/>
      <c r="J15" s="27"/>
      <c r="K15" s="28"/>
    </row>
    <row r="16" spans="1:11" ht="15" customHeight="1">
      <c r="A16" s="27"/>
      <c r="B16" s="146">
        <v>13</v>
      </c>
      <c r="C16" s="142" t="s">
        <v>212</v>
      </c>
      <c r="D16" s="143">
        <v>7.1420000000000003</v>
      </c>
      <c r="E16" s="143">
        <v>7.3979999999999997</v>
      </c>
      <c r="F16" s="28">
        <f t="shared" si="0"/>
        <v>3.5213204951856856</v>
      </c>
      <c r="G16" s="28"/>
      <c r="H16" s="27"/>
      <c r="I16" s="27"/>
      <c r="J16" s="27"/>
      <c r="K16" s="28"/>
    </row>
    <row r="17" spans="1:11" ht="15" customHeight="1">
      <c r="A17" s="27"/>
      <c r="B17" s="146">
        <v>14</v>
      </c>
      <c r="C17" s="142" t="s">
        <v>213</v>
      </c>
      <c r="D17" s="143">
        <v>6.5490000000000004</v>
      </c>
      <c r="E17" s="143">
        <v>6.5960000000000001</v>
      </c>
      <c r="F17" s="28">
        <f t="shared" si="0"/>
        <v>0.71510079878280275</v>
      </c>
      <c r="G17" s="28"/>
      <c r="H17" s="27"/>
      <c r="I17" s="27"/>
      <c r="J17" s="27"/>
      <c r="K17" s="28"/>
    </row>
    <row r="18" spans="1:11" ht="15" customHeight="1">
      <c r="A18" s="27"/>
      <c r="B18" s="146">
        <v>15</v>
      </c>
      <c r="C18" s="142" t="s">
        <v>214</v>
      </c>
      <c r="D18" s="143">
        <v>211.59200000000001</v>
      </c>
      <c r="E18" s="143">
        <v>209.99799999999999</v>
      </c>
      <c r="F18" s="28">
        <f t="shared" si="0"/>
        <v>-0.75618491899714058</v>
      </c>
      <c r="G18" s="28"/>
      <c r="H18" s="27"/>
      <c r="I18" s="27"/>
      <c r="J18" s="27"/>
      <c r="K18" s="28"/>
    </row>
    <row r="19" spans="1:11" ht="15" customHeight="1">
      <c r="A19" s="27"/>
      <c r="B19" s="146">
        <v>16</v>
      </c>
      <c r="C19" s="142" t="s">
        <v>215</v>
      </c>
      <c r="D19" s="143">
        <v>185.83799999999999</v>
      </c>
      <c r="E19" s="143">
        <v>184.58099999999999</v>
      </c>
      <c r="F19" s="28">
        <f t="shared" si="0"/>
        <v>-0.67869088788642329</v>
      </c>
      <c r="G19" s="28"/>
      <c r="H19" s="27"/>
      <c r="I19" s="27"/>
      <c r="J19" s="27"/>
      <c r="K19" s="28"/>
    </row>
    <row r="20" spans="1:11" ht="15" customHeight="1">
      <c r="A20" s="27"/>
      <c r="B20" s="146">
        <v>17</v>
      </c>
      <c r="C20" s="142" t="s">
        <v>216</v>
      </c>
      <c r="D20" s="143">
        <v>11.805999999999999</v>
      </c>
      <c r="E20" s="143">
        <v>11.699</v>
      </c>
      <c r="F20" s="28">
        <f t="shared" si="0"/>
        <v>-0.9104445862582371</v>
      </c>
      <c r="G20" s="29"/>
      <c r="H20" s="27"/>
      <c r="I20" s="27"/>
      <c r="J20" s="27"/>
      <c r="K20" s="28"/>
    </row>
    <row r="21" spans="1:11" ht="15" customHeight="1">
      <c r="A21" s="27"/>
      <c r="B21" s="146">
        <v>18</v>
      </c>
      <c r="C21" s="142" t="s">
        <v>217</v>
      </c>
      <c r="D21" s="143">
        <v>9.4760000000000009</v>
      </c>
      <c r="E21" s="143">
        <v>9.1229999999999993</v>
      </c>
      <c r="F21" s="28">
        <f t="shared" si="0"/>
        <v>-3.7959030055379483</v>
      </c>
      <c r="G21" s="29"/>
      <c r="H21" s="27"/>
      <c r="I21" s="27"/>
      <c r="J21" s="27"/>
      <c r="K21" s="28"/>
    </row>
    <row r="22" spans="1:11" ht="15" customHeight="1">
      <c r="A22" s="27"/>
      <c r="B22" s="146">
        <v>19</v>
      </c>
      <c r="C22" s="142" t="s">
        <v>218</v>
      </c>
      <c r="D22" s="143">
        <v>3.206</v>
      </c>
      <c r="E22" s="143">
        <v>3.2749999999999999</v>
      </c>
      <c r="F22" s="28">
        <f t="shared" si="0"/>
        <v>2.12930103379108</v>
      </c>
      <c r="G22" s="29"/>
      <c r="H22" s="27"/>
      <c r="I22" s="27"/>
      <c r="J22" s="27"/>
      <c r="K22" s="28"/>
    </row>
    <row r="23" spans="1:11" ht="15" customHeight="1">
      <c r="A23" s="27"/>
      <c r="B23" s="146">
        <v>20</v>
      </c>
      <c r="C23" s="142" t="s">
        <v>219</v>
      </c>
      <c r="D23" s="143">
        <v>175.29599999999999</v>
      </c>
      <c r="E23" s="143">
        <v>175.07300000000001</v>
      </c>
      <c r="F23" s="28">
        <f t="shared" si="0"/>
        <v>-0.12729436679614051</v>
      </c>
      <c r="G23" s="29"/>
      <c r="H23" s="27"/>
      <c r="I23" s="27"/>
      <c r="J23" s="27"/>
      <c r="K23" s="28"/>
    </row>
    <row r="24" spans="1:11" ht="15" customHeight="1">
      <c r="A24" s="27"/>
      <c r="B24" s="146">
        <v>21</v>
      </c>
      <c r="C24" s="142" t="s">
        <v>220</v>
      </c>
      <c r="D24" s="143">
        <v>154.99299999999999</v>
      </c>
      <c r="E24" s="143">
        <v>160.334</v>
      </c>
      <c r="F24" s="28">
        <f t="shared" si="0"/>
        <v>3.3875944654279579</v>
      </c>
      <c r="H24" s="27"/>
      <c r="I24" s="27"/>
      <c r="J24" s="27"/>
      <c r="K24" s="28"/>
    </row>
    <row r="25" spans="1:11" ht="15" customHeight="1">
      <c r="A25" s="27"/>
      <c r="B25" s="146">
        <v>22</v>
      </c>
      <c r="C25" s="142" t="s">
        <v>221</v>
      </c>
      <c r="D25" s="143">
        <v>99.397999999999996</v>
      </c>
      <c r="E25" s="143">
        <v>105.01600000000001</v>
      </c>
      <c r="F25" s="28">
        <f t="shared" si="0"/>
        <v>5.4966880937704943</v>
      </c>
      <c r="H25" s="27"/>
      <c r="I25" s="27"/>
      <c r="J25" s="27"/>
      <c r="K25" s="28"/>
    </row>
    <row r="26" spans="1:11" ht="15" customHeight="1">
      <c r="A26" s="27"/>
      <c r="B26" s="146">
        <v>23</v>
      </c>
      <c r="C26" s="142" t="s">
        <v>222</v>
      </c>
      <c r="D26" s="143">
        <v>3.5529999999999999</v>
      </c>
      <c r="E26" s="143">
        <v>3.621</v>
      </c>
      <c r="F26" s="28">
        <f t="shared" si="0"/>
        <v>1.8957345971563999</v>
      </c>
      <c r="H26" s="27"/>
      <c r="I26" s="27"/>
      <c r="J26" s="27"/>
      <c r="K26" s="29"/>
    </row>
    <row r="27" spans="1:11" ht="15" customHeight="1">
      <c r="B27" s="146">
        <v>24</v>
      </c>
      <c r="C27" s="142" t="s">
        <v>223</v>
      </c>
      <c r="D27" s="143">
        <v>113.68300000000001</v>
      </c>
      <c r="E27" s="143">
        <v>118.95399999999999</v>
      </c>
      <c r="F27" s="28">
        <f t="shared" si="0"/>
        <v>4.5315233604284675</v>
      </c>
      <c r="H27" s="27"/>
      <c r="I27" s="27"/>
      <c r="J27" s="27"/>
      <c r="K27" s="29"/>
    </row>
    <row r="28" spans="1:11" ht="15" customHeight="1">
      <c r="B28" s="146">
        <v>25</v>
      </c>
      <c r="C28" s="142" t="s">
        <v>224</v>
      </c>
      <c r="D28" s="143">
        <v>9.7360000000000007</v>
      </c>
      <c r="E28" s="143">
        <v>10.302</v>
      </c>
      <c r="F28" s="28">
        <f t="shared" si="0"/>
        <v>5.6492663938516712</v>
      </c>
      <c r="H28" s="27"/>
      <c r="I28" s="27"/>
      <c r="J28" s="27"/>
      <c r="K28" s="29"/>
    </row>
    <row r="29" spans="1:11" ht="15" customHeight="1">
      <c r="B29" s="146">
        <v>26</v>
      </c>
      <c r="C29" s="142" t="s">
        <v>225</v>
      </c>
      <c r="D29" s="143">
        <v>3.7330000000000001</v>
      </c>
      <c r="E29" s="143">
        <v>3.9590000000000001</v>
      </c>
      <c r="F29" s="28">
        <f t="shared" si="0"/>
        <v>5.8762350494019753</v>
      </c>
    </row>
    <row r="30" spans="1:11" ht="15" customHeight="1">
      <c r="B30" s="146">
        <v>27</v>
      </c>
      <c r="C30" s="142" t="s">
        <v>226</v>
      </c>
      <c r="D30" s="143">
        <v>5.3769999999999998</v>
      </c>
      <c r="E30" s="143">
        <v>5.4539999999999997</v>
      </c>
      <c r="F30" s="28">
        <f t="shared" si="0"/>
        <v>1.4218447050133869</v>
      </c>
    </row>
    <row r="31" spans="1:11" ht="15" customHeight="1">
      <c r="B31" s="146">
        <v>28</v>
      </c>
      <c r="C31" s="142" t="s">
        <v>227</v>
      </c>
      <c r="D31" s="143">
        <v>7.44</v>
      </c>
      <c r="E31" s="143">
        <v>8.2539999999999996</v>
      </c>
      <c r="F31" s="28">
        <f t="shared" si="0"/>
        <v>10.373391104880836</v>
      </c>
    </row>
    <row r="32" spans="1:11" ht="15" customHeight="1">
      <c r="B32" s="146">
        <v>29</v>
      </c>
      <c r="C32" s="142" t="s">
        <v>228</v>
      </c>
      <c r="D32" s="143">
        <v>5.5369999999999999</v>
      </c>
      <c r="E32" s="143">
        <v>5.6909999999999998</v>
      </c>
      <c r="F32" s="28">
        <f t="shared" si="0"/>
        <v>2.7431421446384023</v>
      </c>
    </row>
    <row r="33" spans="2:6" ht="15" customHeight="1">
      <c r="B33" s="146">
        <v>30</v>
      </c>
      <c r="C33" s="142" t="s">
        <v>229</v>
      </c>
      <c r="D33" s="143">
        <v>16.331</v>
      </c>
      <c r="E33" s="143">
        <v>17.088000000000001</v>
      </c>
      <c r="F33" s="28">
        <f t="shared" si="0"/>
        <v>4.5303569825548431</v>
      </c>
    </row>
    <row r="34" spans="2:6" ht="15" customHeight="1">
      <c r="B34" s="146">
        <v>31</v>
      </c>
      <c r="C34" s="142" t="s">
        <v>230</v>
      </c>
      <c r="D34" s="143">
        <v>8.17</v>
      </c>
      <c r="E34" s="143">
        <v>8.9160000000000004</v>
      </c>
      <c r="F34" s="28">
        <f t="shared" si="0"/>
        <v>8.7322954465644447</v>
      </c>
    </row>
    <row r="35" spans="2:6" ht="15" customHeight="1">
      <c r="B35" s="146">
        <v>32</v>
      </c>
      <c r="C35" s="142" t="s">
        <v>231</v>
      </c>
      <c r="D35" s="143">
        <v>159.39599999999999</v>
      </c>
      <c r="E35" s="143">
        <v>166.51499999999999</v>
      </c>
      <c r="F35" s="28">
        <f t="shared" si="0"/>
        <v>4.3686773382917421</v>
      </c>
    </row>
    <row r="36" spans="2:6" ht="15" customHeight="1">
      <c r="B36" s="146">
        <v>33</v>
      </c>
      <c r="C36" s="142" t="s">
        <v>232</v>
      </c>
      <c r="D36" s="143">
        <v>6.2629999999999999</v>
      </c>
      <c r="E36" s="143">
        <v>6.54</v>
      </c>
      <c r="F36" s="28">
        <f t="shared" si="0"/>
        <v>4.3271108333984243</v>
      </c>
    </row>
    <row r="37" spans="2:6" ht="15" customHeight="1">
      <c r="B37" s="146">
        <v>34</v>
      </c>
      <c r="C37" s="142" t="s">
        <v>233</v>
      </c>
      <c r="D37" s="143">
        <v>109.71899999999999</v>
      </c>
      <c r="E37" s="143">
        <v>116.03700000000001</v>
      </c>
      <c r="F37" s="28">
        <f t="shared" si="0"/>
        <v>5.5971934300749586</v>
      </c>
    </row>
    <row r="38" spans="2:6" ht="15" customHeight="1">
      <c r="B38" s="146">
        <v>35</v>
      </c>
      <c r="C38" s="142" t="s">
        <v>234</v>
      </c>
      <c r="D38" s="143">
        <v>166.92400000000001</v>
      </c>
      <c r="E38" s="143">
        <v>176.56200000000001</v>
      </c>
      <c r="F38" s="28">
        <f t="shared" si="0"/>
        <v>5.6118735552540748</v>
      </c>
    </row>
    <row r="39" spans="2:6" ht="15" customHeight="1">
      <c r="B39" s="146">
        <v>36</v>
      </c>
      <c r="C39" s="142" t="s">
        <v>235</v>
      </c>
      <c r="D39" s="143">
        <v>127.666</v>
      </c>
      <c r="E39" s="143">
        <v>137.39599999999999</v>
      </c>
      <c r="F39" s="28">
        <f t="shared" si="0"/>
        <v>7.3416785506787017</v>
      </c>
    </row>
    <row r="40" spans="2:6" ht="15" customHeight="1">
      <c r="B40" s="146">
        <v>37</v>
      </c>
      <c r="C40" s="142" t="s">
        <v>236</v>
      </c>
      <c r="D40" s="143">
        <v>7.8109999999999999</v>
      </c>
      <c r="E40" s="143">
        <v>8.327</v>
      </c>
      <c r="F40" s="28">
        <f t="shared" si="0"/>
        <v>6.3948444664766404</v>
      </c>
    </row>
    <row r="41" spans="2:6" ht="15" customHeight="1">
      <c r="B41" s="146">
        <v>38</v>
      </c>
      <c r="C41" s="142" t="s">
        <v>237</v>
      </c>
      <c r="D41" s="143">
        <v>156.976</v>
      </c>
      <c r="E41" s="143">
        <v>164.376</v>
      </c>
      <c r="F41" s="28">
        <f t="shared" si="0"/>
        <v>4.6055415867957912</v>
      </c>
    </row>
    <row r="42" spans="2:6" ht="15" customHeight="1">
      <c r="B42" s="146">
        <v>39</v>
      </c>
      <c r="C42" s="142" t="s">
        <v>238</v>
      </c>
      <c r="D42" s="143">
        <v>6.0279999999999996</v>
      </c>
      <c r="E42" s="143">
        <v>6.2480000000000002</v>
      </c>
      <c r="F42" s="28">
        <f t="shared" si="0"/>
        <v>3.5842293906810139</v>
      </c>
    </row>
    <row r="43" spans="2:6" ht="15" customHeight="1">
      <c r="B43" s="146">
        <v>40</v>
      </c>
      <c r="C43" s="142" t="s">
        <v>239</v>
      </c>
      <c r="D43" s="143">
        <v>64.185000000000002</v>
      </c>
      <c r="E43" s="143">
        <v>65.308999999999997</v>
      </c>
      <c r="F43" s="28">
        <f t="shared" si="0"/>
        <v>1.7359877677730169</v>
      </c>
    </row>
    <row r="44" spans="2:6" ht="15" customHeight="1">
      <c r="B44" s="146">
        <v>41</v>
      </c>
      <c r="C44" s="142" t="s">
        <v>240</v>
      </c>
      <c r="D44" s="143">
        <v>9.7089999999999996</v>
      </c>
      <c r="E44" s="143">
        <v>9.9610000000000003</v>
      </c>
      <c r="F44" s="28">
        <f t="shared" si="0"/>
        <v>2.5622775800711808</v>
      </c>
    </row>
    <row r="45" spans="2:6" ht="15" customHeight="1">
      <c r="B45" s="146">
        <v>42</v>
      </c>
      <c r="C45" s="142" t="s">
        <v>241</v>
      </c>
      <c r="D45" s="143">
        <v>8.7569999999999997</v>
      </c>
      <c r="E45" s="143">
        <v>8.8379999999999992</v>
      </c>
      <c r="F45" s="28">
        <f t="shared" si="0"/>
        <v>0.92071611253196384</v>
      </c>
    </row>
    <row r="46" spans="2:6" ht="15" customHeight="1">
      <c r="B46" s="146">
        <v>43</v>
      </c>
      <c r="C46" s="142" t="s">
        <v>242</v>
      </c>
      <c r="D46" s="143">
        <v>250.05799999999999</v>
      </c>
      <c r="E46" s="143">
        <v>251.483</v>
      </c>
      <c r="F46" s="28">
        <f t="shared" si="0"/>
        <v>0.56824865763716681</v>
      </c>
    </row>
    <row r="47" spans="2:6" ht="15" customHeight="1">
      <c r="B47" s="146">
        <v>44</v>
      </c>
      <c r="C47" s="142" t="s">
        <v>243</v>
      </c>
      <c r="D47" s="143">
        <v>14.448</v>
      </c>
      <c r="E47" s="143">
        <v>14.218999999999999</v>
      </c>
      <c r="F47" s="28">
        <f t="shared" si="0"/>
        <v>-1.5976558412111554</v>
      </c>
    </row>
    <row r="48" spans="2:6" ht="15" customHeight="1">
      <c r="B48" s="146">
        <v>45</v>
      </c>
      <c r="C48" s="142" t="s">
        <v>244</v>
      </c>
      <c r="D48" s="143">
        <v>167.79400000000001</v>
      </c>
      <c r="E48" s="143">
        <v>166.613</v>
      </c>
      <c r="F48" s="28">
        <f t="shared" si="0"/>
        <v>-0.70632492740882302</v>
      </c>
    </row>
    <row r="49" spans="2:6" ht="15" customHeight="1">
      <c r="B49" s="146">
        <v>46</v>
      </c>
      <c r="C49" s="142" t="s">
        <v>245</v>
      </c>
      <c r="D49" s="143">
        <v>7.9969999999999999</v>
      </c>
      <c r="E49" s="143">
        <v>7.9969999999999999</v>
      </c>
      <c r="F49" s="28">
        <f t="shared" si="0"/>
        <v>0</v>
      </c>
    </row>
    <row r="50" spans="2:6" ht="15" customHeight="1">
      <c r="B50" s="146">
        <v>47</v>
      </c>
      <c r="C50" s="142" t="s">
        <v>246</v>
      </c>
      <c r="D50" s="143">
        <v>6.24</v>
      </c>
      <c r="E50" s="143">
        <v>6.3540000000000001</v>
      </c>
      <c r="F50" s="28">
        <f t="shared" si="0"/>
        <v>1.8103858980466867</v>
      </c>
    </row>
    <row r="51" spans="2:6" ht="15" customHeight="1">
      <c r="B51" s="146">
        <v>48</v>
      </c>
      <c r="C51" s="142" t="s">
        <v>247</v>
      </c>
      <c r="D51" s="143">
        <v>5.73</v>
      </c>
      <c r="E51" s="143">
        <v>5.84</v>
      </c>
      <c r="F51" s="28">
        <f t="shared" si="0"/>
        <v>1.9014693171996444</v>
      </c>
    </row>
    <row r="52" spans="2:6" ht="15" customHeight="1">
      <c r="B52" s="146">
        <v>49</v>
      </c>
      <c r="C52" s="142" t="s">
        <v>248</v>
      </c>
      <c r="D52" s="143">
        <v>150.76300000000001</v>
      </c>
      <c r="E52" s="143">
        <v>147.39400000000001</v>
      </c>
      <c r="F52" s="28">
        <f t="shared" si="0"/>
        <v>-2.2598832158896149</v>
      </c>
    </row>
    <row r="53" spans="2:6" ht="15" customHeight="1">
      <c r="B53" s="146">
        <v>50</v>
      </c>
      <c r="C53" s="142" t="s">
        <v>249</v>
      </c>
      <c r="D53" s="143">
        <v>4.6820000000000004</v>
      </c>
      <c r="E53" s="143">
        <v>4.6369999999999996</v>
      </c>
      <c r="F53" s="28">
        <f t="shared" si="0"/>
        <v>-0.96576885931968715</v>
      </c>
    </row>
    <row r="54" spans="2:6" ht="15" customHeight="1">
      <c r="B54" s="146">
        <v>51</v>
      </c>
      <c r="C54" s="142" t="s">
        <v>250</v>
      </c>
      <c r="D54" s="143">
        <v>18.856000000000002</v>
      </c>
      <c r="E54" s="143">
        <v>18.920000000000002</v>
      </c>
      <c r="F54" s="28">
        <f t="shared" si="0"/>
        <v>0.33883947479881438</v>
      </c>
    </row>
    <row r="55" spans="2:6" ht="15" customHeight="1">
      <c r="B55" s="147">
        <v>52</v>
      </c>
      <c r="C55" s="144" t="s">
        <v>251</v>
      </c>
      <c r="D55" s="145">
        <v>14.208</v>
      </c>
      <c r="E55" s="145">
        <v>13.986000000000001</v>
      </c>
      <c r="F55" s="48">
        <f t="shared" si="0"/>
        <v>-1.5748031496062957</v>
      </c>
    </row>
    <row r="56" spans="2:6" ht="15.5" customHeight="1">
      <c r="B56" s="195"/>
      <c r="C56" s="195"/>
      <c r="D56" s="195"/>
      <c r="E56" s="195"/>
      <c r="F56" s="195"/>
    </row>
    <row r="57" spans="2:6">
      <c r="B57" s="195"/>
      <c r="C57" s="195"/>
      <c r="D57" s="195"/>
      <c r="E57" s="195"/>
      <c r="F57" s="195"/>
    </row>
    <row r="58" spans="2:6">
      <c r="B58" s="195"/>
      <c r="C58" s="195"/>
      <c r="D58" s="195"/>
      <c r="E58" s="195"/>
      <c r="F58" s="195"/>
    </row>
  </sheetData>
  <sheetProtection algorithmName="SHA-512" hashValue="Z/I5NhF+EhIVp/A//kVtxyEQE4cHaM6yu7AuL3Pueq1KdETuy6hp+1j7YrdlCxTaOYz0Fjg32b7O4wFAuuPOtg==" saltValue="QJ4L9jbN0x0dF28JtclyUw==" spinCount="100000" sheet="1" objects="1" scenarios="1"/>
  <mergeCells count="7">
    <mergeCell ref="J2:J3"/>
    <mergeCell ref="K2:K3"/>
    <mergeCell ref="B2:B3"/>
    <mergeCell ref="C2:C3"/>
    <mergeCell ref="F2:F3"/>
    <mergeCell ref="H2:H3"/>
    <mergeCell ref="I2:I3"/>
  </mergeCells>
  <phoneticPr fontId="1" type="noConversion"/>
  <pageMargins left="0.7" right="0.7" top="0.75" bottom="0.75" header="0.3" footer="0.3"/>
  <pageSetup paperSize="9" scale="61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V44"/>
  <sheetViews>
    <sheetView view="pageBreakPreview" topLeftCell="A13" zoomScale="70" zoomScaleNormal="55" zoomScaleSheetLayoutView="70" workbookViewId="0">
      <selection activeCell="B54" sqref="B54"/>
    </sheetView>
  </sheetViews>
  <sheetFormatPr baseColWidth="10" defaultColWidth="8.83203125" defaultRowHeight="15"/>
  <sheetData>
    <row r="1" spans="1:22" ht="19">
      <c r="A1" s="124" t="s">
        <v>22</v>
      </c>
      <c r="B1" s="124"/>
      <c r="C1" s="124"/>
      <c r="D1" s="124"/>
    </row>
    <row r="3" spans="1:22">
      <c r="C3" t="s">
        <v>102</v>
      </c>
      <c r="K3" t="s">
        <v>103</v>
      </c>
    </row>
    <row r="4" spans="1:22" ht="16.5" customHeight="1"/>
    <row r="5" spans="1:22" ht="19">
      <c r="A5" s="124" t="s">
        <v>23</v>
      </c>
      <c r="B5" s="124"/>
      <c r="T5" s="169"/>
      <c r="U5" s="169"/>
      <c r="V5" s="169"/>
    </row>
    <row r="18" spans="1:2" ht="19">
      <c r="A18" s="124" t="s">
        <v>104</v>
      </c>
      <c r="B18" s="124"/>
    </row>
    <row r="20" spans="1:2">
      <c r="A20" s="30"/>
    </row>
    <row r="31" spans="1:2" ht="19">
      <c r="A31" s="124" t="s">
        <v>24</v>
      </c>
      <c r="B31" s="124"/>
    </row>
    <row r="44" spans="1:2" ht="19">
      <c r="A44" s="124" t="s">
        <v>105</v>
      </c>
      <c r="B44" s="124"/>
    </row>
  </sheetData>
  <sheetProtection algorithmName="SHA-512" hashValue="SPbQPk9r+15IilwCh1ZIsBH9IGIt4HQx9q0oo3/YRF/vumInXqqIix2aidFbyvU7jziFzg3KIFs8ORTEpG9gFA==" saltValue="TKhHlbf9G1y9q0+oye7W8g==" spinCount="100000" sheet="1" objects="1" scenarios="1"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6</vt:i4>
      </vt:variant>
    </vt:vector>
  </HeadingPairs>
  <TitlesOfParts>
    <vt:vector size="14" baseType="lpstr">
      <vt:lpstr>Information</vt:lpstr>
      <vt:lpstr>Batch Summary</vt:lpstr>
      <vt:lpstr>SYS</vt:lpstr>
      <vt:lpstr>STD&amp;QC report</vt:lpstr>
      <vt:lpstr>Conc_table (B010~B160)</vt:lpstr>
      <vt:lpstr>Sample Conc. (통계용 전달)</vt:lpstr>
      <vt:lpstr>ISR_Report</vt:lpstr>
      <vt:lpstr>Chromatogram</vt:lpstr>
      <vt:lpstr>'Batch Summary'!Print_Area</vt:lpstr>
      <vt:lpstr>Chromatogram!Print_Area</vt:lpstr>
      <vt:lpstr>Information!Print_Area</vt:lpstr>
      <vt:lpstr>ISR_Report!Print_Area</vt:lpstr>
      <vt:lpstr>'STD&amp;QC report'!Print_Area</vt:lpstr>
      <vt:lpstr>SYS!Print_Area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SYY</dc:creator>
  <cp:lastModifiedBy>Microsoft Office User</cp:lastModifiedBy>
  <cp:lastPrinted>2022-05-30T02:28:37Z</cp:lastPrinted>
  <dcterms:created xsi:type="dcterms:W3CDTF">2018-08-07T03:47:00Z</dcterms:created>
  <dcterms:modified xsi:type="dcterms:W3CDTF">2022-10-28T01:33:45Z</dcterms:modified>
</cp:coreProperties>
</file>