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sueinchoi/Documents/GitHub/DTPK-CS-22-018/Data/"/>
    </mc:Choice>
  </mc:AlternateContent>
  <xr:revisionPtr revIDLastSave="0" documentId="8_{A338B39E-EFB4-D943-889B-2D43B3267B76}" xr6:coauthVersionLast="47" xr6:coauthVersionMax="47" xr10:uidLastSave="{00000000-0000-0000-0000-000000000000}"/>
  <bookViews>
    <workbookView xWindow="45440" yWindow="-6600" windowWidth="28800" windowHeight="20580" tabRatio="899" xr2:uid="{00000000-000D-0000-FFFF-FFFF00000000}"/>
  </bookViews>
  <sheets>
    <sheet name="Information" sheetId="1" r:id="rId1"/>
    <sheet name="Batch Summary" sheetId="2" r:id="rId2"/>
    <sheet name="SYS" sheetId="3" r:id="rId3"/>
    <sheet name="STD&amp;QC report" sheetId="4" r:id="rId4"/>
    <sheet name="Conc_table (B010~B160)" sheetId="16" r:id="rId5"/>
    <sheet name="Conc_table (C010~C240)" sheetId="24" r:id="rId6"/>
    <sheet name="Sample Conc. (통계용 전달)" sheetId="20" r:id="rId7"/>
    <sheet name="ISR_Report" sheetId="9" r:id="rId8"/>
    <sheet name="Chromatogram" sheetId="25" r:id="rId9"/>
  </sheets>
  <definedNames>
    <definedName name="_xlnm._FilterDatabase" localSheetId="6" hidden="1">'Sample Conc. (통계용 전달)'!$A$1:$E$33</definedName>
    <definedName name="_xlnm.Print_Area" localSheetId="1">'Batch Summary'!$A$1:$G$13</definedName>
    <definedName name="_xlnm.Print_Area" localSheetId="8">Chromatogram!$A$1:$R$57</definedName>
    <definedName name="_xlnm.Print_Area" localSheetId="0">Information!$A$1:$AE$35</definedName>
    <definedName name="_xlnm.Print_Area" localSheetId="7">ISR_Report!$A$1:$R$64</definedName>
    <definedName name="_xlnm.Print_Area" localSheetId="3">'STD&amp;QC report'!$A$1:$AJ$83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4" l="1"/>
  <c r="D17" i="4"/>
  <c r="D16" i="4"/>
  <c r="K3" i="9" l="1"/>
  <c r="J3" i="9"/>
  <c r="D3" i="9"/>
  <c r="E3" i="9"/>
  <c r="E16" i="4" l="1"/>
  <c r="E15" i="4"/>
  <c r="C15" i="4"/>
  <c r="E17" i="4" l="1"/>
  <c r="AF27" i="4"/>
  <c r="AF13" i="4"/>
  <c r="AB74" i="4"/>
  <c r="AC74" i="4" l="1"/>
  <c r="F63" i="9"/>
  <c r="F62" i="9"/>
  <c r="F61" i="9"/>
  <c r="F60" i="9"/>
  <c r="F59" i="9"/>
  <c r="L58" i="9"/>
  <c r="F58" i="9"/>
  <c r="L57" i="9"/>
  <c r="F57" i="9"/>
  <c r="L56" i="9"/>
  <c r="F56" i="9"/>
  <c r="L55" i="9"/>
  <c r="F55" i="9"/>
  <c r="L54" i="9"/>
  <c r="F54" i="9"/>
  <c r="L53" i="9"/>
  <c r="F53" i="9"/>
  <c r="L52" i="9"/>
  <c r="F52" i="9"/>
  <c r="L51" i="9"/>
  <c r="F51" i="9"/>
  <c r="L50" i="9"/>
  <c r="F50" i="9"/>
  <c r="L49" i="9"/>
  <c r="F49" i="9"/>
  <c r="L48" i="9"/>
  <c r="F48" i="9"/>
  <c r="L47" i="9"/>
  <c r="F47" i="9"/>
  <c r="L46" i="9"/>
  <c r="F46" i="9"/>
  <c r="L45" i="9"/>
  <c r="F45" i="9"/>
  <c r="L44" i="9"/>
  <c r="F44" i="9"/>
  <c r="L43" i="9"/>
  <c r="F43" i="9"/>
  <c r="L42" i="9"/>
  <c r="F42" i="9"/>
  <c r="L41" i="9"/>
  <c r="F41" i="9"/>
  <c r="L40" i="9"/>
  <c r="F40" i="9"/>
  <c r="L39" i="9"/>
  <c r="F39" i="9"/>
  <c r="L38" i="9"/>
  <c r="F38" i="9"/>
  <c r="L37" i="9"/>
  <c r="F37" i="9"/>
  <c r="L36" i="9"/>
  <c r="F36" i="9"/>
  <c r="L35" i="9"/>
  <c r="F35" i="9"/>
  <c r="L34" i="9"/>
  <c r="F34" i="9"/>
  <c r="L33" i="9"/>
  <c r="F33" i="9"/>
  <c r="L32" i="9"/>
  <c r="F32" i="9"/>
  <c r="L31" i="9"/>
  <c r="F31" i="9"/>
  <c r="L30" i="9"/>
  <c r="F30" i="9"/>
  <c r="L29" i="9"/>
  <c r="F29" i="9"/>
  <c r="L28" i="9"/>
  <c r="F28" i="9"/>
  <c r="L27" i="9"/>
  <c r="F27" i="9"/>
  <c r="L26" i="9"/>
  <c r="F26" i="9"/>
  <c r="L25" i="9"/>
  <c r="F25" i="9"/>
  <c r="L24" i="9"/>
  <c r="F24" i="9"/>
  <c r="L23" i="9"/>
  <c r="F23" i="9"/>
  <c r="L22" i="9"/>
  <c r="F22" i="9"/>
  <c r="L21" i="9"/>
  <c r="F21" i="9"/>
  <c r="L20" i="9"/>
  <c r="F20" i="9"/>
  <c r="L19" i="9"/>
  <c r="F19" i="9"/>
  <c r="L18" i="9"/>
  <c r="F18" i="9"/>
  <c r="L17" i="9"/>
  <c r="F17" i="9"/>
  <c r="L16" i="9"/>
  <c r="F16" i="9"/>
  <c r="L15" i="9"/>
  <c r="F15" i="9"/>
  <c r="L14" i="9"/>
  <c r="F14" i="9"/>
  <c r="L13" i="9"/>
  <c r="F13" i="9"/>
  <c r="L12" i="9"/>
  <c r="F12" i="9"/>
  <c r="L11" i="9"/>
  <c r="F11" i="9"/>
  <c r="L10" i="9"/>
  <c r="F10" i="9"/>
  <c r="L9" i="9"/>
  <c r="F9" i="9"/>
  <c r="L8" i="9"/>
  <c r="F8" i="9"/>
  <c r="L7" i="9"/>
  <c r="F7" i="9"/>
  <c r="L6" i="9"/>
  <c r="F6" i="9"/>
  <c r="L5" i="9"/>
  <c r="F5" i="9"/>
  <c r="Q4" i="9"/>
  <c r="L4" i="9"/>
  <c r="F4" i="9"/>
  <c r="AA70" i="4" l="1"/>
  <c r="AB9" i="4"/>
  <c r="AC9" i="4" s="1"/>
  <c r="AB8" i="4"/>
  <c r="AC8" i="4" s="1"/>
  <c r="AB7" i="4"/>
  <c r="AC7" i="4" s="1"/>
  <c r="AB75" i="4"/>
  <c r="AC75" i="4" s="1"/>
  <c r="AB76" i="4"/>
  <c r="AC76" i="4" s="1"/>
  <c r="AB66" i="4"/>
  <c r="AC66" i="4" s="1"/>
  <c r="AB67" i="4"/>
  <c r="AC67" i="4" s="1"/>
  <c r="AB68" i="4"/>
  <c r="AC68" i="4" s="1"/>
  <c r="AI27" i="4" l="1"/>
  <c r="AG27" i="4"/>
  <c r="AH26" i="4"/>
  <c r="AI26" i="4"/>
  <c r="AG26" i="4"/>
  <c r="AB58" i="4"/>
  <c r="AC58" i="4" s="1"/>
  <c r="AG25" i="4" s="1"/>
  <c r="AB59" i="4"/>
  <c r="AC59" i="4" s="1"/>
  <c r="AH25" i="4" s="1"/>
  <c r="AB60" i="4"/>
  <c r="AC60" i="4" s="1"/>
  <c r="AI25" i="4" s="1"/>
  <c r="AA76" i="4"/>
  <c r="AD76" i="4" s="1"/>
  <c r="AI13" i="4" s="1"/>
  <c r="AA75" i="4"/>
  <c r="AD75" i="4" s="1"/>
  <c r="AH13" i="4" s="1"/>
  <c r="AA74" i="4"/>
  <c r="AD74" i="4" s="1"/>
  <c r="AG13" i="4" s="1"/>
  <c r="AB73" i="4"/>
  <c r="AA73" i="4"/>
  <c r="U31" i="4"/>
  <c r="H104" i="3"/>
  <c r="H105" i="3" s="1"/>
  <c r="I102" i="3"/>
  <c r="H102" i="3"/>
  <c r="G96" i="3"/>
  <c r="I100" i="3" s="1"/>
  <c r="F96" i="3"/>
  <c r="H100" i="3" s="1"/>
  <c r="H91" i="3"/>
  <c r="H92" i="3" s="1"/>
  <c r="I89" i="3"/>
  <c r="H89" i="3"/>
  <c r="G83" i="3"/>
  <c r="I87" i="3" s="1"/>
  <c r="F83" i="3"/>
  <c r="H87" i="3" s="1"/>
  <c r="U19" i="4"/>
  <c r="AF25" i="4" s="1"/>
  <c r="AF12" i="4" l="1"/>
  <c r="AF26" i="4"/>
  <c r="AH27" i="4"/>
  <c r="AF11" i="4"/>
  <c r="AA54" i="4"/>
  <c r="AA62" i="4"/>
  <c r="AB50" i="4"/>
  <c r="AC50" i="4" s="1"/>
  <c r="AB51" i="4"/>
  <c r="AC51" i="4" s="1"/>
  <c r="AB52" i="4"/>
  <c r="AC52" i="4" s="1"/>
  <c r="U7" i="4"/>
  <c r="P43" i="4"/>
  <c r="AF9" i="4" l="1"/>
  <c r="AF23" i="4"/>
  <c r="AB42" i="4"/>
  <c r="AC42" i="4" s="1"/>
  <c r="AB43" i="4"/>
  <c r="AC43" i="4" s="1"/>
  <c r="AB44" i="4"/>
  <c r="AC44" i="4" s="1"/>
  <c r="AA38" i="4"/>
  <c r="AB34" i="4" l="1"/>
  <c r="AC34" i="4" s="1"/>
  <c r="AB35" i="4"/>
  <c r="AC35" i="4" s="1"/>
  <c r="AB36" i="4"/>
  <c r="AC36" i="4" s="1"/>
  <c r="P31" i="4"/>
  <c r="P19" i="4"/>
  <c r="AF22" i="4" l="1"/>
  <c r="AF8" i="4"/>
  <c r="AA30" i="4"/>
  <c r="AB28" i="4"/>
  <c r="AC28" i="4" s="1"/>
  <c r="AB27" i="4"/>
  <c r="AC27" i="4" s="1"/>
  <c r="AB26" i="4"/>
  <c r="AC26" i="4" s="1"/>
  <c r="P7" i="4" l="1"/>
  <c r="AB18" i="4" l="1"/>
  <c r="AC18" i="4" s="1"/>
  <c r="AG20" i="4" s="1"/>
  <c r="AB19" i="4"/>
  <c r="AC19" i="4" s="1"/>
  <c r="AB20" i="4"/>
  <c r="AC20" i="4" s="1"/>
  <c r="V32" i="4"/>
  <c r="V33" i="4"/>
  <c r="V34" i="4"/>
  <c r="V35" i="4"/>
  <c r="V36" i="4"/>
  <c r="V37" i="4"/>
  <c r="V38" i="4"/>
  <c r="V39" i="4"/>
  <c r="V40" i="4"/>
  <c r="V41" i="4"/>
  <c r="V42" i="4"/>
  <c r="V31" i="4"/>
  <c r="D3" i="24" l="1"/>
  <c r="V24" i="4" l="1"/>
  <c r="V23" i="4"/>
  <c r="V22" i="4"/>
  <c r="Q24" i="4"/>
  <c r="Q23" i="4"/>
  <c r="Q22" i="4"/>
  <c r="Q21" i="4"/>
  <c r="Q20" i="4"/>
  <c r="Q19" i="4"/>
  <c r="V18" i="4"/>
  <c r="V17" i="4"/>
  <c r="V16" i="4"/>
  <c r="V15" i="4"/>
  <c r="V14" i="4"/>
  <c r="V13" i="4"/>
  <c r="Q18" i="4"/>
  <c r="Q17" i="4"/>
  <c r="Q16" i="4"/>
  <c r="Q15" i="4"/>
  <c r="Q14" i="4"/>
  <c r="Q13" i="4"/>
  <c r="F16" i="4"/>
  <c r="G16" i="4"/>
  <c r="H16" i="4"/>
  <c r="I16" i="4"/>
  <c r="C16" i="4"/>
  <c r="AB17" i="4" l="1"/>
  <c r="AA17" i="4"/>
  <c r="I15" i="4" l="1"/>
  <c r="I17" i="4" s="1"/>
  <c r="H15" i="4"/>
  <c r="G15" i="4"/>
  <c r="F15" i="4"/>
  <c r="H17" i="4" l="1"/>
  <c r="G17" i="4"/>
  <c r="F17" i="4"/>
  <c r="C37" i="24" l="1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H78" i="3" l="1"/>
  <c r="H79" i="3" s="1"/>
  <c r="I76" i="3"/>
  <c r="H76" i="3"/>
  <c r="G70" i="3"/>
  <c r="I74" i="3" s="1"/>
  <c r="F70" i="3"/>
  <c r="H74" i="3" s="1"/>
  <c r="H65" i="3"/>
  <c r="H66" i="3" s="1"/>
  <c r="I63" i="3"/>
  <c r="H63" i="3"/>
  <c r="G57" i="3"/>
  <c r="I61" i="3" s="1"/>
  <c r="F57" i="3"/>
  <c r="H61" i="3" s="1"/>
  <c r="H52" i="3"/>
  <c r="H53" i="3" s="1"/>
  <c r="I50" i="3"/>
  <c r="H50" i="3"/>
  <c r="G44" i="3"/>
  <c r="I48" i="3" s="1"/>
  <c r="F44" i="3"/>
  <c r="H48" i="3" s="1"/>
  <c r="H39" i="3"/>
  <c r="H40" i="3" s="1"/>
  <c r="I37" i="3"/>
  <c r="H37" i="3"/>
  <c r="G31" i="3"/>
  <c r="I35" i="3" s="1"/>
  <c r="F31" i="3"/>
  <c r="H35" i="3" s="1"/>
  <c r="H26" i="3"/>
  <c r="H27" i="3" s="1"/>
  <c r="I24" i="3"/>
  <c r="H24" i="3"/>
  <c r="G18" i="3"/>
  <c r="I22" i="3" s="1"/>
  <c r="F18" i="3"/>
  <c r="H22" i="3" s="1"/>
  <c r="I11" i="3"/>
  <c r="H11" i="3"/>
  <c r="G5" i="3"/>
  <c r="I9" i="3" s="1"/>
  <c r="F5" i="3"/>
  <c r="H9" i="3" s="1"/>
  <c r="V30" i="4" l="1"/>
  <c r="V29" i="4"/>
  <c r="V28" i="4"/>
  <c r="V27" i="4"/>
  <c r="V26" i="4"/>
  <c r="V25" i="4"/>
  <c r="V21" i="4"/>
  <c r="V20" i="4"/>
  <c r="V19" i="4"/>
  <c r="V12" i="4"/>
  <c r="V11" i="4"/>
  <c r="V10" i="4"/>
  <c r="V9" i="4"/>
  <c r="V8" i="4"/>
  <c r="V7" i="4"/>
  <c r="N8" i="4" l="1"/>
  <c r="N9" i="4"/>
  <c r="N10" i="4"/>
  <c r="N11" i="4"/>
  <c r="N12" i="4"/>
  <c r="N13" i="4"/>
  <c r="N14" i="4"/>
  <c r="N7" i="4"/>
  <c r="Q7" i="4"/>
  <c r="Q8" i="4"/>
  <c r="Q9" i="4"/>
  <c r="Q10" i="4"/>
  <c r="Q11" i="4"/>
  <c r="Q12" i="4"/>
  <c r="M8" i="4" l="1"/>
  <c r="M9" i="4"/>
  <c r="M10" i="4"/>
  <c r="M11" i="4"/>
  <c r="M12" i="4"/>
  <c r="M13" i="4"/>
  <c r="M14" i="4"/>
  <c r="M7" i="4"/>
  <c r="E1" i="20" l="1"/>
  <c r="H1" i="20"/>
  <c r="I1" i="20"/>
  <c r="D1" i="20"/>
  <c r="D3" i="16"/>
  <c r="E3" i="24" l="1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A68" i="4"/>
  <c r="AA67" i="4"/>
  <c r="AA66" i="4"/>
  <c r="AB65" i="4"/>
  <c r="AA65" i="4"/>
  <c r="AA60" i="4"/>
  <c r="AA59" i="4"/>
  <c r="AA58" i="4"/>
  <c r="AD58" i="4" s="1"/>
  <c r="AG11" i="4" s="1"/>
  <c r="AB57" i="4"/>
  <c r="AA57" i="4"/>
  <c r="Q54" i="4"/>
  <c r="Q53" i="4"/>
  <c r="AA52" i="4"/>
  <c r="Q52" i="4"/>
  <c r="AA51" i="4"/>
  <c r="Q51" i="4"/>
  <c r="AA50" i="4"/>
  <c r="Q50" i="4"/>
  <c r="AB49" i="4"/>
  <c r="AA49" i="4"/>
  <c r="Q49" i="4"/>
  <c r="Q48" i="4"/>
  <c r="Q47" i="4"/>
  <c r="Q46" i="4"/>
  <c r="Q45" i="4"/>
  <c r="AA44" i="4"/>
  <c r="Q44" i="4"/>
  <c r="AA43" i="4"/>
  <c r="Q43" i="4"/>
  <c r="AA42" i="4"/>
  <c r="Q42" i="4"/>
  <c r="AB41" i="4"/>
  <c r="AA41" i="4"/>
  <c r="Q41" i="4"/>
  <c r="Q40" i="4"/>
  <c r="Q39" i="4"/>
  <c r="Q38" i="4"/>
  <c r="Q37" i="4"/>
  <c r="AA36" i="4"/>
  <c r="Q36" i="4"/>
  <c r="AA35" i="4"/>
  <c r="Q35" i="4"/>
  <c r="AA34" i="4"/>
  <c r="Q34" i="4"/>
  <c r="AB33" i="4"/>
  <c r="AA33" i="4"/>
  <c r="Q33" i="4"/>
  <c r="Q32" i="4"/>
  <c r="Q31" i="4"/>
  <c r="Q30" i="4"/>
  <c r="Q29" i="4"/>
  <c r="AA28" i="4"/>
  <c r="AD28" i="4" s="1"/>
  <c r="Q28" i="4"/>
  <c r="AA27" i="4"/>
  <c r="AD27" i="4" s="1"/>
  <c r="Q27" i="4"/>
  <c r="AA26" i="4"/>
  <c r="AD26" i="4" s="1"/>
  <c r="AG7" i="4" s="1"/>
  <c r="Q26" i="4"/>
  <c r="AB25" i="4"/>
  <c r="AA25" i="4"/>
  <c r="Q25" i="4"/>
  <c r="AA22" i="4"/>
  <c r="AA20" i="4"/>
  <c r="AA19" i="4"/>
  <c r="AA18" i="4"/>
  <c r="AA9" i="4"/>
  <c r="AD9" i="4" s="1"/>
  <c r="AA8" i="4"/>
  <c r="AD8" i="4" s="1"/>
  <c r="AA7" i="4"/>
  <c r="AA46" i="4"/>
  <c r="AF20" i="4"/>
  <c r="AB6" i="4"/>
  <c r="AA6" i="4"/>
  <c r="W6" i="4"/>
  <c r="V6" i="4"/>
  <c r="R6" i="4"/>
  <c r="Q6" i="4"/>
  <c r="AD67" i="4" l="1"/>
  <c r="AH12" i="4" s="1"/>
  <c r="AD36" i="4"/>
  <c r="AI8" i="4" s="1"/>
  <c r="AF21" i="4"/>
  <c r="AF10" i="4"/>
  <c r="AF24" i="4"/>
  <c r="AF6" i="4"/>
  <c r="AA14" i="4"/>
  <c r="AD20" i="4"/>
  <c r="AI6" i="4" s="1"/>
  <c r="AD42" i="4"/>
  <c r="AG9" i="4" s="1"/>
  <c r="AH22" i="4"/>
  <c r="AD44" i="4"/>
  <c r="AI9" i="4" s="1"/>
  <c r="AD50" i="4"/>
  <c r="AG10" i="4" s="1"/>
  <c r="AD52" i="4"/>
  <c r="AI10" i="4" s="1"/>
  <c r="AH24" i="4"/>
  <c r="AD59" i="4"/>
  <c r="AH11" i="4" s="1"/>
  <c r="AD34" i="4"/>
  <c r="AG8" i="4" s="1"/>
  <c r="AD7" i="4"/>
  <c r="AD66" i="4"/>
  <c r="AG12" i="4" s="1"/>
  <c r="AH20" i="4"/>
  <c r="AD19" i="4"/>
  <c r="AH6" i="4" s="1"/>
  <c r="AD43" i="4"/>
  <c r="AH9" i="4" s="1"/>
  <c r="AH23" i="4"/>
  <c r="AI22" i="4"/>
  <c r="AF7" i="4"/>
  <c r="AD68" i="4" l="1"/>
  <c r="AI12" i="4" s="1"/>
  <c r="AD60" i="4"/>
  <c r="AI11" i="4" s="1"/>
  <c r="AG21" i="4"/>
  <c r="AH21" i="4"/>
  <c r="AI21" i="4"/>
  <c r="AI7" i="4"/>
  <c r="AH7" i="4"/>
  <c r="AD35" i="4"/>
  <c r="AH8" i="4" s="1"/>
  <c r="AG22" i="4"/>
  <c r="AG23" i="4"/>
  <c r="AG24" i="4"/>
  <c r="AI24" i="4"/>
  <c r="AI20" i="4"/>
  <c r="AI23" i="4"/>
  <c r="AD51" i="4"/>
  <c r="AH10" i="4" s="1"/>
  <c r="AD18" i="4"/>
  <c r="AG6" i="4" s="1"/>
  <c r="C4" i="4" l="1"/>
  <c r="I6" i="4" l="1"/>
  <c r="I18" i="4" s="1"/>
  <c r="H6" i="4"/>
  <c r="H18" i="4" s="1"/>
  <c r="C37" i="16" l="1"/>
  <c r="C36" i="16"/>
  <c r="C20" i="16"/>
  <c r="C19" i="16"/>
  <c r="C18" i="16"/>
  <c r="C35" i="16" l="1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17" i="16"/>
  <c r="C16" i="16"/>
  <c r="C15" i="16"/>
  <c r="C14" i="16"/>
  <c r="C13" i="16"/>
  <c r="C12" i="16"/>
  <c r="C11" i="16"/>
  <c r="E1281" i="20" l="1"/>
  <c r="E1277" i="20"/>
  <c r="E1273" i="20"/>
  <c r="E1269" i="20"/>
  <c r="E1265" i="20"/>
  <c r="E1261" i="20"/>
  <c r="E1257" i="20"/>
  <c r="E1253" i="20"/>
  <c r="E1249" i="20"/>
  <c r="E1245" i="20"/>
  <c r="E1241" i="20"/>
  <c r="E1237" i="20"/>
  <c r="E1233" i="20"/>
  <c r="E1229" i="20"/>
  <c r="E1225" i="20"/>
  <c r="E1221" i="20"/>
  <c r="E1217" i="20"/>
  <c r="E1213" i="20"/>
  <c r="E1209" i="20"/>
  <c r="E1205" i="20"/>
  <c r="E1201" i="20"/>
  <c r="E1197" i="20"/>
  <c r="E1193" i="20"/>
  <c r="E1189" i="20"/>
  <c r="E1185" i="20"/>
  <c r="E1181" i="20"/>
  <c r="E1177" i="20"/>
  <c r="E1173" i="20"/>
  <c r="E1169" i="20"/>
  <c r="E1165" i="20"/>
  <c r="E1161" i="20"/>
  <c r="E1157" i="20"/>
  <c r="E1153" i="20"/>
  <c r="E1149" i="20"/>
  <c r="E1145" i="20"/>
  <c r="E1141" i="20"/>
  <c r="E1137" i="20"/>
  <c r="E1133" i="20"/>
  <c r="E1129" i="20"/>
  <c r="E1125" i="20"/>
  <c r="E1121" i="20"/>
  <c r="E1117" i="20"/>
  <c r="E1113" i="20"/>
  <c r="E1109" i="20"/>
  <c r="E1105" i="20"/>
  <c r="E1101" i="20"/>
  <c r="E1089" i="20"/>
  <c r="E1093" i="20"/>
  <c r="E1097" i="20"/>
  <c r="E1278" i="20"/>
  <c r="E1266" i="20"/>
  <c r="E1254" i="20"/>
  <c r="E1242" i="20"/>
  <c r="E1230" i="20"/>
  <c r="E1218" i="20"/>
  <c r="E1206" i="20"/>
  <c r="E1194" i="20"/>
  <c r="E1182" i="20"/>
  <c r="E1170" i="20"/>
  <c r="E1158" i="20"/>
  <c r="E1146" i="20"/>
  <c r="E1134" i="20"/>
  <c r="E1122" i="20"/>
  <c r="E1114" i="20"/>
  <c r="E1102" i="20"/>
  <c r="E1096" i="20"/>
  <c r="E1280" i="20"/>
  <c r="E1276" i="20"/>
  <c r="E1272" i="20"/>
  <c r="E1268" i="20"/>
  <c r="E1264" i="20"/>
  <c r="E1260" i="20"/>
  <c r="E1256" i="20"/>
  <c r="E1252" i="20"/>
  <c r="E1248" i="20"/>
  <c r="E1244" i="20"/>
  <c r="E1240" i="20"/>
  <c r="E1236" i="20"/>
  <c r="E1232" i="20"/>
  <c r="E1228" i="20"/>
  <c r="E1224" i="20"/>
  <c r="E1220" i="20"/>
  <c r="E1216" i="20"/>
  <c r="E1212" i="20"/>
  <c r="E1208" i="20"/>
  <c r="E1204" i="20"/>
  <c r="E1200" i="20"/>
  <c r="E1196" i="20"/>
  <c r="E1192" i="20"/>
  <c r="E1188" i="20"/>
  <c r="E1184" i="20"/>
  <c r="E1180" i="20"/>
  <c r="E1176" i="20"/>
  <c r="E1172" i="20"/>
  <c r="E1168" i="20"/>
  <c r="E1164" i="20"/>
  <c r="E1160" i="20"/>
  <c r="E1156" i="20"/>
  <c r="E1152" i="20"/>
  <c r="E1148" i="20"/>
  <c r="E1144" i="20"/>
  <c r="E1140" i="20"/>
  <c r="E1136" i="20"/>
  <c r="E1132" i="20"/>
  <c r="E1128" i="20"/>
  <c r="E1124" i="20"/>
  <c r="E1120" i="20"/>
  <c r="E1116" i="20"/>
  <c r="E1112" i="20"/>
  <c r="E1108" i="20"/>
  <c r="E1104" i="20"/>
  <c r="E1100" i="20"/>
  <c r="E1090" i="20"/>
  <c r="E1094" i="20"/>
  <c r="E1274" i="20"/>
  <c r="E1262" i="20"/>
  <c r="E1250" i="20"/>
  <c r="E1238" i="20"/>
  <c r="E1226" i="20"/>
  <c r="E1210" i="20"/>
  <c r="E1198" i="20"/>
  <c r="E1190" i="20"/>
  <c r="E1174" i="20"/>
  <c r="E1166" i="20"/>
  <c r="E1154" i="20"/>
  <c r="E1142" i="20"/>
  <c r="E1130" i="20"/>
  <c r="E1110" i="20"/>
  <c r="E1098" i="20"/>
  <c r="E1279" i="20"/>
  <c r="E1275" i="20"/>
  <c r="E1271" i="20"/>
  <c r="E1267" i="20"/>
  <c r="E1263" i="20"/>
  <c r="E1259" i="20"/>
  <c r="E1255" i="20"/>
  <c r="E1251" i="20"/>
  <c r="E1247" i="20"/>
  <c r="E1243" i="20"/>
  <c r="E1239" i="20"/>
  <c r="E1235" i="20"/>
  <c r="E1231" i="20"/>
  <c r="E1227" i="20"/>
  <c r="E1223" i="20"/>
  <c r="E1219" i="20"/>
  <c r="E1215" i="20"/>
  <c r="E1211" i="20"/>
  <c r="E1207" i="20"/>
  <c r="E1203" i="20"/>
  <c r="E1199" i="20"/>
  <c r="E1195" i="20"/>
  <c r="E1191" i="20"/>
  <c r="E1187" i="20"/>
  <c r="E1183" i="20"/>
  <c r="E1179" i="20"/>
  <c r="E1175" i="20"/>
  <c r="E1171" i="20"/>
  <c r="E1167" i="20"/>
  <c r="E1163" i="20"/>
  <c r="E1159" i="20"/>
  <c r="E1155" i="20"/>
  <c r="E1151" i="20"/>
  <c r="E1147" i="20"/>
  <c r="E1143" i="20"/>
  <c r="E1139" i="20"/>
  <c r="E1135" i="20"/>
  <c r="E1131" i="20"/>
  <c r="E1127" i="20"/>
  <c r="E1123" i="20"/>
  <c r="E1119" i="20"/>
  <c r="E1115" i="20"/>
  <c r="E1111" i="20"/>
  <c r="E1107" i="20"/>
  <c r="E1103" i="20"/>
  <c r="E1099" i="20"/>
  <c r="E1091" i="20"/>
  <c r="E1095" i="20"/>
  <c r="E1282" i="20"/>
  <c r="E1270" i="20"/>
  <c r="E1258" i="20"/>
  <c r="E1246" i="20"/>
  <c r="E1234" i="20"/>
  <c r="E1222" i="20"/>
  <c r="E1214" i="20"/>
  <c r="E1202" i="20"/>
  <c r="E1186" i="20"/>
  <c r="E1178" i="20"/>
  <c r="E1162" i="20"/>
  <c r="E1150" i="20"/>
  <c r="E1138" i="20"/>
  <c r="E1126" i="20"/>
  <c r="E1118" i="20"/>
  <c r="E1106" i="20"/>
  <c r="E1092" i="20"/>
  <c r="E1088" i="20"/>
  <c r="E1084" i="20"/>
  <c r="E1080" i="20"/>
  <c r="E1076" i="20"/>
  <c r="E1072" i="20"/>
  <c r="E1068" i="20"/>
  <c r="E1064" i="20"/>
  <c r="E1060" i="20"/>
  <c r="E1056" i="20"/>
  <c r="E1052" i="20"/>
  <c r="E1048" i="20"/>
  <c r="E1044" i="20"/>
  <c r="E1040" i="20"/>
  <c r="E1036" i="20"/>
  <c r="E1032" i="20"/>
  <c r="E1028" i="20"/>
  <c r="E1024" i="20"/>
  <c r="E1020" i="20"/>
  <c r="E1016" i="20"/>
  <c r="E1012" i="20"/>
  <c r="E1008" i="20"/>
  <c r="E1004" i="20"/>
  <c r="E1000" i="20"/>
  <c r="E996" i="20"/>
  <c r="E992" i="20"/>
  <c r="E988" i="20"/>
  <c r="E984" i="20"/>
  <c r="E980" i="20"/>
  <c r="E976" i="20"/>
  <c r="E972" i="20"/>
  <c r="E968" i="20"/>
  <c r="E964" i="20"/>
  <c r="E960" i="20"/>
  <c r="E956" i="20"/>
  <c r="E952" i="20"/>
  <c r="E948" i="20"/>
  <c r="E944" i="20"/>
  <c r="E940" i="20"/>
  <c r="E936" i="20"/>
  <c r="E932" i="20"/>
  <c r="E928" i="20"/>
  <c r="E924" i="20"/>
  <c r="E920" i="20"/>
  <c r="E916" i="20"/>
  <c r="E912" i="20"/>
  <c r="E908" i="20"/>
  <c r="E904" i="20"/>
  <c r="E900" i="20"/>
  <c r="E896" i="20"/>
  <c r="E892" i="20"/>
  <c r="E888" i="20"/>
  <c r="E884" i="20"/>
  <c r="E880" i="20"/>
  <c r="E876" i="20"/>
  <c r="E872" i="20"/>
  <c r="E868" i="20"/>
  <c r="E864" i="20"/>
  <c r="E860" i="20"/>
  <c r="E856" i="20"/>
  <c r="E852" i="20"/>
  <c r="E848" i="20"/>
  <c r="E844" i="20"/>
  <c r="E840" i="20"/>
  <c r="E836" i="20"/>
  <c r="E832" i="20"/>
  <c r="E1087" i="20"/>
  <c r="E1083" i="20"/>
  <c r="E1079" i="20"/>
  <c r="E1075" i="20"/>
  <c r="E1071" i="20"/>
  <c r="E1067" i="20"/>
  <c r="E1063" i="20"/>
  <c r="E1059" i="20"/>
  <c r="E1055" i="20"/>
  <c r="E1051" i="20"/>
  <c r="E1047" i="20"/>
  <c r="E1043" i="20"/>
  <c r="E1039" i="20"/>
  <c r="E1035" i="20"/>
  <c r="E1031" i="20"/>
  <c r="E1027" i="20"/>
  <c r="E1023" i="20"/>
  <c r="E1019" i="20"/>
  <c r="E1015" i="20"/>
  <c r="E1011" i="20"/>
  <c r="E1007" i="20"/>
  <c r="E1003" i="20"/>
  <c r="E999" i="20"/>
  <c r="E995" i="20"/>
  <c r="E991" i="20"/>
  <c r="E987" i="20"/>
  <c r="E983" i="20"/>
  <c r="E979" i="20"/>
  <c r="E975" i="20"/>
  <c r="E971" i="20"/>
  <c r="E967" i="20"/>
  <c r="E963" i="20"/>
  <c r="E959" i="20"/>
  <c r="E955" i="20"/>
  <c r="E951" i="20"/>
  <c r="E947" i="20"/>
  <c r="E943" i="20"/>
  <c r="E939" i="20"/>
  <c r="E935" i="20"/>
  <c r="E931" i="20"/>
  <c r="E927" i="20"/>
  <c r="E923" i="20"/>
  <c r="E919" i="20"/>
  <c r="E915" i="20"/>
  <c r="E911" i="20"/>
  <c r="E907" i="20"/>
  <c r="E903" i="20"/>
  <c r="E899" i="20"/>
  <c r="E895" i="20"/>
  <c r="E891" i="20"/>
  <c r="E887" i="20"/>
  <c r="E883" i="20"/>
  <c r="E879" i="20"/>
  <c r="E875" i="20"/>
  <c r="E871" i="20"/>
  <c r="E867" i="20"/>
  <c r="E863" i="20"/>
  <c r="E859" i="20"/>
  <c r="E855" i="20"/>
  <c r="E851" i="20"/>
  <c r="E847" i="20"/>
  <c r="E843" i="20"/>
  <c r="E839" i="20"/>
  <c r="E835" i="20"/>
  <c r="E831" i="20"/>
  <c r="E827" i="20"/>
  <c r="E823" i="20"/>
  <c r="E819" i="20"/>
  <c r="E815" i="20"/>
  <c r="E811" i="20"/>
  <c r="E807" i="20"/>
  <c r="E803" i="20"/>
  <c r="E799" i="20"/>
  <c r="E795" i="20"/>
  <c r="E791" i="20"/>
  <c r="E787" i="20"/>
  <c r="E783" i="20"/>
  <c r="E779" i="20"/>
  <c r="E775" i="20"/>
  <c r="E771" i="20"/>
  <c r="E767" i="20"/>
  <c r="E1086" i="20"/>
  <c r="E1082" i="20"/>
  <c r="E1078" i="20"/>
  <c r="E1074" i="20"/>
  <c r="E1070" i="20"/>
  <c r="E1066" i="20"/>
  <c r="E1062" i="20"/>
  <c r="E1058" i="20"/>
  <c r="E1054" i="20"/>
  <c r="E1050" i="20"/>
  <c r="E1046" i="20"/>
  <c r="E1042" i="20"/>
  <c r="E1038" i="20"/>
  <c r="E1034" i="20"/>
  <c r="E1030" i="20"/>
  <c r="E1026" i="20"/>
  <c r="E1022" i="20"/>
  <c r="E1018" i="20"/>
  <c r="E1014" i="20"/>
  <c r="E1010" i="20"/>
  <c r="E1006" i="20"/>
  <c r="E1002" i="20"/>
  <c r="E998" i="20"/>
  <c r="E994" i="20"/>
  <c r="E990" i="20"/>
  <c r="E986" i="20"/>
  <c r="E982" i="20"/>
  <c r="E978" i="20"/>
  <c r="E974" i="20"/>
  <c r="E970" i="20"/>
  <c r="E966" i="20"/>
  <c r="E962" i="20"/>
  <c r="E958" i="20"/>
  <c r="E954" i="20"/>
  <c r="E950" i="20"/>
  <c r="E946" i="20"/>
  <c r="E942" i="20"/>
  <c r="E938" i="20"/>
  <c r="E934" i="20"/>
  <c r="E930" i="20"/>
  <c r="E926" i="20"/>
  <c r="E922" i="20"/>
  <c r="E918" i="20"/>
  <c r="E914" i="20"/>
  <c r="E910" i="20"/>
  <c r="E906" i="20"/>
  <c r="E902" i="20"/>
  <c r="E898" i="20"/>
  <c r="E894" i="20"/>
  <c r="E890" i="20"/>
  <c r="E886" i="20"/>
  <c r="E882" i="20"/>
  <c r="E878" i="20"/>
  <c r="E874" i="20"/>
  <c r="E870" i="20"/>
  <c r="E866" i="20"/>
  <c r="E862" i="20"/>
  <c r="E858" i="20"/>
  <c r="E854" i="20"/>
  <c r="E850" i="20"/>
  <c r="E846" i="20"/>
  <c r="E842" i="20"/>
  <c r="E838" i="20"/>
  <c r="E834" i="20"/>
  <c r="E830" i="20"/>
  <c r="E826" i="20"/>
  <c r="E822" i="20"/>
  <c r="E818" i="20"/>
  <c r="E814" i="20"/>
  <c r="E810" i="20"/>
  <c r="E806" i="20"/>
  <c r="E802" i="20"/>
  <c r="E798" i="20"/>
  <c r="E794" i="20"/>
  <c r="E790" i="20"/>
  <c r="E786" i="20"/>
  <c r="E782" i="20"/>
  <c r="E778" i="20"/>
  <c r="E774" i="20"/>
  <c r="E770" i="20"/>
  <c r="E766" i="20"/>
  <c r="E1085" i="20"/>
  <c r="E1069" i="20"/>
  <c r="E1053" i="20"/>
  <c r="E1037" i="20"/>
  <c r="E1021" i="20"/>
  <c r="E1005" i="20"/>
  <c r="E989" i="20"/>
  <c r="E973" i="20"/>
  <c r="E957" i="20"/>
  <c r="E941" i="20"/>
  <c r="E925" i="20"/>
  <c r="E909" i="20"/>
  <c r="E893" i="20"/>
  <c r="E877" i="20"/>
  <c r="E861" i="20"/>
  <c r="E845" i="20"/>
  <c r="E829" i="20"/>
  <c r="E821" i="20"/>
  <c r="E813" i="20"/>
  <c r="E805" i="20"/>
  <c r="E797" i="20"/>
  <c r="E789" i="20"/>
  <c r="E781" i="20"/>
  <c r="E773" i="20"/>
  <c r="E765" i="20"/>
  <c r="E761" i="20"/>
  <c r="E757" i="20"/>
  <c r="E753" i="20"/>
  <c r="E749" i="20"/>
  <c r="E745" i="20"/>
  <c r="E741" i="20"/>
  <c r="E737" i="20"/>
  <c r="E733" i="20"/>
  <c r="E729" i="20"/>
  <c r="E725" i="20"/>
  <c r="E721" i="20"/>
  <c r="E717" i="20"/>
  <c r="E713" i="20"/>
  <c r="E709" i="20"/>
  <c r="E705" i="20"/>
  <c r="E701" i="20"/>
  <c r="E697" i="20"/>
  <c r="E693" i="20"/>
  <c r="E689" i="20"/>
  <c r="E685" i="20"/>
  <c r="E681" i="20"/>
  <c r="E677" i="20"/>
  <c r="E673" i="20"/>
  <c r="E669" i="20"/>
  <c r="E665" i="20"/>
  <c r="E661" i="20"/>
  <c r="E657" i="20"/>
  <c r="E653" i="20"/>
  <c r="E649" i="20"/>
  <c r="E645" i="20"/>
  <c r="E641" i="20"/>
  <c r="E637" i="20"/>
  <c r="E633" i="20"/>
  <c r="E629" i="20"/>
  <c r="E625" i="20"/>
  <c r="E621" i="20"/>
  <c r="E617" i="20"/>
  <c r="E613" i="20"/>
  <c r="E609" i="20"/>
  <c r="E605" i="20"/>
  <c r="E601" i="20"/>
  <c r="E597" i="20"/>
  <c r="E593" i="20"/>
  <c r="E1081" i="20"/>
  <c r="E1065" i="20"/>
  <c r="E1049" i="20"/>
  <c r="E1033" i="20"/>
  <c r="E1017" i="20"/>
  <c r="E1001" i="20"/>
  <c r="E985" i="20"/>
  <c r="E969" i="20"/>
  <c r="E953" i="20"/>
  <c r="E937" i="20"/>
  <c r="E921" i="20"/>
  <c r="E905" i="20"/>
  <c r="E889" i="20"/>
  <c r="E873" i="20"/>
  <c r="E857" i="20"/>
  <c r="E841" i="20"/>
  <c r="E828" i="20"/>
  <c r="E820" i="20"/>
  <c r="E812" i="20"/>
  <c r="E804" i="20"/>
  <c r="E796" i="20"/>
  <c r="E788" i="20"/>
  <c r="E780" i="20"/>
  <c r="E772" i="20"/>
  <c r="E764" i="20"/>
  <c r="E760" i="20"/>
  <c r="E756" i="20"/>
  <c r="E752" i="20"/>
  <c r="E748" i="20"/>
  <c r="E744" i="20"/>
  <c r="E740" i="20"/>
  <c r="E736" i="20"/>
  <c r="E732" i="20"/>
  <c r="E728" i="20"/>
  <c r="E724" i="20"/>
  <c r="E720" i="20"/>
  <c r="E716" i="20"/>
  <c r="E712" i="20"/>
  <c r="E708" i="20"/>
  <c r="E704" i="20"/>
  <c r="E700" i="20"/>
  <c r="E696" i="20"/>
  <c r="E692" i="20"/>
  <c r="E688" i="20"/>
  <c r="E684" i="20"/>
  <c r="E680" i="20"/>
  <c r="E676" i="20"/>
  <c r="E672" i="20"/>
  <c r="E668" i="20"/>
  <c r="E664" i="20"/>
  <c r="E660" i="20"/>
  <c r="E656" i="20"/>
  <c r="E652" i="20"/>
  <c r="E648" i="20"/>
  <c r="E644" i="20"/>
  <c r="E640" i="20"/>
  <c r="E636" i="20"/>
  <c r="E632" i="20"/>
  <c r="E628" i="20"/>
  <c r="E624" i="20"/>
  <c r="E620" i="20"/>
  <c r="E616" i="20"/>
  <c r="E612" i="20"/>
  <c r="E608" i="20"/>
  <c r="E604" i="20"/>
  <c r="E600" i="20"/>
  <c r="E596" i="20"/>
  <c r="E592" i="20"/>
  <c r="E588" i="20"/>
  <c r="E584" i="20"/>
  <c r="E580" i="20"/>
  <c r="E576" i="20"/>
  <c r="E572" i="20"/>
  <c r="E568" i="20"/>
  <c r="E564" i="20"/>
  <c r="E560" i="20"/>
  <c r="E556" i="20"/>
  <c r="E552" i="20"/>
  <c r="E548" i="20"/>
  <c r="E544" i="20"/>
  <c r="E540" i="20"/>
  <c r="E536" i="20"/>
  <c r="E532" i="20"/>
  <c r="E528" i="20"/>
  <c r="E1077" i="20"/>
  <c r="E1061" i="20"/>
  <c r="E1045" i="20"/>
  <c r="E1029" i="20"/>
  <c r="E1013" i="20"/>
  <c r="E997" i="20"/>
  <c r="E981" i="20"/>
  <c r="E965" i="20"/>
  <c r="E949" i="20"/>
  <c r="E933" i="20"/>
  <c r="E917" i="20"/>
  <c r="E901" i="20"/>
  <c r="E885" i="20"/>
  <c r="E869" i="20"/>
  <c r="E853" i="20"/>
  <c r="E837" i="20"/>
  <c r="E825" i="20"/>
  <c r="E817" i="20"/>
  <c r="E809" i="20"/>
  <c r="E801" i="20"/>
  <c r="E793" i="20"/>
  <c r="E785" i="20"/>
  <c r="E777" i="20"/>
  <c r="E769" i="20"/>
  <c r="E763" i="20"/>
  <c r="E759" i="20"/>
  <c r="E755" i="20"/>
  <c r="E751" i="20"/>
  <c r="E747" i="20"/>
  <c r="E743" i="20"/>
  <c r="E739" i="20"/>
  <c r="E735" i="20"/>
  <c r="E731" i="20"/>
  <c r="E727" i="20"/>
  <c r="E723" i="20"/>
  <c r="E719" i="20"/>
  <c r="E715" i="20"/>
  <c r="E711" i="20"/>
  <c r="E707" i="20"/>
  <c r="E703" i="20"/>
  <c r="E699" i="20"/>
  <c r="E695" i="20"/>
  <c r="E691" i="20"/>
  <c r="E687" i="20"/>
  <c r="E683" i="20"/>
  <c r="E679" i="20"/>
  <c r="E675" i="20"/>
  <c r="E671" i="20"/>
  <c r="E667" i="20"/>
  <c r="E663" i="20"/>
  <c r="E659" i="20"/>
  <c r="E655" i="20"/>
  <c r="E651" i="20"/>
  <c r="E647" i="20"/>
  <c r="E643" i="20"/>
  <c r="E639" i="20"/>
  <c r="E635" i="20"/>
  <c r="E631" i="20"/>
  <c r="E627" i="20"/>
  <c r="E623" i="20"/>
  <c r="E619" i="20"/>
  <c r="E615" i="20"/>
  <c r="E611" i="20"/>
  <c r="E607" i="20"/>
  <c r="E603" i="20"/>
  <c r="E599" i="20"/>
  <c r="E595" i="20"/>
  <c r="E591" i="20"/>
  <c r="E587" i="20"/>
  <c r="E583" i="20"/>
  <c r="E579" i="20"/>
  <c r="E575" i="20"/>
  <c r="E571" i="20"/>
  <c r="E567" i="20"/>
  <c r="E563" i="20"/>
  <c r="E559" i="20"/>
  <c r="E555" i="20"/>
  <c r="E551" i="20"/>
  <c r="E547" i="20"/>
  <c r="E543" i="20"/>
  <c r="E539" i="20"/>
  <c r="E535" i="20"/>
  <c r="E531" i="20"/>
  <c r="E527" i="20"/>
  <c r="E1073" i="20"/>
  <c r="E1009" i="20"/>
  <c r="E961" i="20"/>
  <c r="E897" i="20"/>
  <c r="E833" i="20"/>
  <c r="E800" i="20"/>
  <c r="E768" i="20"/>
  <c r="E750" i="20"/>
  <c r="E734" i="20"/>
  <c r="E718" i="20"/>
  <c r="E702" i="20"/>
  <c r="E686" i="20"/>
  <c r="E670" i="20"/>
  <c r="E654" i="20"/>
  <c r="E638" i="20"/>
  <c r="E622" i="20"/>
  <c r="E606" i="20"/>
  <c r="E590" i="20"/>
  <c r="E582" i="20"/>
  <c r="E574" i="20"/>
  <c r="E566" i="20"/>
  <c r="E558" i="20"/>
  <c r="E550" i="20"/>
  <c r="E542" i="20"/>
  <c r="E534" i="20"/>
  <c r="E526" i="20"/>
  <c r="E522" i="20"/>
  <c r="E518" i="20"/>
  <c r="E514" i="20"/>
  <c r="E510" i="20"/>
  <c r="E506" i="20"/>
  <c r="E502" i="20"/>
  <c r="E498" i="20"/>
  <c r="E494" i="20"/>
  <c r="E490" i="20"/>
  <c r="E486" i="20"/>
  <c r="E482" i="20"/>
  <c r="E478" i="20"/>
  <c r="E474" i="20"/>
  <c r="E470" i="20"/>
  <c r="E466" i="20"/>
  <c r="E462" i="20"/>
  <c r="E458" i="20"/>
  <c r="E454" i="20"/>
  <c r="E450" i="20"/>
  <c r="E446" i="20"/>
  <c r="E442" i="20"/>
  <c r="E438" i="20"/>
  <c r="E434" i="20"/>
  <c r="E430" i="20"/>
  <c r="E426" i="20"/>
  <c r="E422" i="20"/>
  <c r="E418" i="20"/>
  <c r="E414" i="20"/>
  <c r="E410" i="20"/>
  <c r="E406" i="20"/>
  <c r="E402" i="20"/>
  <c r="E398" i="20"/>
  <c r="E394" i="20"/>
  <c r="E390" i="20"/>
  <c r="E386" i="20"/>
  <c r="E382" i="20"/>
  <c r="E378" i="20"/>
  <c r="E374" i="20"/>
  <c r="E370" i="20"/>
  <c r="E366" i="20"/>
  <c r="E362" i="20"/>
  <c r="E358" i="20"/>
  <c r="E354" i="20"/>
  <c r="E350" i="20"/>
  <c r="E346" i="20"/>
  <c r="E342" i="20"/>
  <c r="E338" i="20"/>
  <c r="E334" i="20"/>
  <c r="E330" i="20"/>
  <c r="E326" i="20"/>
  <c r="E322" i="20"/>
  <c r="E318" i="20"/>
  <c r="E314" i="20"/>
  <c r="E310" i="20"/>
  <c r="E306" i="20"/>
  <c r="E302" i="20"/>
  <c r="E298" i="20"/>
  <c r="E294" i="20"/>
  <c r="E290" i="20"/>
  <c r="E1057" i="20"/>
  <c r="E993" i="20"/>
  <c r="E945" i="20"/>
  <c r="E881" i="20"/>
  <c r="E824" i="20"/>
  <c r="E792" i="20"/>
  <c r="E762" i="20"/>
  <c r="E746" i="20"/>
  <c r="E730" i="20"/>
  <c r="E714" i="20"/>
  <c r="E698" i="20"/>
  <c r="E682" i="20"/>
  <c r="E666" i="20"/>
  <c r="E650" i="20"/>
  <c r="E634" i="20"/>
  <c r="E618" i="20"/>
  <c r="E602" i="20"/>
  <c r="E589" i="20"/>
  <c r="E581" i="20"/>
  <c r="E573" i="20"/>
  <c r="E565" i="20"/>
  <c r="E557" i="20"/>
  <c r="E549" i="20"/>
  <c r="E541" i="20"/>
  <c r="E533" i="20"/>
  <c r="E525" i="20"/>
  <c r="E521" i="20"/>
  <c r="E517" i="20"/>
  <c r="E513" i="20"/>
  <c r="E509" i="20"/>
  <c r="E505" i="20"/>
  <c r="E501" i="20"/>
  <c r="E497" i="20"/>
  <c r="E493" i="20"/>
  <c r="E489" i="20"/>
  <c r="E485" i="20"/>
  <c r="E481" i="20"/>
  <c r="E477" i="20"/>
  <c r="E473" i="20"/>
  <c r="E469" i="20"/>
  <c r="E465" i="20"/>
  <c r="E461" i="20"/>
  <c r="E457" i="20"/>
  <c r="E453" i="20"/>
  <c r="E449" i="20"/>
  <c r="E445" i="20"/>
  <c r="E441" i="20"/>
  <c r="E437" i="20"/>
  <c r="E433" i="20"/>
  <c r="E1041" i="20"/>
  <c r="E929" i="20"/>
  <c r="E816" i="20"/>
  <c r="E758" i="20"/>
  <c r="E726" i="20"/>
  <c r="E694" i="20"/>
  <c r="E662" i="20"/>
  <c r="E630" i="20"/>
  <c r="E598" i="20"/>
  <c r="E578" i="20"/>
  <c r="E562" i="20"/>
  <c r="E546" i="20"/>
  <c r="E530" i="20"/>
  <c r="E520" i="20"/>
  <c r="E512" i="20"/>
  <c r="E504" i="20"/>
  <c r="E496" i="20"/>
  <c r="E488" i="20"/>
  <c r="E480" i="20"/>
  <c r="E472" i="20"/>
  <c r="E464" i="20"/>
  <c r="E456" i="20"/>
  <c r="E448" i="20"/>
  <c r="E440" i="20"/>
  <c r="E432" i="20"/>
  <c r="E427" i="20"/>
  <c r="E421" i="20"/>
  <c r="E416" i="20"/>
  <c r="E411" i="20"/>
  <c r="E405" i="20"/>
  <c r="E400" i="20"/>
  <c r="E395" i="20"/>
  <c r="E389" i="20"/>
  <c r="E384" i="20"/>
  <c r="E379" i="20"/>
  <c r="E373" i="20"/>
  <c r="E368" i="20"/>
  <c r="E363" i="20"/>
  <c r="E357" i="20"/>
  <c r="E352" i="20"/>
  <c r="E347" i="20"/>
  <c r="E341" i="20"/>
  <c r="E336" i="20"/>
  <c r="E331" i="20"/>
  <c r="E325" i="20"/>
  <c r="E320" i="20"/>
  <c r="E315" i="20"/>
  <c r="E309" i="20"/>
  <c r="E304" i="20"/>
  <c r="E299" i="20"/>
  <c r="E293" i="20"/>
  <c r="E288" i="20"/>
  <c r="E284" i="20"/>
  <c r="E280" i="20"/>
  <c r="E276" i="20"/>
  <c r="E272" i="20"/>
  <c r="E268" i="20"/>
  <c r="E264" i="20"/>
  <c r="E260" i="20"/>
  <c r="E256" i="20"/>
  <c r="E252" i="20"/>
  <c r="E248" i="20"/>
  <c r="E244" i="20"/>
  <c r="E240" i="20"/>
  <c r="E236" i="20"/>
  <c r="E232" i="20"/>
  <c r="E228" i="20"/>
  <c r="E224" i="20"/>
  <c r="E220" i="20"/>
  <c r="E216" i="20"/>
  <c r="E212" i="20"/>
  <c r="E208" i="20"/>
  <c r="E204" i="20"/>
  <c r="E200" i="20"/>
  <c r="E196" i="20"/>
  <c r="E192" i="20"/>
  <c r="E188" i="20"/>
  <c r="E184" i="20"/>
  <c r="E180" i="20"/>
  <c r="E176" i="20"/>
  <c r="E172" i="20"/>
  <c r="E168" i="20"/>
  <c r="E164" i="20"/>
  <c r="E160" i="20"/>
  <c r="E156" i="20"/>
  <c r="E152" i="20"/>
  <c r="E148" i="20"/>
  <c r="E144" i="20"/>
  <c r="E1025" i="20"/>
  <c r="E913" i="20"/>
  <c r="E808" i="20"/>
  <c r="E754" i="20"/>
  <c r="E722" i="20"/>
  <c r="E690" i="20"/>
  <c r="E658" i="20"/>
  <c r="E626" i="20"/>
  <c r="E594" i="20"/>
  <c r="E577" i="20"/>
  <c r="E561" i="20"/>
  <c r="E545" i="20"/>
  <c r="E529" i="20"/>
  <c r="E519" i="20"/>
  <c r="E511" i="20"/>
  <c r="E503" i="20"/>
  <c r="E495" i="20"/>
  <c r="E487" i="20"/>
  <c r="E479" i="20"/>
  <c r="E471" i="20"/>
  <c r="E463" i="20"/>
  <c r="E455" i="20"/>
  <c r="E447" i="20"/>
  <c r="E439" i="20"/>
  <c r="E431" i="20"/>
  <c r="E425" i="20"/>
  <c r="E420" i="20"/>
  <c r="E415" i="20"/>
  <c r="E409" i="20"/>
  <c r="E404" i="20"/>
  <c r="E399" i="20"/>
  <c r="E393" i="20"/>
  <c r="E388" i="20"/>
  <c r="E383" i="20"/>
  <c r="E377" i="20"/>
  <c r="E372" i="20"/>
  <c r="E367" i="20"/>
  <c r="E361" i="20"/>
  <c r="E356" i="20"/>
  <c r="E351" i="20"/>
  <c r="E345" i="20"/>
  <c r="E340" i="20"/>
  <c r="E335" i="20"/>
  <c r="E329" i="20"/>
  <c r="E324" i="20"/>
  <c r="E319" i="20"/>
  <c r="E313" i="20"/>
  <c r="E308" i="20"/>
  <c r="E303" i="20"/>
  <c r="E297" i="20"/>
  <c r="E292" i="20"/>
  <c r="E287" i="20"/>
  <c r="E283" i="20"/>
  <c r="E279" i="20"/>
  <c r="E275" i="20"/>
  <c r="E271" i="20"/>
  <c r="E267" i="20"/>
  <c r="E263" i="20"/>
  <c r="E259" i="20"/>
  <c r="E255" i="20"/>
  <c r="E251" i="20"/>
  <c r="E247" i="20"/>
  <c r="E243" i="20"/>
  <c r="E239" i="20"/>
  <c r="E235" i="20"/>
  <c r="E231" i="20"/>
  <c r="E227" i="20"/>
  <c r="E223" i="20"/>
  <c r="E219" i="20"/>
  <c r="E215" i="20"/>
  <c r="E211" i="20"/>
  <c r="E207" i="20"/>
  <c r="E203" i="20"/>
  <c r="E199" i="20"/>
  <c r="E195" i="20"/>
  <c r="E191" i="20"/>
  <c r="E187" i="20"/>
  <c r="E183" i="20"/>
  <c r="E179" i="20"/>
  <c r="E175" i="20"/>
  <c r="E171" i="20"/>
  <c r="E167" i="20"/>
  <c r="E163" i="20"/>
  <c r="E159" i="20"/>
  <c r="E155" i="20"/>
  <c r="E151" i="20"/>
  <c r="E147" i="20"/>
  <c r="E143" i="20"/>
  <c r="E139" i="20"/>
  <c r="E135" i="20"/>
  <c r="E131" i="20"/>
  <c r="E127" i="20"/>
  <c r="E123" i="20"/>
  <c r="E119" i="20"/>
  <c r="E115" i="20"/>
  <c r="E111" i="20"/>
  <c r="E107" i="20"/>
  <c r="E103" i="20"/>
  <c r="E99" i="20"/>
  <c r="E95" i="20"/>
  <c r="E91" i="20"/>
  <c r="E87" i="20"/>
  <c r="E83" i="20"/>
  <c r="E79" i="20"/>
  <c r="E75" i="20"/>
  <c r="E71" i="20"/>
  <c r="E67" i="20"/>
  <c r="E865" i="20"/>
  <c r="E784" i="20"/>
  <c r="E742" i="20"/>
  <c r="E710" i="20"/>
  <c r="E678" i="20"/>
  <c r="E646" i="20"/>
  <c r="E614" i="20"/>
  <c r="E586" i="20"/>
  <c r="E570" i="20"/>
  <c r="E554" i="20"/>
  <c r="E538" i="20"/>
  <c r="E524" i="20"/>
  <c r="E516" i="20"/>
  <c r="E508" i="20"/>
  <c r="E500" i="20"/>
  <c r="E492" i="20"/>
  <c r="E484" i="20"/>
  <c r="E476" i="20"/>
  <c r="E468" i="20"/>
  <c r="E460" i="20"/>
  <c r="E444" i="20"/>
  <c r="E436" i="20"/>
  <c r="E429" i="20"/>
  <c r="E424" i="20"/>
  <c r="E419" i="20"/>
  <c r="E408" i="20"/>
  <c r="E403" i="20"/>
  <c r="E392" i="20"/>
  <c r="E387" i="20"/>
  <c r="E376" i="20"/>
  <c r="E371" i="20"/>
  <c r="E360" i="20"/>
  <c r="E349" i="20"/>
  <c r="E344" i="20"/>
  <c r="E333" i="20"/>
  <c r="E328" i="20"/>
  <c r="E317" i="20"/>
  <c r="E312" i="20"/>
  <c r="E301" i="20"/>
  <c r="E291" i="20"/>
  <c r="E286" i="20"/>
  <c r="E278" i="20"/>
  <c r="E270" i="20"/>
  <c r="E266" i="20"/>
  <c r="E258" i="20"/>
  <c r="E254" i="20"/>
  <c r="E246" i="20"/>
  <c r="E238" i="20"/>
  <c r="E234" i="20"/>
  <c r="E226" i="20"/>
  <c r="E218" i="20"/>
  <c r="E214" i="20"/>
  <c r="E206" i="20"/>
  <c r="E202" i="20"/>
  <c r="E190" i="20"/>
  <c r="E186" i="20"/>
  <c r="E178" i="20"/>
  <c r="E170" i="20"/>
  <c r="E166" i="20"/>
  <c r="E158" i="20"/>
  <c r="E150" i="20"/>
  <c r="E146" i="20"/>
  <c r="E452" i="20"/>
  <c r="E413" i="20"/>
  <c r="E397" i="20"/>
  <c r="E381" i="20"/>
  <c r="E365" i="20"/>
  <c r="E355" i="20"/>
  <c r="E339" i="20"/>
  <c r="E323" i="20"/>
  <c r="E307" i="20"/>
  <c r="E296" i="20"/>
  <c r="E282" i="20"/>
  <c r="E274" i="20"/>
  <c r="E262" i="20"/>
  <c r="E250" i="20"/>
  <c r="E242" i="20"/>
  <c r="E230" i="20"/>
  <c r="E222" i="20"/>
  <c r="E210" i="20"/>
  <c r="E198" i="20"/>
  <c r="E194" i="20"/>
  <c r="E182" i="20"/>
  <c r="E174" i="20"/>
  <c r="E162" i="20"/>
  <c r="E154" i="20"/>
  <c r="E142" i="20"/>
  <c r="E977" i="20"/>
  <c r="E706" i="20"/>
  <c r="E585" i="20"/>
  <c r="E523" i="20"/>
  <c r="E491" i="20"/>
  <c r="E459" i="20"/>
  <c r="E428" i="20"/>
  <c r="E407" i="20"/>
  <c r="E385" i="20"/>
  <c r="E364" i="20"/>
  <c r="E343" i="20"/>
  <c r="E321" i="20"/>
  <c r="E300" i="20"/>
  <c r="E281" i="20"/>
  <c r="E265" i="20"/>
  <c r="E249" i="20"/>
  <c r="E233" i="20"/>
  <c r="E217" i="20"/>
  <c r="E201" i="20"/>
  <c r="E185" i="20"/>
  <c r="E169" i="20"/>
  <c r="E153" i="20"/>
  <c r="E140" i="20"/>
  <c r="E134" i="20"/>
  <c r="E129" i="20"/>
  <c r="E124" i="20"/>
  <c r="E118" i="20"/>
  <c r="E113" i="20"/>
  <c r="E108" i="20"/>
  <c r="E102" i="20"/>
  <c r="E97" i="20"/>
  <c r="E92" i="20"/>
  <c r="E86" i="20"/>
  <c r="E81" i="20"/>
  <c r="E76" i="20"/>
  <c r="E70" i="20"/>
  <c r="E65" i="20"/>
  <c r="E412" i="20"/>
  <c r="E327" i="20"/>
  <c r="E285" i="20"/>
  <c r="E253" i="20"/>
  <c r="E221" i="20"/>
  <c r="E173" i="20"/>
  <c r="E136" i="20"/>
  <c r="E120" i="20"/>
  <c r="E104" i="20"/>
  <c r="E88" i="20"/>
  <c r="E72" i="20"/>
  <c r="E849" i="20"/>
  <c r="E674" i="20"/>
  <c r="E569" i="20"/>
  <c r="E515" i="20"/>
  <c r="E483" i="20"/>
  <c r="E451" i="20"/>
  <c r="E423" i="20"/>
  <c r="E401" i="20"/>
  <c r="E380" i="20"/>
  <c r="E359" i="20"/>
  <c r="E337" i="20"/>
  <c r="E316" i="20"/>
  <c r="E295" i="20"/>
  <c r="E277" i="20"/>
  <c r="E261" i="20"/>
  <c r="E245" i="20"/>
  <c r="E229" i="20"/>
  <c r="E213" i="20"/>
  <c r="E197" i="20"/>
  <c r="E181" i="20"/>
  <c r="E165" i="20"/>
  <c r="E149" i="20"/>
  <c r="E138" i="20"/>
  <c r="E133" i="20"/>
  <c r="E128" i="20"/>
  <c r="E122" i="20"/>
  <c r="E117" i="20"/>
  <c r="E112" i="20"/>
  <c r="E106" i="20"/>
  <c r="E101" i="20"/>
  <c r="E96" i="20"/>
  <c r="E90" i="20"/>
  <c r="E85" i="20"/>
  <c r="E80" i="20"/>
  <c r="E74" i="20"/>
  <c r="E69" i="20"/>
  <c r="E161" i="20"/>
  <c r="E132" i="20"/>
  <c r="E121" i="20"/>
  <c r="E110" i="20"/>
  <c r="E100" i="20"/>
  <c r="E89" i="20"/>
  <c r="E84" i="20"/>
  <c r="E73" i="20"/>
  <c r="E738" i="20"/>
  <c r="E537" i="20"/>
  <c r="E435" i="20"/>
  <c r="E391" i="20"/>
  <c r="E348" i="20"/>
  <c r="E305" i="20"/>
  <c r="E205" i="20"/>
  <c r="E157" i="20"/>
  <c r="E130" i="20"/>
  <c r="E114" i="20"/>
  <c r="E98" i="20"/>
  <c r="E82" i="20"/>
  <c r="E66" i="20"/>
  <c r="E776" i="20"/>
  <c r="E642" i="20"/>
  <c r="E553" i="20"/>
  <c r="E507" i="20"/>
  <c r="E475" i="20"/>
  <c r="E443" i="20"/>
  <c r="E417" i="20"/>
  <c r="E396" i="20"/>
  <c r="E375" i="20"/>
  <c r="E353" i="20"/>
  <c r="E332" i="20"/>
  <c r="E311" i="20"/>
  <c r="E289" i="20"/>
  <c r="E273" i="20"/>
  <c r="E257" i="20"/>
  <c r="E241" i="20"/>
  <c r="E225" i="20"/>
  <c r="E209" i="20"/>
  <c r="E193" i="20"/>
  <c r="E177" i="20"/>
  <c r="E145" i="20"/>
  <c r="E137" i="20"/>
  <c r="E126" i="20"/>
  <c r="E116" i="20"/>
  <c r="E105" i="20"/>
  <c r="E94" i="20"/>
  <c r="E78" i="20"/>
  <c r="E68" i="20"/>
  <c r="E610" i="20"/>
  <c r="E499" i="20"/>
  <c r="E467" i="20"/>
  <c r="E369" i="20"/>
  <c r="E269" i="20"/>
  <c r="E237" i="20"/>
  <c r="E189" i="20"/>
  <c r="E141" i="20"/>
  <c r="E125" i="20"/>
  <c r="E109" i="20"/>
  <c r="E93" i="20"/>
  <c r="E77" i="20"/>
  <c r="E64" i="20"/>
  <c r="E60" i="20"/>
  <c r="E56" i="20"/>
  <c r="E52" i="20"/>
  <c r="E53" i="20"/>
  <c r="E63" i="20"/>
  <c r="E59" i="20"/>
  <c r="E55" i="20"/>
  <c r="E51" i="20"/>
  <c r="E57" i="20"/>
  <c r="E62" i="20"/>
  <c r="E58" i="20"/>
  <c r="E54" i="20"/>
  <c r="E50" i="20"/>
  <c r="E61" i="20"/>
  <c r="E49" i="20"/>
  <c r="E15" i="20"/>
  <c r="E48" i="20"/>
  <c r="E44" i="20"/>
  <c r="E40" i="20"/>
  <c r="E36" i="20"/>
  <c r="E43" i="20"/>
  <c r="E39" i="20"/>
  <c r="E35" i="20"/>
  <c r="E42" i="20"/>
  <c r="E38" i="20"/>
  <c r="E34" i="20"/>
  <c r="E45" i="20"/>
  <c r="E41" i="20"/>
  <c r="E37" i="20"/>
  <c r="E47" i="20"/>
  <c r="E46" i="20"/>
  <c r="E3" i="20"/>
  <c r="E7" i="20"/>
  <c r="E11" i="20"/>
  <c r="E19" i="20"/>
  <c r="E23" i="20"/>
  <c r="E27" i="20"/>
  <c r="E31" i="20"/>
  <c r="E4" i="20"/>
  <c r="E8" i="20"/>
  <c r="E12" i="20"/>
  <c r="E16" i="20"/>
  <c r="E20" i="20"/>
  <c r="E24" i="20"/>
  <c r="E28" i="20"/>
  <c r="E32" i="20"/>
  <c r="E5" i="20"/>
  <c r="E13" i="20"/>
  <c r="E21" i="20"/>
  <c r="E29" i="20"/>
  <c r="E6" i="20"/>
  <c r="E14" i="20"/>
  <c r="E22" i="20"/>
  <c r="E30" i="20"/>
  <c r="E9" i="20"/>
  <c r="E25" i="20"/>
  <c r="E10" i="20"/>
  <c r="E26" i="20"/>
  <c r="E17" i="20"/>
  <c r="E18" i="20"/>
  <c r="E33" i="20"/>
  <c r="E2" i="20"/>
  <c r="H13" i="3"/>
  <c r="S3" i="16" l="1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C10" i="16" l="1"/>
  <c r="C9" i="16"/>
  <c r="C8" i="16"/>
  <c r="C7" i="16"/>
  <c r="C6" i="16"/>
  <c r="C5" i="16"/>
  <c r="C4" i="16"/>
  <c r="L6" i="4" l="1"/>
  <c r="G6" i="4"/>
  <c r="G18" i="4" s="1"/>
  <c r="F6" i="4"/>
  <c r="F18" i="4" s="1"/>
  <c r="E6" i="4"/>
  <c r="E18" i="4" s="1"/>
  <c r="D6" i="4"/>
  <c r="D18" i="4" s="1"/>
  <c r="C6" i="4"/>
  <c r="K15" i="4" l="1"/>
  <c r="J15" i="4"/>
  <c r="L15" i="4"/>
  <c r="H14" i="3"/>
  <c r="C18" i="4" l="1"/>
  <c r="C17" i="4"/>
</calcChain>
</file>

<file path=xl/sharedStrings.xml><?xml version="1.0" encoding="utf-8"?>
<sst xmlns="http://schemas.openxmlformats.org/spreadsheetml/2006/main" count="2114" uniqueCount="446">
  <si>
    <t>Calibration curve parameters</t>
    <phoneticPr fontId="9" type="noConversion"/>
  </si>
  <si>
    <t>Slope</t>
    <phoneticPr fontId="9" type="noConversion"/>
  </si>
  <si>
    <t>Intercept</t>
    <phoneticPr fontId="9" type="noConversion"/>
  </si>
  <si>
    <t>Mean</t>
    <phoneticPr fontId="9" type="noConversion"/>
  </si>
  <si>
    <t>Slope Difference (%)</t>
    <phoneticPr fontId="1" type="noConversion"/>
  </si>
  <si>
    <t>Accuracy (%)</t>
    <phoneticPr fontId="1" type="noConversion"/>
  </si>
  <si>
    <t>CV (%)</t>
    <phoneticPr fontId="9" type="noConversion"/>
  </si>
  <si>
    <t>-</t>
    <phoneticPr fontId="1" type="noConversion"/>
  </si>
  <si>
    <t>Collecting point</t>
    <phoneticPr fontId="11" type="noConversion"/>
  </si>
  <si>
    <t>No.</t>
    <phoneticPr fontId="11" type="noConversion"/>
  </si>
  <si>
    <t>Time (hr)</t>
    <phoneticPr fontId="11" type="noConversion"/>
  </si>
  <si>
    <t>Difference 
(%)</t>
    <phoneticPr fontId="11" type="noConversion"/>
  </si>
  <si>
    <t>Accepted
data (%)</t>
    <phoneticPr fontId="11" type="noConversion"/>
  </si>
  <si>
    <t xml:space="preserve">ISR
sample </t>
    <phoneticPr fontId="11" type="noConversion"/>
  </si>
  <si>
    <t>Accuracy 
(%)</t>
    <phoneticPr fontId="9" type="noConversion"/>
  </si>
  <si>
    <t>QL (%)</t>
    <phoneticPr fontId="1" type="noConversion"/>
  </si>
  <si>
    <t>QM (%)</t>
  </si>
  <si>
    <t>QH (%)</t>
  </si>
  <si>
    <t xml:space="preserve">Mean measured </t>
    <phoneticPr fontId="9" type="noConversion"/>
  </si>
  <si>
    <t xml:space="preserve">Nominal </t>
    <phoneticPr fontId="9" type="noConversion"/>
  </si>
  <si>
    <t>conc.</t>
    <phoneticPr fontId="1" type="noConversion"/>
  </si>
  <si>
    <t>Representative Chromatogram</t>
    <phoneticPr fontId="11" type="noConversion"/>
  </si>
  <si>
    <t>Blank sample</t>
    <phoneticPr fontId="11" type="noConversion"/>
  </si>
  <si>
    <t>LLOQ</t>
    <phoneticPr fontId="11" type="noConversion"/>
  </si>
  <si>
    <t>Blank</t>
  </si>
  <si>
    <t>Zero blank</t>
  </si>
  <si>
    <t>ng/mL</t>
  </si>
  <si>
    <t>Time</t>
    <phoneticPr fontId="1" type="noConversion"/>
  </si>
  <si>
    <t>R</t>
  </si>
  <si>
    <t>Basic Information</t>
    <phoneticPr fontId="9" type="noConversion"/>
  </si>
  <si>
    <t>Sample Information</t>
    <phoneticPr fontId="9" type="noConversion"/>
  </si>
  <si>
    <t>Sample name</t>
    <phoneticPr fontId="1" type="noConversion"/>
  </si>
  <si>
    <t>Valid /Invalid</t>
    <phoneticPr fontId="1" type="noConversion"/>
  </si>
  <si>
    <t>Comment</t>
    <phoneticPr fontId="1" type="noConversion"/>
  </si>
  <si>
    <t>Nominal</t>
    <phoneticPr fontId="9" type="noConversion"/>
  </si>
  <si>
    <t>Measured</t>
    <phoneticPr fontId="9" type="noConversion"/>
  </si>
  <si>
    <t>Subject</t>
    <phoneticPr fontId="1" type="noConversion"/>
  </si>
  <si>
    <t>Original conc.</t>
    <phoneticPr fontId="1" type="noConversion"/>
  </si>
  <si>
    <t>Repeat conc.</t>
    <phoneticPr fontId="1" type="noConversion"/>
  </si>
  <si>
    <t xml:space="preserve">Total analysis
sample </t>
    <phoneticPr fontId="11" type="noConversion"/>
  </si>
  <si>
    <t>Human Plasma</t>
  </si>
  <si>
    <t>Validation mean Peak ratio (SYS)</t>
    <phoneticPr fontId="1" type="noConversion"/>
  </si>
  <si>
    <t>시험대상자</t>
    <phoneticPr fontId="11" type="noConversion"/>
  </si>
  <si>
    <t>Period II</t>
    <phoneticPr fontId="11" type="noConversion"/>
  </si>
  <si>
    <t>Period I</t>
    <phoneticPr fontId="11" type="noConversion"/>
  </si>
  <si>
    <t>Nominal</t>
    <phoneticPr fontId="9" type="noConversion"/>
  </si>
  <si>
    <t>Measured</t>
    <phoneticPr fontId="9" type="noConversion"/>
  </si>
  <si>
    <t>Accuracy 
(%)</t>
    <phoneticPr fontId="1" type="noConversion"/>
  </si>
  <si>
    <t>Mean measured</t>
    <phoneticPr fontId="9" type="noConversion"/>
  </si>
  <si>
    <t>CV (%)</t>
    <phoneticPr fontId="9" type="noConversion"/>
  </si>
  <si>
    <t>Accuracy 
(%)</t>
    <phoneticPr fontId="9" type="noConversion"/>
  </si>
  <si>
    <t>QL (%)</t>
    <phoneticPr fontId="1" type="noConversion"/>
  </si>
  <si>
    <t>conc.</t>
    <phoneticPr fontId="1" type="noConversion"/>
  </si>
  <si>
    <t>CV (%)</t>
    <phoneticPr fontId="9" type="noConversion"/>
  </si>
  <si>
    <t>CV (%)</t>
    <phoneticPr fontId="9" type="noConversion"/>
  </si>
  <si>
    <t>Accuracy 
(%)</t>
    <phoneticPr fontId="9" type="noConversion"/>
  </si>
  <si>
    <t>conc.</t>
    <phoneticPr fontId="1" type="noConversion"/>
  </si>
  <si>
    <t xml:space="preserve">Nominal </t>
    <phoneticPr fontId="9" type="noConversion"/>
  </si>
  <si>
    <t xml:space="preserve">Mean measured </t>
    <phoneticPr fontId="9" type="noConversion"/>
  </si>
  <si>
    <t>CV (%)</t>
    <phoneticPr fontId="9" type="noConversion"/>
  </si>
  <si>
    <t>Accuracy 
(%)</t>
    <phoneticPr fontId="9" type="noConversion"/>
  </si>
  <si>
    <t xml:space="preserve">Mean measured </t>
    <phoneticPr fontId="9" type="noConversion"/>
  </si>
  <si>
    <t>CV (%)</t>
    <phoneticPr fontId="9" type="noConversion"/>
  </si>
  <si>
    <t>Accuracy 
(%)</t>
    <phoneticPr fontId="9" type="noConversion"/>
  </si>
  <si>
    <t>conc.</t>
    <phoneticPr fontId="1" type="noConversion"/>
  </si>
  <si>
    <t>Between batch : QC accuracy and precision</t>
    <phoneticPr fontId="9" type="noConversion"/>
  </si>
  <si>
    <t>Accuracy</t>
    <phoneticPr fontId="9" type="noConversion"/>
  </si>
  <si>
    <t>Precision</t>
    <phoneticPr fontId="9" type="noConversion"/>
  </si>
  <si>
    <t>Within batch : QC accuracy and precision</t>
    <phoneticPr fontId="9" type="noConversion"/>
  </si>
  <si>
    <r>
      <t>EDTA K</t>
    </r>
    <r>
      <rPr>
        <sz val="6"/>
        <color indexed="10"/>
        <rFont val="Calibri Light"/>
        <family val="3"/>
        <charset val="129"/>
        <scheme val="major"/>
      </rPr>
      <t>2</t>
    </r>
  </si>
  <si>
    <t>Quality control</t>
    <phoneticPr fontId="1" type="noConversion"/>
  </si>
  <si>
    <t>Period</t>
    <phoneticPr fontId="1" type="noConversion"/>
  </si>
  <si>
    <t>Validation mean_LLOQ peak ratio (SYS)</t>
    <phoneticPr fontId="1" type="noConversion"/>
  </si>
  <si>
    <t>Validation mean_Calibration curve slope</t>
    <phoneticPr fontId="1" type="noConversion"/>
  </si>
  <si>
    <t>2Batch</t>
  </si>
  <si>
    <t>3Batch</t>
  </si>
  <si>
    <t>4Batch</t>
  </si>
  <si>
    <t>5Batch</t>
  </si>
  <si>
    <t>6Batch</t>
  </si>
  <si>
    <t>7Batch</t>
  </si>
  <si>
    <t>Study No</t>
    <phoneticPr fontId="1" type="noConversion"/>
  </si>
  <si>
    <t>Sponsor</t>
    <phoneticPr fontId="1" type="noConversion"/>
  </si>
  <si>
    <t>Drug name</t>
    <phoneticPr fontId="1" type="noConversion"/>
  </si>
  <si>
    <t>Matrix</t>
    <phoneticPr fontId="1" type="noConversion"/>
  </si>
  <si>
    <t>Aanticoagulant</t>
    <phoneticPr fontId="1" type="noConversion"/>
  </si>
  <si>
    <t>Analyte</t>
    <phoneticPr fontId="1" type="noConversion"/>
  </si>
  <si>
    <t>Internal standard</t>
    <phoneticPr fontId="1" type="noConversion"/>
  </si>
  <si>
    <t>Unit</t>
    <phoneticPr fontId="1" type="noConversion"/>
  </si>
  <si>
    <t>Linearity unit</t>
    <phoneticPr fontId="1" type="noConversion"/>
  </si>
  <si>
    <t>Blank</t>
    <phoneticPr fontId="1" type="noConversion"/>
  </si>
  <si>
    <t>S0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</si>
  <si>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</si>
  <si>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</si>
  <si>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</si>
  <si>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</si>
  <si>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S5</t>
    <phoneticPr fontId="1" type="noConversion"/>
  </si>
  <si>
    <t>S6</t>
    <phoneticPr fontId="1" type="noConversion"/>
  </si>
  <si>
    <t>S7</t>
    <phoneticPr fontId="1" type="noConversion"/>
  </si>
  <si>
    <t>Calibration Curve</t>
    <phoneticPr fontId="1" type="noConversion"/>
  </si>
  <si>
    <t>QL</t>
    <phoneticPr fontId="1" type="noConversion"/>
  </si>
  <si>
    <t>QM</t>
    <phoneticPr fontId="1" type="noConversion"/>
  </si>
  <si>
    <t>QH</t>
    <phoneticPr fontId="1" type="noConversion"/>
  </si>
  <si>
    <t>기</t>
    <phoneticPr fontId="1" type="noConversion"/>
  </si>
  <si>
    <t>Period I</t>
    <phoneticPr fontId="1" type="noConversion"/>
  </si>
  <si>
    <t>Period II</t>
    <phoneticPr fontId="1" type="noConversion"/>
  </si>
  <si>
    <t>Remark</t>
    <phoneticPr fontId="1" type="noConversion"/>
  </si>
  <si>
    <t>1Batch</t>
  </si>
  <si>
    <t>1ISR</t>
    <phoneticPr fontId="1" type="noConversion"/>
  </si>
  <si>
    <t>Calibration curve</t>
    <phoneticPr fontId="9" type="noConversion"/>
  </si>
  <si>
    <t xml:space="preserve">Quality Control </t>
    <phoneticPr fontId="9" type="noConversion"/>
  </si>
  <si>
    <t>STD</t>
    <phoneticPr fontId="11" type="noConversion"/>
  </si>
  <si>
    <t>ISTD</t>
    <phoneticPr fontId="11" type="noConversion"/>
  </si>
  <si>
    <t>Zero sample</t>
    <phoneticPr fontId="11" type="noConversion"/>
  </si>
  <si>
    <t>Study sample</t>
    <phoneticPr fontId="11" type="noConversion"/>
  </si>
  <si>
    <t xml:space="preserve">Accepted analysis
sample </t>
    <phoneticPr fontId="11" type="noConversion"/>
  </si>
  <si>
    <t>Batch name</t>
  </si>
  <si>
    <t>System suitability</t>
    <phoneticPr fontId="9" type="noConversion"/>
  </si>
  <si>
    <t>ISTD 
Peak area 
CV (%)</t>
    <phoneticPr fontId="1" type="noConversion"/>
  </si>
  <si>
    <t>Area ratio
CV (%)</t>
    <phoneticPr fontId="1" type="noConversion"/>
  </si>
  <si>
    <t>Sample
name</t>
    <phoneticPr fontId="1" type="noConversion"/>
  </si>
  <si>
    <t xml:space="preserve">Peak area </t>
    <phoneticPr fontId="1" type="noConversion"/>
  </si>
  <si>
    <t>Area ratio</t>
    <phoneticPr fontId="1" type="noConversion"/>
  </si>
  <si>
    <t>STD</t>
    <phoneticPr fontId="9" type="noConversion"/>
  </si>
  <si>
    <t>ISTD</t>
    <phoneticPr fontId="1" type="noConversion"/>
  </si>
  <si>
    <t>ISTD 
Peak area
 CV (%)</t>
    <phoneticPr fontId="1" type="noConversion"/>
  </si>
  <si>
    <t>Area ratio 
CV (%)</t>
    <phoneticPr fontId="1" type="noConversion"/>
  </si>
  <si>
    <t>STD area</t>
    <phoneticPr fontId="1" type="noConversion"/>
  </si>
  <si>
    <t>IS area</t>
    <phoneticPr fontId="1" type="noConversion"/>
  </si>
  <si>
    <t>Analysis date</t>
    <phoneticPr fontId="1" type="noConversion"/>
  </si>
  <si>
    <t>ISR
Sample name</t>
    <phoneticPr fontId="1" type="noConversion"/>
  </si>
  <si>
    <t>Batch Summary</t>
    <phoneticPr fontId="9" type="noConversion"/>
  </si>
  <si>
    <t>Time(hr)</t>
    <phoneticPr fontId="1" type="noConversion"/>
  </si>
  <si>
    <t>Period</t>
    <phoneticPr fontId="1" type="noConversion"/>
  </si>
  <si>
    <t>1기</t>
    <phoneticPr fontId="1" type="noConversion"/>
  </si>
  <si>
    <t>2기</t>
    <phoneticPr fontId="1" type="noConversion"/>
  </si>
  <si>
    <t>SD</t>
    <phoneticPr fontId="1" type="noConversion"/>
  </si>
  <si>
    <t>DTPK-CS-22-020</t>
    <phoneticPr fontId="1" type="noConversion"/>
  </si>
  <si>
    <t>아주약품㈜</t>
    <phoneticPr fontId="1" type="noConversion"/>
  </si>
  <si>
    <t>시험약 1: C54R1
시험약 2: A51R1
시험약 3: A51R3</t>
    <phoneticPr fontId="1" type="noConversion"/>
  </si>
  <si>
    <t>Metformin</t>
    <phoneticPr fontId="1" type="noConversion"/>
  </si>
  <si>
    <r>
      <t>Metformin-d</t>
    </r>
    <r>
      <rPr>
        <vertAlign val="subscript"/>
        <sz val="10"/>
        <color indexed="10"/>
        <rFont val="Calibri Light"/>
        <family val="3"/>
        <charset val="129"/>
        <scheme val="major"/>
      </rPr>
      <t>6</t>
    </r>
    <phoneticPr fontId="9" type="noConversion"/>
  </si>
  <si>
    <t>B010</t>
    <phoneticPr fontId="1" type="noConversion"/>
  </si>
  <si>
    <t>B020</t>
    <phoneticPr fontId="1" type="noConversion"/>
  </si>
  <si>
    <t>B030</t>
    <phoneticPr fontId="1" type="noConversion"/>
  </si>
  <si>
    <t>B040</t>
    <phoneticPr fontId="1" type="noConversion"/>
  </si>
  <si>
    <t>B050</t>
    <phoneticPr fontId="1" type="noConversion"/>
  </si>
  <si>
    <t>B060</t>
    <phoneticPr fontId="1" type="noConversion"/>
  </si>
  <si>
    <t>B070</t>
    <phoneticPr fontId="1" type="noConversion"/>
  </si>
  <si>
    <t>B080</t>
    <phoneticPr fontId="1" type="noConversion"/>
  </si>
  <si>
    <t>B090</t>
    <phoneticPr fontId="1" type="noConversion"/>
  </si>
  <si>
    <t>B100</t>
    <phoneticPr fontId="1" type="noConversion"/>
  </si>
  <si>
    <t>B110</t>
    <phoneticPr fontId="1" type="noConversion"/>
  </si>
  <si>
    <t>B120</t>
    <phoneticPr fontId="1" type="noConversion"/>
  </si>
  <si>
    <t>B130</t>
    <phoneticPr fontId="1" type="noConversion"/>
  </si>
  <si>
    <t>B140</t>
    <phoneticPr fontId="1" type="noConversion"/>
  </si>
  <si>
    <t>B150</t>
    <phoneticPr fontId="1" type="noConversion"/>
  </si>
  <si>
    <t>B160</t>
    <phoneticPr fontId="1" type="noConversion"/>
  </si>
  <si>
    <t>Arm B</t>
    <phoneticPr fontId="1" type="noConversion"/>
  </si>
  <si>
    <t>Arm C</t>
    <phoneticPr fontId="1" type="noConversion"/>
  </si>
  <si>
    <t>C010</t>
    <phoneticPr fontId="1" type="noConversion"/>
  </si>
  <si>
    <t>C020</t>
    <phoneticPr fontId="1" type="noConversion"/>
  </si>
  <si>
    <t>C180</t>
  </si>
  <si>
    <t>C190</t>
  </si>
  <si>
    <t>C200</t>
  </si>
  <si>
    <t>C210</t>
  </si>
  <si>
    <t>C220</t>
  </si>
  <si>
    <t>C230</t>
  </si>
  <si>
    <t>C240</t>
  </si>
  <si>
    <t>C030</t>
    <phoneticPr fontId="1" type="noConversion"/>
  </si>
  <si>
    <t>C040</t>
    <phoneticPr fontId="1" type="noConversion"/>
  </si>
  <si>
    <t>C050</t>
    <phoneticPr fontId="1" type="noConversion"/>
  </si>
  <si>
    <t>C060</t>
    <phoneticPr fontId="1" type="noConversion"/>
  </si>
  <si>
    <t>C070</t>
    <phoneticPr fontId="1" type="noConversion"/>
  </si>
  <si>
    <t>C080</t>
    <phoneticPr fontId="1" type="noConversion"/>
  </si>
  <si>
    <t>C090</t>
    <phoneticPr fontId="1" type="noConversion"/>
  </si>
  <si>
    <t>C100</t>
    <phoneticPr fontId="1" type="noConversion"/>
  </si>
  <si>
    <t>C110</t>
    <phoneticPr fontId="1" type="noConversion"/>
  </si>
  <si>
    <t>C120</t>
    <phoneticPr fontId="1" type="noConversion"/>
  </si>
  <si>
    <t>C130</t>
    <phoneticPr fontId="1" type="noConversion"/>
  </si>
  <si>
    <t>C140</t>
    <phoneticPr fontId="1" type="noConversion"/>
  </si>
  <si>
    <t>C150</t>
    <phoneticPr fontId="1" type="noConversion"/>
  </si>
  <si>
    <t>C160</t>
    <phoneticPr fontId="1" type="noConversion"/>
  </si>
  <si>
    <t>C170</t>
    <phoneticPr fontId="1" type="noConversion"/>
  </si>
  <si>
    <t>B140, C040, C190, C230 - 1기 채혈 완료 후 탈락
B070 - 2기 1.5h 채혈 완료 후 탈락</t>
    <phoneticPr fontId="1" type="noConversion"/>
  </si>
  <si>
    <t>20220901_SYS_IR1</t>
  </si>
  <si>
    <t>20220901_SYS_IR2</t>
  </si>
  <si>
    <t>20220901_SYS_IR3</t>
  </si>
  <si>
    <t>20220901_SYS_IR4</t>
  </si>
  <si>
    <t>20220901_SYS_IR5</t>
  </si>
  <si>
    <t>20220901_SYS_Blank1</t>
  </si>
  <si>
    <t>20220901_SYS_LLOQ1</t>
  </si>
  <si>
    <t>2022.09.01
~ 2022.09.02</t>
  </si>
  <si>
    <t>Valid</t>
  </si>
  <si>
    <t>N/A</t>
  </si>
  <si>
    <t>B010 ~ B060
: 204개</t>
  </si>
  <si>
    <t>No Peak</t>
  </si>
  <si>
    <t>B010</t>
  </si>
  <si>
    <t>B020</t>
  </si>
  <si>
    <t>B030</t>
  </si>
  <si>
    <t>B040</t>
  </si>
  <si>
    <t>B050</t>
  </si>
  <si>
    <t>B060</t>
  </si>
  <si>
    <t>ND</t>
  </si>
  <si>
    <t>BQL</t>
  </si>
  <si>
    <t>B070</t>
  </si>
  <si>
    <t>B080</t>
  </si>
  <si>
    <t>B090</t>
  </si>
  <si>
    <t>B100</t>
  </si>
  <si>
    <t>B110</t>
  </si>
  <si>
    <t>B120</t>
  </si>
  <si>
    <t>2022.09.02
~ 2022.09.03</t>
  </si>
  <si>
    <t>B070 ~ B120
(B070 : 2기 1.5h 채혈 완료 후 탈락) 
: 193개</t>
  </si>
  <si>
    <t>20220902_SYS_IR1</t>
  </si>
  <si>
    <t>20220902_SYS_IR2</t>
  </si>
  <si>
    <t>20220902_SYS_IR3</t>
  </si>
  <si>
    <t>20220902_SYS_IR4</t>
  </si>
  <si>
    <t>20220902_SYS_IR5</t>
  </si>
  <si>
    <t>20220902_SYS_Blank1</t>
  </si>
  <si>
    <t>20220902_SYS_LLOQ1</t>
  </si>
  <si>
    <t>-</t>
  </si>
  <si>
    <t>2022.09.05
~ 2022.09.06</t>
    <phoneticPr fontId="1" type="noConversion"/>
  </si>
  <si>
    <t>3Batch</t>
    <phoneticPr fontId="1" type="noConversion"/>
  </si>
  <si>
    <t>B130 ~ B160, C010 ~ C020
(B140 : 1기 채혈 완료 후 탈락)
: 187개</t>
    <phoneticPr fontId="1" type="noConversion"/>
  </si>
  <si>
    <t>20220905_SYS_IR1</t>
  </si>
  <si>
    <t>20220905_SYS_IR2</t>
  </si>
  <si>
    <t>20220905_SYS_IR3</t>
  </si>
  <si>
    <t>20220905_SYS_IR4</t>
  </si>
  <si>
    <t>20220905_SYS_IR5</t>
  </si>
  <si>
    <t>20220905_SYS_Blank1</t>
  </si>
  <si>
    <t>20220905_SYS_LLOQ1</t>
  </si>
  <si>
    <t>-</t>
    <phoneticPr fontId="1" type="noConversion"/>
  </si>
  <si>
    <t>2022.09.06
~ 2022.09.07</t>
    <phoneticPr fontId="1" type="noConversion"/>
  </si>
  <si>
    <t>4Batch</t>
    <phoneticPr fontId="1" type="noConversion"/>
  </si>
  <si>
    <t>C030 ~ C080
(C040 : 1기 채혈 완료 후 탈락)
: 187개</t>
    <phoneticPr fontId="1" type="noConversion"/>
  </si>
  <si>
    <t>20220906_SYS_IR1</t>
  </si>
  <si>
    <t>20220906_SYS_IR2</t>
  </si>
  <si>
    <t>20220906_SYS_IR3</t>
  </si>
  <si>
    <t>20220906_SYS_IR4</t>
  </si>
  <si>
    <t>20220906_SYS_IR5</t>
  </si>
  <si>
    <t>20220906_SYS_Blank1</t>
  </si>
  <si>
    <t>20220906_SYS_LLOQ1</t>
  </si>
  <si>
    <t>B130</t>
  </si>
  <si>
    <t>B130</t>
    <phoneticPr fontId="1" type="noConversion"/>
  </si>
  <si>
    <t>B140</t>
  </si>
  <si>
    <t>B140</t>
    <phoneticPr fontId="1" type="noConversion"/>
  </si>
  <si>
    <t>B150</t>
  </si>
  <si>
    <t>B150</t>
    <phoneticPr fontId="1" type="noConversion"/>
  </si>
  <si>
    <t>B160</t>
  </si>
  <si>
    <t>B160</t>
    <phoneticPr fontId="1" type="noConversion"/>
  </si>
  <si>
    <t>C010</t>
  </si>
  <si>
    <t>C010</t>
    <phoneticPr fontId="1" type="noConversion"/>
  </si>
  <si>
    <t>C020</t>
  </si>
  <si>
    <t>C020</t>
    <phoneticPr fontId="1" type="noConversion"/>
  </si>
  <si>
    <t>C030</t>
  </si>
  <si>
    <t>C030</t>
    <phoneticPr fontId="1" type="noConversion"/>
  </si>
  <si>
    <t>C040</t>
  </si>
  <si>
    <t>C040</t>
    <phoneticPr fontId="1" type="noConversion"/>
  </si>
  <si>
    <t>C050</t>
  </si>
  <si>
    <t>C050</t>
    <phoneticPr fontId="1" type="noConversion"/>
  </si>
  <si>
    <t>C060</t>
  </si>
  <si>
    <t>C060</t>
    <phoneticPr fontId="1" type="noConversion"/>
  </si>
  <si>
    <t>C070</t>
  </si>
  <si>
    <t>C070</t>
    <phoneticPr fontId="1" type="noConversion"/>
  </si>
  <si>
    <t>C080</t>
  </si>
  <si>
    <t>C080</t>
    <phoneticPr fontId="1" type="noConversion"/>
  </si>
  <si>
    <t>-</t>
    <phoneticPr fontId="1" type="noConversion"/>
  </si>
  <si>
    <t>2022.09.07
~ 2022.09.08</t>
    <phoneticPr fontId="1" type="noConversion"/>
  </si>
  <si>
    <t>5Batch</t>
    <phoneticPr fontId="1" type="noConversion"/>
  </si>
  <si>
    <t>C090 ~ C140
: 204개</t>
    <phoneticPr fontId="1" type="noConversion"/>
  </si>
  <si>
    <t>34.796*</t>
    <phoneticPr fontId="1" type="noConversion"/>
  </si>
  <si>
    <t>*허용기준(정확성이 이론값의 ±15.0%)이 벗어난 시료로 전체 품질관리시료의 정확성 및 정밀성 계산에서 제외</t>
    <phoneticPr fontId="1" type="noConversion"/>
  </si>
  <si>
    <t>20220907_SYS_IR1</t>
  </si>
  <si>
    <t>20220907_SYS_IR2</t>
  </si>
  <si>
    <t>20220907_SYS_IR3</t>
  </si>
  <si>
    <t>20220907_SYS_IR4</t>
  </si>
  <si>
    <t>20220907_SYS_IR5</t>
  </si>
  <si>
    <t>20220907_SYS_Blank1</t>
  </si>
  <si>
    <t>20220907_SYS_LLOQ1</t>
  </si>
  <si>
    <t>C090</t>
  </si>
  <si>
    <t>C090</t>
    <phoneticPr fontId="1" type="noConversion"/>
  </si>
  <si>
    <t>C100</t>
  </si>
  <si>
    <t>C100</t>
    <phoneticPr fontId="1" type="noConversion"/>
  </si>
  <si>
    <t>C110</t>
  </si>
  <si>
    <t>C110</t>
    <phoneticPr fontId="1" type="noConversion"/>
  </si>
  <si>
    <t>C120</t>
  </si>
  <si>
    <t>C120</t>
    <phoneticPr fontId="1" type="noConversion"/>
  </si>
  <si>
    <t>C130</t>
  </si>
  <si>
    <t>C130</t>
    <phoneticPr fontId="1" type="noConversion"/>
  </si>
  <si>
    <t>C140</t>
  </si>
  <si>
    <t>C140</t>
    <phoneticPr fontId="1" type="noConversion"/>
  </si>
  <si>
    <t>C150</t>
  </si>
  <si>
    <t>C150</t>
    <phoneticPr fontId="1" type="noConversion"/>
  </si>
  <si>
    <t>C160</t>
  </si>
  <si>
    <t>C160</t>
    <phoneticPr fontId="1" type="noConversion"/>
  </si>
  <si>
    <t>C170</t>
  </si>
  <si>
    <t>C170</t>
    <phoneticPr fontId="1" type="noConversion"/>
  </si>
  <si>
    <t>C180</t>
    <phoneticPr fontId="1" type="noConversion"/>
  </si>
  <si>
    <t>C190</t>
    <phoneticPr fontId="1" type="noConversion"/>
  </si>
  <si>
    <t>C200</t>
    <phoneticPr fontId="1" type="noConversion"/>
  </si>
  <si>
    <t>C150 ~ C200
(C190 : 1기 채혈 완료 후 탈락)
: 187개</t>
    <phoneticPr fontId="1" type="noConversion"/>
  </si>
  <si>
    <t>2022.09.08
~ 2022.09.09</t>
    <phoneticPr fontId="1" type="noConversion"/>
  </si>
  <si>
    <t>20220908_SYS_IR1</t>
  </si>
  <si>
    <t>20220908_SYS_IR2</t>
  </si>
  <si>
    <t>20220908_SYS_IR3</t>
  </si>
  <si>
    <t>20220908_SYS_IR4</t>
  </si>
  <si>
    <t>20220908_SYS_IR5</t>
  </si>
  <si>
    <t>20220908_SYS_Blank1</t>
  </si>
  <si>
    <t>20220908_SYS_LLOQ1</t>
  </si>
  <si>
    <t>2022.09.13</t>
    <phoneticPr fontId="1" type="noConversion"/>
  </si>
  <si>
    <t>C210 ~ C240
(C230 : 1기 채혈 완료 후 탈락)
: 119개</t>
    <phoneticPr fontId="1" type="noConversion"/>
  </si>
  <si>
    <t>20220913_SYS_IR1</t>
  </si>
  <si>
    <t>20220913_SYS_IR2</t>
  </si>
  <si>
    <t>20220913_SYS_IR3</t>
  </si>
  <si>
    <t>20220913_SYS_IR4</t>
  </si>
  <si>
    <t>20220913_SYS_IR5</t>
  </si>
  <si>
    <t>20220913_SYS_Blank1</t>
  </si>
  <si>
    <t>20220913_SYS_LLOQ1</t>
  </si>
  <si>
    <t>1ISR</t>
    <phoneticPr fontId="1" type="noConversion"/>
  </si>
  <si>
    <t>C210</t>
    <phoneticPr fontId="1" type="noConversion"/>
  </si>
  <si>
    <t>C220</t>
    <phoneticPr fontId="1" type="noConversion"/>
  </si>
  <si>
    <t>C230</t>
    <phoneticPr fontId="1" type="noConversion"/>
  </si>
  <si>
    <t>C240</t>
    <phoneticPr fontId="1" type="noConversion"/>
  </si>
  <si>
    <t>1P_B010_12h</t>
  </si>
  <si>
    <t>2P_C070_8h</t>
  </si>
  <si>
    <t>2P_B010_8h</t>
  </si>
  <si>
    <t>1P_C080_3h</t>
  </si>
  <si>
    <t>2P_B020_8h</t>
  </si>
  <si>
    <t>1P_C080_10h</t>
  </si>
  <si>
    <t>1P_B030_8h</t>
  </si>
  <si>
    <t>1P_C080_12h</t>
  </si>
  <si>
    <t>1P_B030_10h</t>
  </si>
  <si>
    <t>2P_C090_3h</t>
  </si>
  <si>
    <t>2P_B030_5h</t>
  </si>
  <si>
    <t>2P_C090_4h</t>
  </si>
  <si>
    <t>1P_B040_10h</t>
  </si>
  <si>
    <t>2P_C090_5h</t>
  </si>
  <si>
    <t>2P_B040_3h</t>
  </si>
  <si>
    <t>1P_C100_3h</t>
  </si>
  <si>
    <t>1P_B050_6h</t>
  </si>
  <si>
    <t>1P_C100_8h</t>
  </si>
  <si>
    <t>1P_B050_12h</t>
  </si>
  <si>
    <t>2P_C100_2h</t>
  </si>
  <si>
    <t>1P_B050_24h</t>
  </si>
  <si>
    <t>2P_C100_12h</t>
  </si>
  <si>
    <t>1P_B070_3h</t>
  </si>
  <si>
    <t>2P_C100_24h</t>
  </si>
  <si>
    <t>1P_B070_4h</t>
  </si>
  <si>
    <t>1P_C110_8h</t>
  </si>
  <si>
    <t>1P_B070_24h</t>
  </si>
  <si>
    <t>2P_C110_1.5h</t>
  </si>
  <si>
    <t>2P_B070_1h</t>
  </si>
  <si>
    <t>1P_C120_12h</t>
  </si>
  <si>
    <t>2P_B080_1.5h</t>
  </si>
  <si>
    <t>2P_C120_1.5h</t>
  </si>
  <si>
    <t>2P_B080_10h</t>
  </si>
  <si>
    <t>2P_C120_8h</t>
  </si>
  <si>
    <t>2P_B080_12h</t>
  </si>
  <si>
    <t>2P_C120_12h</t>
  </si>
  <si>
    <t>2P_B080_24h</t>
  </si>
  <si>
    <t>1P_C130_3h</t>
  </si>
  <si>
    <t>1P_B090_5h</t>
  </si>
  <si>
    <t>1P_C130_10h</t>
  </si>
  <si>
    <t>1P_B090_12h</t>
  </si>
  <si>
    <t>2P_C130_10h</t>
  </si>
  <si>
    <t>2P_B090_4h</t>
  </si>
  <si>
    <t>1P_C140_1h</t>
  </si>
  <si>
    <t>2P_B100_10h</t>
  </si>
  <si>
    <t>1P_C140_10h</t>
  </si>
  <si>
    <t>1P_B110_24h</t>
  </si>
  <si>
    <t>1P_C140_12h</t>
  </si>
  <si>
    <t>1P_B110_36h</t>
  </si>
  <si>
    <t>1P_C140_24h</t>
  </si>
  <si>
    <t>2P_B110_5h</t>
  </si>
  <si>
    <t>2P_C140_2h</t>
  </si>
  <si>
    <t>2P_B110_10h</t>
  </si>
  <si>
    <t>1P_C150_3h</t>
  </si>
  <si>
    <t>2P_B110_12h</t>
  </si>
  <si>
    <t>1P_C150_4h</t>
  </si>
  <si>
    <t>1P_B120_4h</t>
  </si>
  <si>
    <t>1P_C160_4h</t>
  </si>
  <si>
    <t>1P_B120_10h</t>
  </si>
  <si>
    <t>1P_C160_5h</t>
  </si>
  <si>
    <t>1P_B130_10h</t>
  </si>
  <si>
    <t>2P_C160_4h</t>
  </si>
  <si>
    <t>1P_B130_24h</t>
  </si>
  <si>
    <t>2P_C160_12h</t>
  </si>
  <si>
    <t>2P_B130_1h</t>
  </si>
  <si>
    <t>1P_C170_2h</t>
  </si>
  <si>
    <t>2P_B130_1.5h</t>
  </si>
  <si>
    <t>2P_C170_3h</t>
  </si>
  <si>
    <t>1P_B150_3h</t>
  </si>
  <si>
    <t>2P_C180_5h</t>
  </si>
  <si>
    <t>1P_B150_10h</t>
  </si>
  <si>
    <t>1P_C190_2h</t>
  </si>
  <si>
    <t>1P_B150_12h</t>
  </si>
  <si>
    <t>1P_C200_8h</t>
  </si>
  <si>
    <t>2P_B150_3h</t>
  </si>
  <si>
    <t>1P_C200_12h</t>
  </si>
  <si>
    <t>2P_B150_10h</t>
  </si>
  <si>
    <t>2P_C200_8h</t>
  </si>
  <si>
    <t>2P_B150_12h</t>
  </si>
  <si>
    <t>2P_C200_12h</t>
  </si>
  <si>
    <t>2P_B150_36h</t>
  </si>
  <si>
    <t>1P_C210_12h</t>
  </si>
  <si>
    <t>1P_B160_12h</t>
  </si>
  <si>
    <t>2P_C210_2h</t>
  </si>
  <si>
    <t>2P_B160_10h</t>
  </si>
  <si>
    <t>2P_C210_3h</t>
  </si>
  <si>
    <t>2P_B160_12h</t>
  </si>
  <si>
    <t>2P_C210_10h</t>
  </si>
  <si>
    <t>1P_C010_4h</t>
  </si>
  <si>
    <t>2P_C210_12h</t>
  </si>
  <si>
    <t>2P_C010_10h</t>
  </si>
  <si>
    <t>1P_C220_5h</t>
  </si>
  <si>
    <t>2P_C010_12h</t>
  </si>
  <si>
    <t>1P_C220_12h</t>
  </si>
  <si>
    <t>2P_C020_10h</t>
  </si>
  <si>
    <t>1P_C220_24h</t>
  </si>
  <si>
    <t>2P_C020_12h</t>
  </si>
  <si>
    <t>2P_C220_8h</t>
  </si>
  <si>
    <t>2P_C020_24h</t>
  </si>
  <si>
    <t>2P_C220_10h</t>
  </si>
  <si>
    <t>1P_C030_1.5h</t>
  </si>
  <si>
    <t>2P_C220_12h</t>
  </si>
  <si>
    <t>2P_C030_3h</t>
  </si>
  <si>
    <t>1P_C230_4h</t>
  </si>
  <si>
    <t>2P_C030_12h</t>
  </si>
  <si>
    <t>1P_C240_3h</t>
  </si>
  <si>
    <t>2P_C030_24h</t>
  </si>
  <si>
    <t>1P_C240_8h</t>
  </si>
  <si>
    <t>1P_C040_4h</t>
  </si>
  <si>
    <t>2P_C240_12h</t>
  </si>
  <si>
    <t>1P_C050_5h</t>
  </si>
  <si>
    <t>2P_C050_2h</t>
  </si>
  <si>
    <t>2P_C050_3h</t>
  </si>
  <si>
    <t>1P_C070_3h</t>
  </si>
  <si>
    <t>1P_C070_10h</t>
  </si>
  <si>
    <t>2022.09.15</t>
    <phoneticPr fontId="1" type="noConversion"/>
  </si>
  <si>
    <t>1P_B010_12h 등 115개</t>
    <phoneticPr fontId="1" type="noConversion"/>
  </si>
  <si>
    <t>20220915_SYS_IR1</t>
  </si>
  <si>
    <t>20220915_SYS_IR2</t>
  </si>
  <si>
    <t>20220915_SYS_IR3</t>
  </si>
  <si>
    <t>20220915_SYS_IR4</t>
  </si>
  <si>
    <t>20220915_SYS_IR5</t>
  </si>
  <si>
    <t>20220915_SYS_Blank1</t>
  </si>
  <si>
    <t>20220915_SYS_LLOQ1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</si>
</sst>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-* #,##0_-;\-* #,##0_-;_-* &quot;-&quot;_-;_-@_-"/>
    <numFmt numFmtId="165" formatCode="0.000_ "/>
    <numFmt numFmtId="166" formatCode="0.00_ "/>
    <numFmt numFmtId="167" formatCode="0_ "/>
    <numFmt numFmtId="168" formatCode="0.0"/>
    <numFmt numFmtId="169" formatCode="0.0_ "/>
    <numFmt numFmtId="170" formatCode="0.000"/>
    <numFmt numFmtId="171" formatCode="0.0000"/>
    <numFmt numFmtId="172" formatCode="0.0000_ "/>
    <numFmt numFmtId="173" formatCode="0.000_);[Red]\(0.000\)"/>
    <numFmt numFmtId="174" formatCode="#,##0_ "/>
    <numFmt numFmtId="175" formatCode="0.0000000"/>
    <numFmt numFmtId="176" formatCode="0.0_);[Red]\(0.0\)"/>
    <numFmt numFmtId="177" formatCode="0.00000"/>
  </numFmts>
  <fonts count="4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rgb="FFFF0000"/>
      <name val="Calibri"/>
      <family val="3"/>
      <charset val="129"/>
      <scheme val="minor"/>
    </font>
    <font>
      <sz val="14"/>
      <color theme="1"/>
      <name val="Calibri"/>
      <family val="3"/>
      <charset val="129"/>
      <scheme val="minor"/>
    </font>
    <font>
      <b/>
      <sz val="10"/>
      <color theme="0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u/>
      <sz val="11"/>
      <color theme="1"/>
      <name val="Calibri"/>
      <family val="3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Calibri"/>
      <family val="3"/>
      <charset val="129"/>
      <scheme val="minor"/>
    </font>
    <font>
      <sz val="8"/>
      <name val="맑은 고딕"/>
      <family val="3"/>
      <charset val="129"/>
    </font>
    <font>
      <sz val="10"/>
      <color indexed="8"/>
      <name val="Calibri"/>
      <family val="3"/>
      <charset val="129"/>
      <scheme val="minor"/>
    </font>
    <font>
      <sz val="10"/>
      <color theme="1"/>
      <name val="Calibri Light"/>
      <family val="3"/>
      <charset val="129"/>
      <scheme val="major"/>
    </font>
    <font>
      <sz val="10"/>
      <name val="Calibri Light"/>
      <family val="3"/>
      <charset val="129"/>
      <scheme val="major"/>
    </font>
    <font>
      <sz val="11"/>
      <name val="돋움"/>
      <family val="3"/>
      <charset val="129"/>
    </font>
    <font>
      <sz val="10"/>
      <color indexed="8"/>
      <name val="맑은 고딕"/>
      <family val="3"/>
      <charset val="129"/>
    </font>
    <font>
      <b/>
      <sz val="11"/>
      <name val="Calibri"/>
      <family val="3"/>
      <charset val="129"/>
      <scheme val="minor"/>
    </font>
    <font>
      <b/>
      <sz val="11"/>
      <color indexed="13"/>
      <name val="Calibri Light"/>
      <family val="3"/>
      <charset val="129"/>
      <scheme val="major"/>
    </font>
    <font>
      <b/>
      <sz val="10"/>
      <color rgb="FFFFFF00"/>
      <name val="Calibri Light"/>
      <family val="3"/>
      <charset val="129"/>
      <scheme val="major"/>
    </font>
    <font>
      <sz val="11"/>
      <color theme="1"/>
      <name val="Calibri"/>
      <family val="2"/>
      <charset val="129"/>
      <scheme val="minor"/>
    </font>
    <font>
      <b/>
      <sz val="14"/>
      <color indexed="13"/>
      <name val="Calibri Light"/>
      <family val="3"/>
      <charset val="129"/>
      <scheme val="major"/>
    </font>
    <font>
      <b/>
      <sz val="11"/>
      <color theme="1"/>
      <name val="Calibri"/>
      <family val="2"/>
      <scheme val="minor"/>
    </font>
    <font>
      <sz val="10"/>
      <color indexed="10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9"/>
      <color indexed="8"/>
      <name val="Calibri"/>
      <family val="3"/>
      <charset val="129"/>
      <scheme val="minor"/>
    </font>
    <font>
      <b/>
      <sz val="9"/>
      <color indexed="9"/>
      <name val="Calibri"/>
      <family val="3"/>
      <charset val="129"/>
      <scheme val="minor"/>
    </font>
    <font>
      <sz val="9"/>
      <color indexed="10"/>
      <name val="Calibri"/>
      <family val="3"/>
      <charset val="129"/>
      <scheme val="minor"/>
    </font>
    <font>
      <b/>
      <sz val="14"/>
      <color indexed="13"/>
      <name val="Calibri"/>
      <family val="2"/>
      <charset val="129"/>
      <scheme val="minor"/>
    </font>
    <font>
      <sz val="10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4"/>
      <color indexed="13"/>
      <name val="Calibri"/>
      <family val="3"/>
      <charset val="129"/>
      <scheme val="minor"/>
    </font>
    <font>
      <b/>
      <sz val="10"/>
      <color theme="1"/>
      <name val="Calibri Light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indexed="10"/>
      <name val="Calibri Light"/>
      <family val="3"/>
      <charset val="129"/>
      <scheme val="major"/>
    </font>
    <font>
      <sz val="6"/>
      <color indexed="10"/>
      <name val="Calibri Light"/>
      <family val="3"/>
      <charset val="129"/>
      <scheme val="major"/>
    </font>
    <font>
      <vertAlign val="subscript"/>
      <sz val="10"/>
      <color indexed="10"/>
      <name val="Calibri Light"/>
      <family val="3"/>
      <charset val="129"/>
      <scheme val="major"/>
    </font>
    <font>
      <sz val="10"/>
      <color rgb="FFFF0000"/>
      <name val="Calibri Light"/>
      <family val="3"/>
      <charset val="129"/>
      <scheme val="major"/>
    </font>
    <font>
      <sz val="10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4"/>
      <color indexed="9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11">
    <xf numFmtId="0" fontId="0" fillId="0" borderId="0">
      <alignment vertical="center"/>
    </xf>
    <xf numFmtId="0" fontId="8" fillId="0" borderId="0"/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164" fontId="20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164" fontId="20" fillId="0" borderId="0" applyFont="0" applyFill="0" applyBorder="0" applyAlignment="0" applyProtection="0">
      <alignment vertical="center"/>
    </xf>
    <xf numFmtId="0" fontId="8" fillId="0" borderId="0"/>
    <xf numFmtId="164" fontId="20" fillId="0" borderId="0" applyFont="0" applyFill="0" applyBorder="0" applyAlignment="0" applyProtection="0">
      <alignment vertical="center"/>
    </xf>
    <xf numFmtId="164" fontId="20" fillId="0" borderId="0" applyFont="0" applyFill="0" applyBorder="0" applyAlignment="0" applyProtection="0">
      <alignment vertical="center"/>
    </xf>
  </cellStyleXfs>
  <cellXfs count="30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5" fillId="2" borderId="10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3" fillId="0" borderId="13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9" fillId="4" borderId="0" xfId="0" applyFont="1" applyFill="1">
      <alignment vertical="center"/>
    </xf>
    <xf numFmtId="0" fontId="14" fillId="0" borderId="3" xfId="2" applyFont="1" applyFill="1" applyBorder="1" applyAlignment="1">
      <alignment horizontal="center" vertical="center" wrapText="1"/>
    </xf>
    <xf numFmtId="168" fontId="14" fillId="0" borderId="2" xfId="2" applyNumberFormat="1" applyFont="1" applyFill="1" applyBorder="1" applyAlignment="1">
      <alignment horizontal="center" vertical="center"/>
    </xf>
    <xf numFmtId="0" fontId="14" fillId="0" borderId="3" xfId="3" applyFont="1" applyFill="1" applyBorder="1" applyAlignment="1">
      <alignment horizontal="center" vertical="center"/>
    </xf>
    <xf numFmtId="0" fontId="14" fillId="0" borderId="0" xfId="3" applyFont="1" applyFill="1" applyBorder="1" applyAlignment="1">
      <alignment horizontal="center" vertical="center"/>
    </xf>
    <xf numFmtId="0" fontId="14" fillId="0" borderId="8" xfId="3" applyFont="1" applyFill="1" applyBorder="1" applyAlignment="1">
      <alignment horizontal="center" vertical="center"/>
    </xf>
    <xf numFmtId="168" fontId="14" fillId="0" borderId="5" xfId="2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170" fontId="14" fillId="0" borderId="0" xfId="5" applyNumberFormat="1" applyFont="1" applyBorder="1" applyAlignment="1">
      <alignment horizontal="center" vertical="center"/>
    </xf>
    <xf numFmtId="168" fontId="14" fillId="0" borderId="0" xfId="4" applyNumberFormat="1" applyFont="1" applyBorder="1" applyAlignment="1">
      <alignment horizontal="center" vertical="center"/>
    </xf>
    <xf numFmtId="0" fontId="14" fillId="0" borderId="8" xfId="0" applyNumberFormat="1" applyFont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69" fontId="12" fillId="0" borderId="0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5" fillId="0" borderId="0" xfId="0" applyFont="1">
      <alignment vertical="center"/>
    </xf>
    <xf numFmtId="0" fontId="12" fillId="0" borderId="0" xfId="0" applyFont="1">
      <alignment vertical="center"/>
    </xf>
    <xf numFmtId="0" fontId="27" fillId="0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 wrapText="1"/>
    </xf>
    <xf numFmtId="169" fontId="12" fillId="0" borderId="8" xfId="0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 wrapText="1"/>
    </xf>
    <xf numFmtId="172" fontId="14" fillId="0" borderId="4" xfId="0" applyNumberFormat="1" applyFont="1" applyFill="1" applyBorder="1" applyAlignment="1">
      <alignment horizontal="center" vertical="center"/>
    </xf>
    <xf numFmtId="0" fontId="14" fillId="0" borderId="20" xfId="0" applyNumberFormat="1" applyFont="1" applyBorder="1" applyAlignment="1">
      <alignment horizontal="center" vertical="center"/>
    </xf>
    <xf numFmtId="169" fontId="1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>
      <alignment vertical="center"/>
    </xf>
    <xf numFmtId="0" fontId="3" fillId="0" borderId="12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left" vertical="center"/>
    </xf>
    <xf numFmtId="171" fontId="3" fillId="0" borderId="1" xfId="0" applyNumberFormat="1" applyFont="1" applyBorder="1" applyAlignment="1">
      <alignment horizontal="left" vertical="center"/>
    </xf>
    <xf numFmtId="0" fontId="27" fillId="0" borderId="2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0" fontId="24" fillId="0" borderId="10" xfId="0" applyFont="1" applyBorder="1">
      <alignment vertical="center"/>
    </xf>
    <xf numFmtId="0" fontId="24" fillId="0" borderId="7" xfId="0" applyFont="1" applyBorder="1">
      <alignment vertical="center"/>
    </xf>
    <xf numFmtId="0" fontId="28" fillId="6" borderId="0" xfId="2" applyFont="1" applyFill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right" vertical="center"/>
    </xf>
    <xf numFmtId="0" fontId="23" fillId="0" borderId="1" xfId="0" applyFont="1" applyBorder="1" applyAlignment="1">
      <alignment horizontal="right" vertical="center"/>
    </xf>
    <xf numFmtId="0" fontId="23" fillId="0" borderId="1" xfId="0" applyFont="1" applyBorder="1">
      <alignment vertical="center"/>
    </xf>
    <xf numFmtId="0" fontId="28" fillId="4" borderId="0" xfId="2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25" fillId="4" borderId="0" xfId="0" applyFont="1" applyFill="1">
      <alignment vertical="center"/>
    </xf>
    <xf numFmtId="0" fontId="29" fillId="0" borderId="0" xfId="0" applyFont="1">
      <alignment vertical="center"/>
    </xf>
    <xf numFmtId="49" fontId="3" fillId="0" borderId="11" xfId="0" applyNumberFormat="1" applyFont="1" applyBorder="1" applyAlignment="1">
      <alignment vertical="center"/>
    </xf>
    <xf numFmtId="0" fontId="31" fillId="0" borderId="0" xfId="0" applyFont="1">
      <alignment vertical="center"/>
    </xf>
    <xf numFmtId="173" fontId="16" fillId="9" borderId="1" xfId="0" applyNumberFormat="1" applyFont="1" applyFill="1" applyBorder="1" applyAlignment="1">
      <alignment horizontal="center" vertical="center"/>
    </xf>
    <xf numFmtId="173" fontId="12" fillId="0" borderId="3" xfId="0" applyNumberFormat="1" applyFont="1" applyFill="1" applyBorder="1" applyAlignment="1">
      <alignment horizontal="center" vertical="center" wrapText="1"/>
    </xf>
    <xf numFmtId="173" fontId="12" fillId="0" borderId="8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71" fontId="3" fillId="0" borderId="11" xfId="0" applyNumberFormat="1" applyFont="1" applyBorder="1" applyAlignment="1">
      <alignment horizontal="center" vertical="center"/>
    </xf>
    <xf numFmtId="171" fontId="3" fillId="0" borderId="10" xfId="0" applyNumberFormat="1" applyFont="1" applyBorder="1" applyAlignment="1">
      <alignment horizontal="center" vertical="center"/>
    </xf>
    <xf numFmtId="171" fontId="3" fillId="0" borderId="12" xfId="0" applyNumberFormat="1" applyFont="1" applyBorder="1" applyAlignment="1">
      <alignment horizontal="center" vertical="center"/>
    </xf>
    <xf numFmtId="172" fontId="6" fillId="0" borderId="1" xfId="2" applyNumberFormat="1" applyFont="1" applyFill="1" applyBorder="1" applyAlignment="1">
      <alignment horizontal="center" vertical="center"/>
    </xf>
    <xf numFmtId="0" fontId="14" fillId="0" borderId="2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73" fontId="12" fillId="0" borderId="0" xfId="0" applyNumberFormat="1" applyFont="1" applyFill="1" applyBorder="1" applyAlignment="1">
      <alignment horizontal="right" vertical="center"/>
    </xf>
    <xf numFmtId="173" fontId="2" fillId="0" borderId="0" xfId="0" applyNumberFormat="1" applyFont="1" applyFill="1" applyAlignment="1">
      <alignment horizontal="right" vertical="center"/>
    </xf>
    <xf numFmtId="168" fontId="2" fillId="0" borderId="15" xfId="0" applyNumberFormat="1" applyFont="1" applyFill="1" applyBorder="1" applyAlignment="1">
      <alignment horizontal="center" vertical="center"/>
    </xf>
    <xf numFmtId="169" fontId="2" fillId="0" borderId="0" xfId="0" applyNumberFormat="1" applyFont="1" applyFill="1">
      <alignment vertical="center"/>
    </xf>
    <xf numFmtId="0" fontId="2" fillId="0" borderId="0" xfId="0" applyFont="1" applyFill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9" fillId="2" borderId="2" xfId="0" applyFont="1" applyFill="1" applyBorder="1" applyAlignment="1">
      <alignment vertical="center"/>
    </xf>
    <xf numFmtId="0" fontId="29" fillId="2" borderId="3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2" borderId="8" xfId="0" applyFont="1" applyFill="1" applyBorder="1" applyAlignment="1">
      <alignment vertical="center"/>
    </xf>
    <xf numFmtId="0" fontId="13" fillId="10" borderId="0" xfId="0" applyFont="1" applyFill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33" fillId="6" borderId="0" xfId="2" applyFont="1" applyFill="1" applyAlignment="1">
      <alignment horizontal="left" vertical="center"/>
    </xf>
    <xf numFmtId="172" fontId="17" fillId="0" borderId="1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65" fontId="13" fillId="0" borderId="3" xfId="0" applyNumberFormat="1" applyFont="1" applyFill="1" applyBorder="1" applyAlignment="1">
      <alignment horizontal="center" vertical="center"/>
    </xf>
    <xf numFmtId="169" fontId="13" fillId="0" borderId="3" xfId="0" applyNumberFormat="1" applyFont="1" applyFill="1" applyBorder="1" applyAlignment="1">
      <alignment horizontal="center" vertical="center"/>
    </xf>
    <xf numFmtId="165" fontId="13" fillId="0" borderId="0" xfId="0" applyNumberFormat="1" applyFont="1" applyFill="1" applyBorder="1" applyAlignment="1">
      <alignment horizontal="center" vertical="center"/>
    </xf>
    <xf numFmtId="169" fontId="13" fillId="0" borderId="0" xfId="0" applyNumberFormat="1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9" fontId="13" fillId="0" borderId="8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5" borderId="0" xfId="0" applyFont="1" applyFill="1">
      <alignment vertical="center"/>
    </xf>
    <xf numFmtId="0" fontId="34" fillId="0" borderId="0" xfId="0" applyFont="1">
      <alignment vertical="center"/>
    </xf>
    <xf numFmtId="0" fontId="35" fillId="0" borderId="19" xfId="0" applyFont="1" applyBorder="1" applyAlignment="1">
      <alignment horizontal="justify" vertical="center" wrapText="1"/>
    </xf>
    <xf numFmtId="169" fontId="35" fillId="0" borderId="19" xfId="0" applyNumberFormat="1" applyFont="1" applyBorder="1" applyAlignment="1">
      <alignment horizontal="justify" vertical="center" wrapText="1"/>
    </xf>
    <xf numFmtId="0" fontId="35" fillId="0" borderId="0" xfId="0" applyFont="1" applyBorder="1" applyAlignment="1">
      <alignment horizontal="justify" vertical="center" wrapText="1"/>
    </xf>
    <xf numFmtId="169" fontId="35" fillId="0" borderId="0" xfId="0" applyNumberFormat="1" applyFont="1" applyBorder="1" applyAlignment="1">
      <alignment horizontal="justify" vertical="center" wrapText="1"/>
    </xf>
    <xf numFmtId="169" fontId="35" fillId="0" borderId="8" xfId="0" applyNumberFormat="1" applyFont="1" applyBorder="1" applyAlignment="1">
      <alignment horizontal="justify" vertical="center" wrapText="1"/>
    </xf>
    <xf numFmtId="0" fontId="32" fillId="0" borderId="0" xfId="0" applyFont="1" applyBorder="1" applyAlignment="1">
      <alignment horizontal="justify" vertical="center" wrapText="1"/>
    </xf>
    <xf numFmtId="169" fontId="13" fillId="0" borderId="0" xfId="0" applyNumberFormat="1" applyFont="1" applyAlignment="1">
      <alignment horizontal="left" vertical="center"/>
    </xf>
    <xf numFmtId="0" fontId="13" fillId="0" borderId="0" xfId="0" applyFont="1" applyBorder="1">
      <alignment vertical="center"/>
    </xf>
    <xf numFmtId="165" fontId="1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6" fillId="0" borderId="1" xfId="0" applyFont="1" applyBorder="1" applyAlignment="1">
      <alignment horizontal="left" vertical="center"/>
    </xf>
    <xf numFmtId="173" fontId="16" fillId="9" borderId="12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vertical="center" wrapText="1"/>
    </xf>
    <xf numFmtId="168" fontId="14" fillId="0" borderId="7" xfId="2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5" fontId="14" fillId="0" borderId="3" xfId="0" applyNumberFormat="1" applyFont="1" applyFill="1" applyBorder="1" applyAlignment="1">
      <alignment horizontal="center" vertical="center"/>
    </xf>
    <xf numFmtId="168" fontId="13" fillId="0" borderId="0" xfId="0" applyNumberFormat="1" applyFont="1" applyBorder="1" applyAlignment="1">
      <alignment horizontal="center" vertical="center"/>
    </xf>
    <xf numFmtId="170" fontId="13" fillId="0" borderId="3" xfId="0" applyNumberFormat="1" applyFont="1" applyBorder="1" applyAlignment="1">
      <alignment horizontal="center" vertical="center"/>
    </xf>
    <xf numFmtId="170" fontId="13" fillId="0" borderId="4" xfId="0" applyNumberFormat="1" applyFont="1" applyBorder="1" applyAlignment="1">
      <alignment horizontal="center" vertical="center"/>
    </xf>
    <xf numFmtId="168" fontId="13" fillId="0" borderId="6" xfId="0" applyNumberFormat="1" applyFont="1" applyBorder="1" applyAlignment="1">
      <alignment horizontal="center" vertical="center"/>
    </xf>
    <xf numFmtId="168" fontId="13" fillId="0" borderId="8" xfId="0" applyNumberFormat="1" applyFont="1" applyBorder="1" applyAlignment="1">
      <alignment horizontal="center" vertical="center"/>
    </xf>
    <xf numFmtId="168" fontId="13" fillId="0" borderId="9" xfId="0" applyNumberFormat="1" applyFont="1" applyBorder="1" applyAlignment="1">
      <alignment horizontal="center" vertical="center"/>
    </xf>
    <xf numFmtId="0" fontId="21" fillId="6" borderId="0" xfId="2" applyFont="1" applyFill="1" applyAlignment="1">
      <alignment horizontal="left" vertical="center"/>
    </xf>
    <xf numFmtId="170" fontId="39" fillId="0" borderId="0" xfId="0" applyNumberFormat="1" applyFont="1" applyBorder="1" applyAlignment="1">
      <alignment horizontal="center" vertical="center"/>
    </xf>
    <xf numFmtId="0" fontId="39" fillId="0" borderId="5" xfId="0" applyNumberFormat="1" applyFont="1" applyBorder="1" applyAlignment="1">
      <alignment horizontal="center" vertical="center"/>
    </xf>
    <xf numFmtId="0" fontId="39" fillId="0" borderId="0" xfId="0" applyNumberFormat="1" applyFont="1" applyBorder="1" applyAlignment="1">
      <alignment horizontal="center" vertical="center"/>
    </xf>
    <xf numFmtId="171" fontId="39" fillId="0" borderId="6" xfId="0" applyNumberFormat="1" applyFont="1" applyBorder="1" applyAlignment="1">
      <alignment horizontal="center" vertical="center"/>
    </xf>
    <xf numFmtId="170" fontId="39" fillId="0" borderId="0" xfId="5" applyNumberFormat="1" applyFont="1" applyBorder="1" applyAlignment="1">
      <alignment horizontal="center" vertical="center"/>
    </xf>
    <xf numFmtId="168" fontId="39" fillId="0" borderId="0" xfId="4" applyNumberFormat="1" applyFont="1" applyBorder="1" applyAlignment="1">
      <alignment horizontal="center" vertical="center"/>
    </xf>
    <xf numFmtId="170" fontId="39" fillId="0" borderId="20" xfId="5" applyNumberFormat="1" applyFont="1" applyBorder="1" applyAlignment="1">
      <alignment horizontal="center" vertical="center"/>
    </xf>
    <xf numFmtId="168" fontId="39" fillId="0" borderId="20" xfId="4" applyNumberFormat="1" applyFont="1" applyBorder="1" applyAlignment="1">
      <alignment horizontal="center" vertical="center"/>
    </xf>
    <xf numFmtId="172" fontId="17" fillId="0" borderId="0" xfId="2" applyNumberFormat="1" applyFont="1" applyFill="1" applyBorder="1" applyAlignment="1">
      <alignment horizontal="center" vertical="center"/>
    </xf>
    <xf numFmtId="173" fontId="3" fillId="0" borderId="1" xfId="0" applyNumberFormat="1" applyFont="1" applyBorder="1" applyAlignment="1">
      <alignment horizontal="center" vertical="center"/>
    </xf>
    <xf numFmtId="173" fontId="3" fillId="0" borderId="1" xfId="0" applyNumberFormat="1" applyFont="1" applyFill="1" applyBorder="1" applyAlignment="1">
      <alignment horizontal="center" vertical="center"/>
    </xf>
    <xf numFmtId="165" fontId="40" fillId="0" borderId="12" xfId="0" applyNumberFormat="1" applyFont="1" applyFill="1" applyBorder="1" applyAlignment="1">
      <alignment horizontal="center" vertical="center"/>
    </xf>
    <xf numFmtId="0" fontId="40" fillId="0" borderId="12" xfId="0" applyNumberFormat="1" applyFont="1" applyBorder="1" applyAlignment="1">
      <alignment horizontal="center" vertical="center"/>
    </xf>
    <xf numFmtId="173" fontId="40" fillId="0" borderId="12" xfId="0" applyNumberFormat="1" applyFont="1" applyBorder="1" applyAlignment="1">
      <alignment horizontal="center" vertical="center"/>
    </xf>
    <xf numFmtId="165" fontId="40" fillId="0" borderId="1" xfId="0" applyNumberFormat="1" applyFont="1" applyFill="1" applyBorder="1" applyAlignment="1">
      <alignment horizontal="center" vertical="center"/>
    </xf>
    <xf numFmtId="0" fontId="4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3" fontId="40" fillId="0" borderId="1" xfId="0" applyNumberFormat="1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1" fillId="0" borderId="0" xfId="0" applyFont="1">
      <alignment vertical="center"/>
    </xf>
    <xf numFmtId="0" fontId="3" fillId="0" borderId="0" xfId="0" applyFont="1" applyFill="1" applyBorder="1" applyAlignment="1">
      <alignment horizontal="left"/>
    </xf>
    <xf numFmtId="173" fontId="3" fillId="0" borderId="0" xfId="0" applyNumberFormat="1" applyFont="1" applyFill="1" applyBorder="1" applyAlignment="1">
      <alignment horizontal="right"/>
    </xf>
    <xf numFmtId="0" fontId="3" fillId="0" borderId="8" xfId="0" applyFont="1" applyFill="1" applyBorder="1" applyAlignment="1">
      <alignment horizontal="left"/>
    </xf>
    <xf numFmtId="173" fontId="3" fillId="0" borderId="8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73" fontId="3" fillId="0" borderId="0" xfId="0" applyNumberFormat="1" applyFont="1" applyFill="1" applyAlignment="1">
      <alignment horizontal="righ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173" fontId="3" fillId="0" borderId="8" xfId="0" applyNumberFormat="1" applyFont="1" applyFill="1" applyBorder="1" applyAlignment="1">
      <alignment horizontal="right" vertical="center"/>
    </xf>
    <xf numFmtId="174" fontId="3" fillId="0" borderId="18" xfId="0" applyNumberFormat="1" applyFont="1" applyFill="1" applyBorder="1" applyAlignment="1">
      <alignment horizontal="center" vertical="center"/>
    </xf>
    <xf numFmtId="1" fontId="3" fillId="0" borderId="18" xfId="0" applyNumberFormat="1" applyFont="1" applyFill="1" applyBorder="1" applyAlignment="1">
      <alignment horizontal="center" vertical="center"/>
    </xf>
    <xf numFmtId="167" fontId="3" fillId="0" borderId="1" xfId="0" applyNumberFormat="1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42" fillId="0" borderId="1" xfId="0" applyFont="1" applyFill="1" applyBorder="1" applyAlignment="1">
      <alignment horizontal="right" vertical="center"/>
    </xf>
    <xf numFmtId="0" fontId="5" fillId="3" borderId="14" xfId="0" applyFont="1" applyFill="1" applyBorder="1" applyAlignment="1">
      <alignment horizontal="center" vertical="center"/>
    </xf>
    <xf numFmtId="0" fontId="43" fillId="6" borderId="0" xfId="2" applyFont="1" applyFill="1" applyAlignment="1">
      <alignment horizontal="center" vertical="center"/>
    </xf>
    <xf numFmtId="0" fontId="10" fillId="6" borderId="0" xfId="2" applyFont="1" applyFill="1" applyAlignment="1">
      <alignment horizontal="center" vertical="center"/>
    </xf>
    <xf numFmtId="0" fontId="3" fillId="0" borderId="17" xfId="0" applyFont="1" applyBorder="1" applyAlignment="1">
      <alignment vertical="center"/>
    </xf>
    <xf numFmtId="167" fontId="23" fillId="0" borderId="23" xfId="8" applyNumberFormat="1" applyFont="1" applyBorder="1" applyAlignment="1">
      <alignment horizontal="center" vertical="center"/>
    </xf>
    <xf numFmtId="172" fontId="23" fillId="0" borderId="23" xfId="8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7" fontId="23" fillId="0" borderId="11" xfId="8" applyNumberFormat="1" applyFont="1" applyBorder="1" applyAlignment="1">
      <alignment horizontal="center" vertical="center"/>
    </xf>
    <xf numFmtId="172" fontId="23" fillId="0" borderId="11" xfId="8" applyNumberFormat="1" applyFont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167" fontId="23" fillId="0" borderId="11" xfId="8" applyNumberFormat="1" applyFont="1" applyFill="1" applyBorder="1" applyAlignment="1">
      <alignment horizontal="center" vertical="center"/>
    </xf>
    <xf numFmtId="172" fontId="23" fillId="0" borderId="12" xfId="8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7" fontId="23" fillId="0" borderId="10" xfId="8" applyNumberFormat="1" applyFont="1" applyBorder="1" applyAlignment="1">
      <alignment horizontal="center" vertical="center"/>
    </xf>
    <xf numFmtId="172" fontId="23" fillId="0" borderId="10" xfId="8" applyNumberFormat="1" applyFont="1" applyBorder="1" applyAlignment="1">
      <alignment horizontal="center" vertical="center"/>
    </xf>
    <xf numFmtId="167" fontId="23" fillId="0" borderId="12" xfId="8" applyNumberFormat="1" applyFont="1" applyFill="1" applyBorder="1" applyAlignment="1">
      <alignment horizontal="center" vertical="center"/>
    </xf>
    <xf numFmtId="0" fontId="21" fillId="0" borderId="0" xfId="2" applyFont="1" applyFill="1" applyAlignment="1">
      <alignment vertical="center"/>
    </xf>
    <xf numFmtId="14" fontId="10" fillId="0" borderId="18" xfId="0" quotePrefix="1" applyNumberFormat="1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14" fontId="10" fillId="0" borderId="18" xfId="0" quotePrefix="1" applyNumberFormat="1" applyFont="1" applyBorder="1" applyAlignment="1">
      <alignment horizontal="center" vertical="center" wrapText="1"/>
    </xf>
    <xf numFmtId="0" fontId="10" fillId="0" borderId="0" xfId="3" applyFont="1" applyFill="1" applyBorder="1" applyAlignment="1">
      <alignment horizontal="center" vertical="center"/>
    </xf>
    <xf numFmtId="166" fontId="10" fillId="0" borderId="0" xfId="3" applyNumberFormat="1" applyFont="1" applyFill="1" applyBorder="1" applyAlignment="1">
      <alignment horizontal="center" vertical="center"/>
    </xf>
    <xf numFmtId="166" fontId="10" fillId="0" borderId="6" xfId="3" applyNumberFormat="1" applyFont="1" applyFill="1" applyBorder="1" applyAlignment="1">
      <alignment horizontal="center" vertical="center"/>
    </xf>
    <xf numFmtId="0" fontId="13" fillId="0" borderId="0" xfId="0" applyFont="1" applyFill="1">
      <alignment vertical="center"/>
    </xf>
    <xf numFmtId="0" fontId="14" fillId="0" borderId="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66" fontId="10" fillId="0" borderId="5" xfId="3" applyNumberFormat="1" applyFont="1" applyFill="1" applyBorder="1" applyAlignment="1">
      <alignment horizontal="center" vertical="center"/>
    </xf>
    <xf numFmtId="0" fontId="10" fillId="0" borderId="5" xfId="2" applyFont="1" applyFill="1" applyBorder="1" applyAlignment="1">
      <alignment horizontal="center" vertical="center"/>
    </xf>
    <xf numFmtId="0" fontId="13" fillId="0" borderId="8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170" fontId="39" fillId="0" borderId="3" xfId="5" applyNumberFormat="1" applyFont="1" applyBorder="1" applyAlignment="1">
      <alignment horizontal="center" vertical="center"/>
    </xf>
    <xf numFmtId="168" fontId="39" fillId="0" borderId="3" xfId="4" applyNumberFormat="1" applyFont="1" applyBorder="1" applyAlignment="1">
      <alignment horizontal="center" vertical="center"/>
    </xf>
    <xf numFmtId="170" fontId="39" fillId="0" borderId="8" xfId="5" applyNumberFormat="1" applyFont="1" applyBorder="1" applyAlignment="1">
      <alignment horizontal="center" vertical="center"/>
    </xf>
    <xf numFmtId="168" fontId="39" fillId="0" borderId="8" xfId="4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3" fontId="3" fillId="0" borderId="1" xfId="0" quotePrefix="1" applyNumberFormat="1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1" fontId="13" fillId="0" borderId="0" xfId="0" applyNumberFormat="1" applyFo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justify" vertical="center" wrapText="1"/>
    </xf>
    <xf numFmtId="173" fontId="40" fillId="0" borderId="1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7" fillId="0" borderId="2" xfId="6" applyFont="1" applyFill="1" applyBorder="1" applyAlignment="1">
      <alignment horizontal="left" vertical="top" wrapText="1"/>
    </xf>
    <xf numFmtId="0" fontId="27" fillId="0" borderId="3" xfId="6" applyFont="1" applyFill="1" applyBorder="1" applyAlignment="1">
      <alignment horizontal="left" vertical="top" wrapText="1"/>
    </xf>
    <xf numFmtId="0" fontId="27" fillId="0" borderId="5" xfId="6" applyFont="1" applyFill="1" applyBorder="1" applyAlignment="1">
      <alignment horizontal="left" vertical="top" wrapText="1"/>
    </xf>
    <xf numFmtId="0" fontId="27" fillId="0" borderId="0" xfId="6" applyFont="1" applyFill="1" applyBorder="1" applyAlignment="1">
      <alignment horizontal="left" vertical="top" wrapText="1"/>
    </xf>
    <xf numFmtId="0" fontId="27" fillId="0" borderId="7" xfId="6" applyFont="1" applyFill="1" applyBorder="1" applyAlignment="1">
      <alignment horizontal="left" vertical="top" wrapText="1"/>
    </xf>
    <xf numFmtId="0" fontId="27" fillId="0" borderId="8" xfId="6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18" xfId="0" applyFont="1" applyFill="1" applyBorder="1" applyAlignment="1">
      <alignment horizontal="left" vertical="center"/>
    </xf>
    <xf numFmtId="49" fontId="2" fillId="0" borderId="18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6" fontId="10" fillId="0" borderId="23" xfId="4" applyNumberFormat="1" applyFont="1" applyBorder="1" applyAlignment="1">
      <alignment horizontal="center" vertical="center"/>
    </xf>
    <xf numFmtId="176" fontId="10" fillId="0" borderId="11" xfId="4" applyNumberFormat="1" applyFont="1" applyBorder="1" applyAlignment="1">
      <alignment horizontal="center" vertical="center"/>
    </xf>
    <xf numFmtId="176" fontId="10" fillId="0" borderId="5" xfId="4" applyNumberFormat="1" applyFont="1" applyBorder="1" applyAlignment="1">
      <alignment horizontal="center" vertical="center"/>
    </xf>
    <xf numFmtId="176" fontId="10" fillId="0" borderId="7" xfId="4" applyNumberFormat="1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35" fillId="0" borderId="19" xfId="0" applyFont="1" applyBorder="1" applyAlignment="1">
      <alignment horizontal="left" vertical="center" wrapText="1"/>
    </xf>
    <xf numFmtId="0" fontId="35" fillId="0" borderId="21" xfId="0" applyFont="1" applyBorder="1" applyAlignment="1">
      <alignment horizontal="left" vertical="center" wrapText="1"/>
    </xf>
    <xf numFmtId="0" fontId="14" fillId="0" borderId="2" xfId="2" applyFont="1" applyBorder="1" applyAlignment="1">
      <alignment horizontal="center" vertical="center" wrapText="1"/>
    </xf>
    <xf numFmtId="0" fontId="14" fillId="0" borderId="5" xfId="2" applyFont="1" applyBorder="1" applyAlignment="1">
      <alignment horizontal="center" vertical="center" wrapText="1"/>
    </xf>
    <xf numFmtId="0" fontId="14" fillId="0" borderId="7" xfId="2" applyFont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44" fillId="7" borderId="15" xfId="0" applyFont="1" applyFill="1" applyBorder="1" applyAlignment="1">
      <alignment horizontal="center" vertical="center"/>
    </xf>
    <xf numFmtId="0" fontId="44" fillId="7" borderId="18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/>
    </xf>
    <xf numFmtId="169" fontId="12" fillId="0" borderId="3" xfId="0" applyNumberFormat="1" applyFont="1" applyFill="1" applyBorder="1" applyAlignment="1">
      <alignment horizontal="center" vertical="center" wrapText="1"/>
    </xf>
    <xf numFmtId="169" fontId="12" fillId="0" borderId="8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</cellXfs>
  <cellStyles count="11">
    <cellStyle name="Comma [0]" xfId="5" builtinId="6"/>
    <cellStyle name="Normal" xfId="0" builtinId="0"/>
    <cellStyle name="Normal_Linearity&amp;Precision&amp;Accuracy" xfId="8" xr:uid="{00000000-0005-0000-0000-000000000000}"/>
    <cellStyle name="쉼표 [0] 2" xfId="7" xr:uid="{00000000-0005-0000-0000-000002000000}"/>
    <cellStyle name="쉼표 [0] 2 2" xfId="10" xr:uid="{00000000-0005-0000-0000-000003000000}"/>
    <cellStyle name="쉼표 [0] 3" xfId="9" xr:uid="{00000000-0005-0000-0000-000004000000}"/>
    <cellStyle name="표준 11" xfId="1" xr:uid="{00000000-0005-0000-0000-000006000000}"/>
    <cellStyle name="표준 2_Risedronate2000" xfId="2" xr:uid="{00000000-0005-0000-0000-000007000000}"/>
    <cellStyle name="표준 3" xfId="3" xr:uid="{00000000-0005-0000-0000-000008000000}"/>
    <cellStyle name="표준 5" xfId="6" xr:uid="{00000000-0005-0000-0000-000009000000}"/>
    <cellStyle name="표준_종근당(Paroxetine)Assay" xfId="4" xr:uid="{00000000-0005-0000-0000-00000A000000}"/>
  </cellStyles>
  <dxfs count="0"/>
  <tableStyles count="0" defaultTableStyle="TableStyleMedium2" defaultPivotStyle="PivotStyleLight16"/>
  <colors>
    <mruColors>
      <color rgb="FF0066FF"/>
      <color rgb="FFDA78AB"/>
      <color rgb="FFFFFF0D"/>
      <color rgb="FF000099"/>
      <color rgb="FFFFFFCC"/>
      <color rgb="FFB41267"/>
      <color rgb="FF9918AE"/>
      <color rgb="FFCC9900"/>
      <color rgb="FF009999"/>
      <color rgb="FFDA8C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-1</xdr:rowOff>
    </xdr:from>
    <xdr:to>
      <xdr:col>17</xdr:col>
      <xdr:colOff>571500</xdr:colOff>
      <xdr:row>44</xdr:row>
      <xdr:rowOff>176892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43" y="830035"/>
          <a:ext cx="9756321" cy="8014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43</xdr:row>
      <xdr:rowOff>1</xdr:rowOff>
    </xdr:from>
    <xdr:to>
      <xdr:col>17</xdr:col>
      <xdr:colOff>435429</xdr:colOff>
      <xdr:row>55</xdr:row>
      <xdr:rowOff>80597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7526"/>
        <a:stretch/>
      </xdr:blipFill>
      <xdr:spPr bwMode="auto">
        <a:xfrm>
          <a:off x="1216270" y="8418636"/>
          <a:ext cx="9557447" cy="24178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E34"/>
  <sheetViews>
    <sheetView tabSelected="1" view="pageBreakPreview" zoomScale="85" zoomScaleNormal="100" zoomScaleSheetLayoutView="85" workbookViewId="0">
      <selection activeCell="P39" sqref="P39"/>
    </sheetView>
  </sheetViews>
  <sheetFormatPr baseColWidth="10" defaultColWidth="9" defaultRowHeight="14"/>
  <cols>
    <col min="1" max="1" width="3.83203125" style="1" customWidth="1"/>
    <col min="2" max="2" width="35.33203125" style="1" bestFit="1" customWidth="1"/>
    <col min="3" max="3" width="26.33203125" style="1" bestFit="1" customWidth="1"/>
    <col min="4" max="5" width="2.1640625" style="1" customWidth="1"/>
    <col min="6" max="6" width="9" style="1"/>
    <col min="7" max="7" width="9" style="1" customWidth="1"/>
    <col min="8" max="31" width="4.1640625" style="1" customWidth="1"/>
    <col min="32" max="16384" width="9" style="1"/>
  </cols>
  <sheetData>
    <row r="1" spans="2:31" ht="19">
      <c r="B1" s="68" t="s">
        <v>29</v>
      </c>
      <c r="C1" s="2"/>
      <c r="D1" s="2"/>
      <c r="F1" s="73" t="s">
        <v>30</v>
      </c>
      <c r="G1" s="74"/>
      <c r="H1" s="75"/>
      <c r="I1" s="75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5"/>
      <c r="X1" s="45"/>
      <c r="Y1" s="45"/>
      <c r="Z1" s="45"/>
      <c r="AA1" s="45"/>
    </row>
    <row r="2" spans="2:31" ht="8.25" customHeight="1">
      <c r="F2" s="45"/>
      <c r="G2" s="45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5"/>
      <c r="X2" s="45"/>
      <c r="Y2" s="45"/>
      <c r="Z2" s="45"/>
      <c r="AA2" s="45"/>
    </row>
    <row r="3" spans="2:31">
      <c r="B3" s="3" t="s">
        <v>80</v>
      </c>
      <c r="C3" s="4" t="s">
        <v>136</v>
      </c>
      <c r="F3" s="249" t="s">
        <v>102</v>
      </c>
      <c r="G3" s="250"/>
      <c r="H3" s="237" t="s">
        <v>42</v>
      </c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</row>
    <row r="4" spans="2:31">
      <c r="B4" s="3" t="s">
        <v>81</v>
      </c>
      <c r="C4" s="4" t="s">
        <v>137</v>
      </c>
      <c r="F4" s="249" t="s">
        <v>103</v>
      </c>
      <c r="G4" s="250"/>
      <c r="H4" s="63" t="s">
        <v>141</v>
      </c>
      <c r="I4" s="46" t="s">
        <v>142</v>
      </c>
      <c r="J4" s="46" t="s">
        <v>143</v>
      </c>
      <c r="K4" s="46" t="s">
        <v>144</v>
      </c>
      <c r="L4" s="46" t="s">
        <v>145</v>
      </c>
      <c r="M4" s="46" t="s">
        <v>146</v>
      </c>
      <c r="N4" s="46" t="s">
        <v>147</v>
      </c>
      <c r="O4" s="46" t="s">
        <v>148</v>
      </c>
      <c r="P4" s="46" t="s">
        <v>149</v>
      </c>
      <c r="Q4" s="46" t="s">
        <v>150</v>
      </c>
      <c r="R4" s="46" t="s">
        <v>151</v>
      </c>
      <c r="S4" s="46" t="s">
        <v>152</v>
      </c>
      <c r="T4" s="46" t="s">
        <v>153</v>
      </c>
      <c r="U4" s="46" t="s">
        <v>154</v>
      </c>
      <c r="V4" s="46" t="s">
        <v>155</v>
      </c>
      <c r="W4" s="46" t="s">
        <v>156</v>
      </c>
      <c r="X4" s="46"/>
      <c r="Y4" s="46"/>
      <c r="Z4" s="46"/>
      <c r="AA4" s="46"/>
      <c r="AB4" s="46"/>
      <c r="AC4" s="46"/>
      <c r="AD4" s="46"/>
      <c r="AE4" s="46"/>
    </row>
    <row r="5" spans="2:31" ht="45">
      <c r="B5" s="3" t="s">
        <v>82</v>
      </c>
      <c r="C5" s="212" t="s">
        <v>138</v>
      </c>
      <c r="F5" s="249" t="s">
        <v>104</v>
      </c>
      <c r="G5" s="250"/>
      <c r="H5" s="63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</row>
    <row r="6" spans="2:31" ht="15.75" customHeight="1">
      <c r="B6" s="3" t="s">
        <v>83</v>
      </c>
      <c r="C6" s="4" t="s">
        <v>40</v>
      </c>
      <c r="F6" s="98" t="s">
        <v>44</v>
      </c>
      <c r="G6" s="99"/>
      <c r="H6" s="63" t="s">
        <v>159</v>
      </c>
      <c r="I6" s="46" t="s">
        <v>160</v>
      </c>
      <c r="J6" s="46" t="s">
        <v>168</v>
      </c>
      <c r="K6" s="46" t="s">
        <v>169</v>
      </c>
      <c r="L6" s="46" t="s">
        <v>170</v>
      </c>
      <c r="M6" s="46" t="s">
        <v>171</v>
      </c>
      <c r="N6" s="46" t="s">
        <v>172</v>
      </c>
      <c r="O6" s="46" t="s">
        <v>173</v>
      </c>
      <c r="P6" s="46" t="s">
        <v>174</v>
      </c>
      <c r="Q6" s="46" t="s">
        <v>175</v>
      </c>
      <c r="R6" s="46" t="s">
        <v>176</v>
      </c>
      <c r="S6" s="46" t="s">
        <v>177</v>
      </c>
      <c r="T6" s="46" t="s">
        <v>178</v>
      </c>
      <c r="U6" s="46" t="s">
        <v>179</v>
      </c>
      <c r="V6" s="46" t="s">
        <v>180</v>
      </c>
      <c r="W6" s="46" t="s">
        <v>181</v>
      </c>
      <c r="X6" s="46" t="s">
        <v>182</v>
      </c>
      <c r="Y6" s="46" t="s">
        <v>161</v>
      </c>
      <c r="Z6" s="46" t="s">
        <v>162</v>
      </c>
      <c r="AA6" s="46" t="s">
        <v>163</v>
      </c>
      <c r="AB6" s="46" t="s">
        <v>164</v>
      </c>
      <c r="AC6" s="46" t="s">
        <v>165</v>
      </c>
      <c r="AD6" s="46" t="s">
        <v>166</v>
      </c>
      <c r="AE6" s="46" t="s">
        <v>167</v>
      </c>
    </row>
    <row r="7" spans="2:31" ht="15.75" customHeight="1">
      <c r="B7" s="3" t="s">
        <v>84</v>
      </c>
      <c r="C7" s="129" t="s">
        <v>69</v>
      </c>
      <c r="F7" s="100" t="s">
        <v>43</v>
      </c>
      <c r="G7" s="101"/>
      <c r="H7" s="63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</row>
    <row r="8" spans="2:31" ht="15.5" customHeight="1">
      <c r="B8" s="3" t="s">
        <v>85</v>
      </c>
      <c r="C8" s="4" t="s">
        <v>139</v>
      </c>
      <c r="F8" s="245" t="s">
        <v>105</v>
      </c>
      <c r="G8" s="246"/>
      <c r="H8" s="239" t="s">
        <v>183</v>
      </c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0"/>
    </row>
    <row r="9" spans="2:31" ht="13.5" customHeight="1">
      <c r="B9" s="3" t="s">
        <v>86</v>
      </c>
      <c r="C9" s="129" t="s">
        <v>140</v>
      </c>
      <c r="F9" s="247"/>
      <c r="G9" s="248"/>
      <c r="H9" s="241"/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</row>
    <row r="10" spans="2:31" ht="13.5" customHeight="1">
      <c r="B10" s="3" t="s">
        <v>87</v>
      </c>
      <c r="C10" s="69" t="s">
        <v>26</v>
      </c>
      <c r="F10" s="247"/>
      <c r="G10" s="248"/>
      <c r="H10" s="241"/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242"/>
      <c r="Z10" s="242"/>
      <c r="AA10" s="242"/>
      <c r="AB10" s="242"/>
      <c r="AC10" s="242"/>
      <c r="AD10" s="242"/>
      <c r="AE10" s="242"/>
    </row>
    <row r="11" spans="2:31" ht="13.5" customHeight="1">
      <c r="B11" s="3" t="s">
        <v>88</v>
      </c>
      <c r="C11" s="61" t="s">
        <v>28</v>
      </c>
      <c r="F11" s="247"/>
      <c r="G11" s="248"/>
      <c r="H11" s="241"/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42"/>
      <c r="W11" s="242"/>
      <c r="X11" s="242"/>
      <c r="Y11" s="242"/>
      <c r="Z11" s="242"/>
      <c r="AA11" s="242"/>
      <c r="AB11" s="242"/>
      <c r="AC11" s="242"/>
      <c r="AD11" s="242"/>
      <c r="AE11" s="242"/>
    </row>
    <row r="12" spans="2:31" ht="17.25" customHeight="1">
      <c r="B12" s="132" t="s">
        <v>73</v>
      </c>
      <c r="C12" s="215">
        <v>1.1299999999999999E-3</v>
      </c>
      <c r="F12" s="247"/>
      <c r="G12" s="248"/>
      <c r="H12" s="243"/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</row>
    <row r="13" spans="2:31" ht="15">
      <c r="B13" s="132" t="s">
        <v>72</v>
      </c>
      <c r="C13" s="62">
        <v>1.2E-2</v>
      </c>
    </row>
    <row r="15" spans="2:31">
      <c r="B15" s="234" t="s">
        <v>98</v>
      </c>
      <c r="C15" s="235"/>
    </row>
    <row r="16" spans="2:31" ht="15">
      <c r="B16" s="3" t="s">
        <v>89</v>
      </c>
      <c r="C16" s="70" t="s">
        <v>24</v>
      </c>
      <c r="F16" s="236" t="s">
        <v>8</v>
      </c>
      <c r="G16" s="236"/>
    </row>
    <row r="17" spans="2:8">
      <c r="B17" s="3" t="s">
        <v>90</v>
      </c>
      <c r="C17" s="70" t="s">
        <v>25</v>
      </c>
      <c r="F17" s="134" t="s">
        <v>9</v>
      </c>
      <c r="G17" s="134" t="s">
        <v>10</v>
      </c>
    </row>
    <row r="18" spans="2:8">
      <c r="B18" s="3" t="s">
        <v>91</v>
      </c>
      <c r="C18" s="71">
        <v>10</v>
      </c>
      <c r="F18" s="134">
        <v>1</v>
      </c>
      <c r="G18" s="47">
        <v>0</v>
      </c>
    </row>
    <row r="19" spans="2:8">
      <c r="B19" s="3" t="s">
        <v>92</v>
      </c>
      <c r="C19" s="71">
        <v>50</v>
      </c>
      <c r="F19" s="134">
        <v>2</v>
      </c>
      <c r="G19" s="48">
        <v>0.25</v>
      </c>
    </row>
    <row r="20" spans="2:8">
      <c r="B20" s="3" t="s">
        <v>93</v>
      </c>
      <c r="C20" s="71">
        <v>100</v>
      </c>
      <c r="F20" s="134">
        <v>3</v>
      </c>
      <c r="G20" s="48">
        <v>0.5</v>
      </c>
    </row>
    <row r="21" spans="2:8">
      <c r="B21" s="3" t="s">
        <v>94</v>
      </c>
      <c r="C21" s="71">
        <v>500</v>
      </c>
      <c r="F21" s="134">
        <v>4</v>
      </c>
      <c r="G21" s="48">
        <v>0.75</v>
      </c>
    </row>
    <row r="22" spans="2:8">
      <c r="B22" s="3" t="s">
        <v>95</v>
      </c>
      <c r="C22" s="71">
        <v>1000</v>
      </c>
      <c r="F22" s="134">
        <v>5</v>
      </c>
      <c r="G22" s="48">
        <v>1</v>
      </c>
    </row>
    <row r="23" spans="2:8">
      <c r="B23" s="3" t="s">
        <v>96</v>
      </c>
      <c r="C23" s="71">
        <v>2500</v>
      </c>
      <c r="F23" s="134">
        <v>6</v>
      </c>
      <c r="G23" s="48">
        <v>1.5</v>
      </c>
    </row>
    <row r="24" spans="2:8">
      <c r="B24" s="3" t="s">
        <v>97</v>
      </c>
      <c r="C24" s="71">
        <v>5000</v>
      </c>
      <c r="F24" s="134">
        <v>7</v>
      </c>
      <c r="G24" s="48">
        <v>2</v>
      </c>
    </row>
    <row r="25" spans="2:8">
      <c r="F25" s="134">
        <v>8</v>
      </c>
      <c r="G25" s="48">
        <v>3</v>
      </c>
    </row>
    <row r="26" spans="2:8">
      <c r="B26" s="234" t="s">
        <v>70</v>
      </c>
      <c r="C26" s="235"/>
      <c r="F26" s="134">
        <v>9</v>
      </c>
      <c r="G26" s="48">
        <v>4</v>
      </c>
    </row>
    <row r="27" spans="2:8">
      <c r="B27" s="3" t="s">
        <v>99</v>
      </c>
      <c r="C27" s="72">
        <v>30</v>
      </c>
      <c r="F27" s="134">
        <v>10</v>
      </c>
      <c r="G27" s="48">
        <v>5</v>
      </c>
    </row>
    <row r="28" spans="2:8">
      <c r="B28" s="3" t="s">
        <v>100</v>
      </c>
      <c r="C28" s="72">
        <v>2400</v>
      </c>
      <c r="F28" s="134">
        <v>11</v>
      </c>
      <c r="G28" s="48">
        <v>6</v>
      </c>
    </row>
    <row r="29" spans="2:8">
      <c r="B29" s="3" t="s">
        <v>101</v>
      </c>
      <c r="C29" s="72">
        <v>4000</v>
      </c>
      <c r="F29" s="134">
        <v>12</v>
      </c>
      <c r="G29" s="48">
        <v>7</v>
      </c>
    </row>
    <row r="30" spans="2:8">
      <c r="B30" s="76"/>
      <c r="F30" s="134">
        <v>13</v>
      </c>
      <c r="G30" s="48">
        <v>8</v>
      </c>
      <c r="H30" s="58"/>
    </row>
    <row r="31" spans="2:8">
      <c r="F31" s="134">
        <v>14</v>
      </c>
      <c r="G31" s="48">
        <v>10</v>
      </c>
      <c r="H31" s="58"/>
    </row>
    <row r="32" spans="2:8">
      <c r="F32" s="134">
        <v>15</v>
      </c>
      <c r="G32" s="48">
        <v>12</v>
      </c>
      <c r="H32" s="58"/>
    </row>
    <row r="33" spans="6:8">
      <c r="F33" s="134">
        <v>16</v>
      </c>
      <c r="G33" s="48">
        <v>24</v>
      </c>
      <c r="H33" s="58"/>
    </row>
    <row r="34" spans="6:8">
      <c r="F34" s="134">
        <v>17</v>
      </c>
      <c r="G34" s="48">
        <v>36</v>
      </c>
      <c r="H34" s="58"/>
    </row>
  </sheetData>
  <sheetProtection algorithmName="SHA-512" hashValue="A21AGxzXLbEI97ops89TaASmE1lxCljOi57NodvqMpLOdvHar556EjIdLLWiUaBbMr0x9oRUtQxWGtupahXPHA==" saltValue="tQmNRczHEUApG1RY157TSw==" spinCount="100000" sheet="1" objects="1" scenarios="1"/>
  <mergeCells count="9">
    <mergeCell ref="B26:C26"/>
    <mergeCell ref="F16:G16"/>
    <mergeCell ref="B15:C15"/>
    <mergeCell ref="H3:AE3"/>
    <mergeCell ref="H8:AE12"/>
    <mergeCell ref="F8:G12"/>
    <mergeCell ref="F5:G5"/>
    <mergeCell ref="F3:G3"/>
    <mergeCell ref="F4:G4"/>
  </mergeCells>
  <phoneticPr fontId="1" type="noConversion"/>
  <pageMargins left="0.7" right="0.7" top="0.75" bottom="0.75" header="0.3" footer="0.3"/>
  <pageSetup paperSize="9" scale="2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F12"/>
  <sheetViews>
    <sheetView showGridLines="0" view="pageBreakPreview" zoomScale="85" zoomScaleNormal="100" zoomScaleSheetLayoutView="85" workbookViewId="0">
      <selection activeCell="E11" sqref="E11"/>
    </sheetView>
  </sheetViews>
  <sheetFormatPr baseColWidth="10" defaultColWidth="9" defaultRowHeight="15"/>
  <cols>
    <col min="1" max="1" width="4.6640625" style="42" customWidth="1"/>
    <col min="2" max="2" width="16.33203125" style="42" customWidth="1"/>
    <col min="3" max="3" width="19.1640625" style="42" customWidth="1"/>
    <col min="4" max="4" width="29" style="42" customWidth="1"/>
    <col min="5" max="5" width="11.83203125" style="42" bestFit="1" customWidth="1"/>
    <col min="6" max="6" width="39.1640625" style="42" customWidth="1"/>
    <col min="7" max="7" width="9.33203125" style="42" customWidth="1"/>
    <col min="8" max="16384" width="9" style="42"/>
  </cols>
  <sheetData>
    <row r="1" spans="2:6" ht="19">
      <c r="B1" s="68" t="s">
        <v>130</v>
      </c>
      <c r="C1" s="68"/>
      <c r="D1" s="107"/>
      <c r="E1" s="8"/>
      <c r="F1" s="8"/>
    </row>
    <row r="3" spans="2:6" ht="17.5" customHeight="1">
      <c r="B3" s="251" t="s">
        <v>128</v>
      </c>
      <c r="C3" s="252" t="s">
        <v>115</v>
      </c>
      <c r="D3" s="252" t="s">
        <v>31</v>
      </c>
      <c r="E3" s="254" t="s">
        <v>32</v>
      </c>
      <c r="F3" s="253" t="s">
        <v>33</v>
      </c>
    </row>
    <row r="4" spans="2:6">
      <c r="B4" s="251"/>
      <c r="C4" s="252"/>
      <c r="D4" s="252"/>
      <c r="E4" s="255"/>
      <c r="F4" s="253"/>
    </row>
    <row r="5" spans="2:6" ht="42" customHeight="1">
      <c r="B5" s="195" t="s">
        <v>191</v>
      </c>
      <c r="C5" s="94" t="s">
        <v>106</v>
      </c>
      <c r="D5" s="95" t="s">
        <v>194</v>
      </c>
      <c r="E5" s="43" t="s">
        <v>192</v>
      </c>
      <c r="F5" s="96" t="s">
        <v>193</v>
      </c>
    </row>
    <row r="6" spans="2:6" s="198" customFormat="1" ht="45">
      <c r="B6" s="195" t="s">
        <v>210</v>
      </c>
      <c r="C6" s="200" t="s">
        <v>74</v>
      </c>
      <c r="D6" s="216" t="s">
        <v>211</v>
      </c>
      <c r="E6" s="199" t="s">
        <v>192</v>
      </c>
      <c r="F6" s="197" t="s">
        <v>193</v>
      </c>
    </row>
    <row r="7" spans="2:6" s="198" customFormat="1" ht="54.75" customHeight="1">
      <c r="B7" s="195" t="s">
        <v>220</v>
      </c>
      <c r="C7" s="196" t="s">
        <v>221</v>
      </c>
      <c r="D7" s="201" t="s">
        <v>222</v>
      </c>
      <c r="E7" s="199" t="s">
        <v>192</v>
      </c>
      <c r="F7" s="197" t="s">
        <v>193</v>
      </c>
    </row>
    <row r="8" spans="2:6" ht="45">
      <c r="B8" s="195" t="s">
        <v>231</v>
      </c>
      <c r="C8" s="94" t="s">
        <v>232</v>
      </c>
      <c r="D8" s="221" t="s">
        <v>233</v>
      </c>
      <c r="E8" s="199" t="s">
        <v>192</v>
      </c>
      <c r="F8" s="197" t="s">
        <v>193</v>
      </c>
    </row>
    <row r="9" spans="2:6" ht="48" customHeight="1">
      <c r="B9" s="195" t="s">
        <v>266</v>
      </c>
      <c r="C9" s="196" t="s">
        <v>267</v>
      </c>
      <c r="D9" s="222" t="s">
        <v>268</v>
      </c>
      <c r="E9" s="199" t="s">
        <v>192</v>
      </c>
      <c r="F9" s="197" t="s">
        <v>193</v>
      </c>
    </row>
    <row r="10" spans="2:6" ht="53.5" customHeight="1">
      <c r="B10" s="202" t="s">
        <v>300</v>
      </c>
      <c r="C10" s="196" t="s">
        <v>78</v>
      </c>
      <c r="D10" s="228" t="s">
        <v>299</v>
      </c>
      <c r="E10" s="199" t="s">
        <v>192</v>
      </c>
      <c r="F10" s="197" t="s">
        <v>193</v>
      </c>
    </row>
    <row r="11" spans="2:6" ht="45">
      <c r="B11" s="202" t="s">
        <v>308</v>
      </c>
      <c r="C11" s="196" t="s">
        <v>79</v>
      </c>
      <c r="D11" s="230" t="s">
        <v>309</v>
      </c>
      <c r="E11" s="199" t="s">
        <v>192</v>
      </c>
      <c r="F11" s="197" t="s">
        <v>193</v>
      </c>
    </row>
    <row r="12" spans="2:6" ht="38.5" customHeight="1">
      <c r="B12" s="202" t="s">
        <v>437</v>
      </c>
      <c r="C12" s="200" t="s">
        <v>317</v>
      </c>
      <c r="D12" s="97" t="s">
        <v>438</v>
      </c>
      <c r="E12" s="199" t="s">
        <v>192</v>
      </c>
      <c r="F12" s="197" t="s">
        <v>193</v>
      </c>
    </row>
  </sheetData>
  <sheetProtection algorithmName="SHA-512" hashValue="FjfIfmdV4F4Kp+pZr7CzDuEJyT9dQlmjTNtGV7k0+ze53umRRv3T0j7lWISTgjYM0LFEBXM0ST7u8PJZ2mxdHg==" saltValue="Q/l+Yh8sAEJ3lagyHcsumQ==" spinCount="100000" sheet="1" objects="1" scenarios="1"/>
  <mergeCells count="5">
    <mergeCell ref="B3:B4"/>
    <mergeCell ref="C3:C4"/>
    <mergeCell ref="D3:D4"/>
    <mergeCell ref="F3:F4"/>
    <mergeCell ref="E3:E4"/>
  </mergeCells>
  <phoneticPr fontId="1" type="noConversion"/>
  <pageMargins left="0.7" right="0.7" top="0.75" bottom="0.75" header="0.3" footer="0.3"/>
  <pageSetup paperSize="9"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I105"/>
  <sheetViews>
    <sheetView view="pageBreakPreview" zoomScale="85" zoomScaleNormal="70" zoomScaleSheetLayoutView="85" workbookViewId="0">
      <selection activeCell="G1" sqref="G1"/>
    </sheetView>
  </sheetViews>
  <sheetFormatPr baseColWidth="10" defaultColWidth="9" defaultRowHeight="15"/>
  <cols>
    <col min="1" max="1" width="9" style="42"/>
    <col min="2" max="2" width="19.33203125" style="42" customWidth="1"/>
    <col min="3" max="7" width="12.1640625" style="42" customWidth="1"/>
    <col min="8" max="8" width="10.83203125" style="42" customWidth="1"/>
    <col min="9" max="9" width="8.6640625" style="42" bestFit="1" customWidth="1"/>
    <col min="10" max="16384" width="9" style="42"/>
  </cols>
  <sheetData>
    <row r="1" spans="2:9" ht="19">
      <c r="B1" s="107" t="s">
        <v>116</v>
      </c>
      <c r="C1" s="179"/>
      <c r="D1" s="179"/>
      <c r="E1" s="180"/>
    </row>
    <row r="3" spans="2:9" ht="24.75" customHeight="1">
      <c r="B3" s="262" t="s">
        <v>119</v>
      </c>
      <c r="C3" s="264" t="s">
        <v>120</v>
      </c>
      <c r="D3" s="264"/>
      <c r="E3" s="265" t="s">
        <v>121</v>
      </c>
      <c r="F3" s="267" t="s">
        <v>117</v>
      </c>
      <c r="G3" s="267" t="s">
        <v>118</v>
      </c>
    </row>
    <row r="4" spans="2:9" ht="24.75" customHeight="1" thickBot="1">
      <c r="B4" s="263"/>
      <c r="C4" s="178" t="s">
        <v>122</v>
      </c>
      <c r="D4" s="178" t="s">
        <v>123</v>
      </c>
      <c r="E4" s="266"/>
      <c r="F4" s="268"/>
      <c r="G4" s="268"/>
    </row>
    <row r="5" spans="2:9" ht="19.5" customHeight="1" thickTop="1">
      <c r="B5" s="77" t="s">
        <v>184</v>
      </c>
      <c r="C5" s="82">
        <v>1750768</v>
      </c>
      <c r="D5" s="32">
        <v>659566</v>
      </c>
      <c r="E5" s="83">
        <v>2.6543999999999999</v>
      </c>
      <c r="F5" s="256">
        <f>STDEV(D5:D9)/AVERAGE(D5:D9)*100</f>
        <v>0.82457155259760428</v>
      </c>
      <c r="G5" s="256">
        <f>STDEV(E5:E9)/AVERAGE(E5:E9)*100</f>
        <v>0.58080172303299715</v>
      </c>
    </row>
    <row r="6" spans="2:9" ht="19.5" customHeight="1">
      <c r="B6" s="64" t="s">
        <v>185</v>
      </c>
      <c r="C6" s="32">
        <v>1741562</v>
      </c>
      <c r="D6" s="32">
        <v>660902</v>
      </c>
      <c r="E6" s="83">
        <v>2.6351</v>
      </c>
      <c r="F6" s="257"/>
      <c r="G6" s="257"/>
    </row>
    <row r="7" spans="2:9" ht="19.5" customHeight="1">
      <c r="B7" s="64" t="s">
        <v>186</v>
      </c>
      <c r="C7" s="32">
        <v>1761532</v>
      </c>
      <c r="D7" s="32">
        <v>662828</v>
      </c>
      <c r="E7" s="83">
        <v>2.6576</v>
      </c>
      <c r="F7" s="257"/>
      <c r="G7" s="257"/>
      <c r="H7" s="260" t="s">
        <v>124</v>
      </c>
      <c r="I7" s="260" t="s">
        <v>125</v>
      </c>
    </row>
    <row r="8" spans="2:9" ht="19.5" customHeight="1">
      <c r="B8" s="64" t="s">
        <v>187</v>
      </c>
      <c r="C8" s="32">
        <v>1741845</v>
      </c>
      <c r="D8" s="32">
        <v>663804</v>
      </c>
      <c r="E8" s="83">
        <v>2.6240000000000001</v>
      </c>
      <c r="F8" s="258"/>
      <c r="G8" s="258"/>
      <c r="H8" s="261"/>
      <c r="I8" s="261"/>
    </row>
    <row r="9" spans="2:9" ht="19.5" customHeight="1">
      <c r="B9" s="65" t="s">
        <v>188</v>
      </c>
      <c r="C9" s="32">
        <v>1728001</v>
      </c>
      <c r="D9" s="32">
        <v>650188</v>
      </c>
      <c r="E9" s="83">
        <v>2.6577000000000002</v>
      </c>
      <c r="F9" s="259"/>
      <c r="G9" s="259"/>
      <c r="H9" s="108" t="str">
        <f>IF(AND(5&gt;=F5),"O","X")</f>
        <v>O</v>
      </c>
      <c r="I9" s="108" t="str">
        <f>IF(AND(5&gt;=G5),"O","X")</f>
        <v>O</v>
      </c>
    </row>
    <row r="10" spans="2:9" ht="19.5" customHeight="1">
      <c r="B10" s="64" t="s">
        <v>189</v>
      </c>
      <c r="C10" s="52">
        <v>0</v>
      </c>
      <c r="D10" s="52">
        <v>0</v>
      </c>
      <c r="E10" s="84" t="e">
        <v>#DIV/0!</v>
      </c>
      <c r="F10" s="66"/>
      <c r="G10" s="66"/>
      <c r="H10" s="5" t="s">
        <v>126</v>
      </c>
      <c r="I10" s="5" t="s">
        <v>127</v>
      </c>
    </row>
    <row r="11" spans="2:9" ht="19.5" customHeight="1">
      <c r="B11" s="65" t="s">
        <v>190</v>
      </c>
      <c r="C11" s="33">
        <v>7575</v>
      </c>
      <c r="D11" s="33">
        <v>682420</v>
      </c>
      <c r="E11" s="85">
        <v>1.11E-2</v>
      </c>
      <c r="F11" s="67"/>
      <c r="G11" s="67"/>
      <c r="H11" s="108" t="str">
        <f>IF(AND(C11*0.2&gt;=C10),"O","X")</f>
        <v>O</v>
      </c>
      <c r="I11" s="108" t="str">
        <f>IF(AND(D11*0.05&gt;=D10),"O","X")</f>
        <v>O</v>
      </c>
    </row>
    <row r="12" spans="2:9" ht="45">
      <c r="H12" s="31" t="s">
        <v>41</v>
      </c>
    </row>
    <row r="13" spans="2:9" ht="19.5" customHeight="1">
      <c r="F13" s="1"/>
      <c r="G13" s="1"/>
      <c r="H13" s="86">
        <f>Information!$C$13</f>
        <v>1.2E-2</v>
      </c>
      <c r="I13" s="1"/>
    </row>
    <row r="14" spans="2:9" ht="19.5" customHeight="1">
      <c r="H14" s="108" t="str">
        <f>IF(AND(H13*0.7&lt;=E11,H13*1.3&gt;=E11),"O","X")</f>
        <v>O</v>
      </c>
    </row>
    <row r="16" spans="2:9" ht="24.75" customHeight="1">
      <c r="B16" s="262" t="s">
        <v>119</v>
      </c>
      <c r="C16" s="264" t="s">
        <v>120</v>
      </c>
      <c r="D16" s="264"/>
      <c r="E16" s="265" t="s">
        <v>121</v>
      </c>
      <c r="F16" s="267" t="s">
        <v>117</v>
      </c>
      <c r="G16" s="267" t="s">
        <v>118</v>
      </c>
    </row>
    <row r="17" spans="2:9" ht="24.75" customHeight="1" thickBot="1">
      <c r="B17" s="263"/>
      <c r="C17" s="178" t="s">
        <v>122</v>
      </c>
      <c r="D17" s="178" t="s">
        <v>123</v>
      </c>
      <c r="E17" s="266"/>
      <c r="F17" s="268"/>
      <c r="G17" s="268"/>
    </row>
    <row r="18" spans="2:9" ht="19.5" customHeight="1" thickTop="1">
      <c r="B18" s="181" t="s">
        <v>212</v>
      </c>
      <c r="C18" s="182">
        <v>1529052</v>
      </c>
      <c r="D18" s="182">
        <v>568657</v>
      </c>
      <c r="E18" s="183">
        <v>2.6888999999999998</v>
      </c>
      <c r="F18" s="256">
        <f>STDEV(D18:D22)/AVERAGE(D18:D22)*100</f>
        <v>1.1027372064209955</v>
      </c>
      <c r="G18" s="256">
        <f>STDEV(E18:E22)/AVERAGE(E18:E22)*100</f>
        <v>1.3950803332947057</v>
      </c>
    </row>
    <row r="19" spans="2:9" ht="19.5" customHeight="1">
      <c r="B19" s="184" t="s">
        <v>213</v>
      </c>
      <c r="C19" s="185">
        <v>1486494</v>
      </c>
      <c r="D19" s="185">
        <v>568856</v>
      </c>
      <c r="E19" s="186">
        <v>2.6131000000000002</v>
      </c>
      <c r="F19" s="257"/>
      <c r="G19" s="257"/>
    </row>
    <row r="20" spans="2:9" ht="19.5" customHeight="1">
      <c r="B20" s="184" t="s">
        <v>214</v>
      </c>
      <c r="C20" s="185">
        <v>1511786</v>
      </c>
      <c r="D20" s="185">
        <v>582372</v>
      </c>
      <c r="E20" s="186">
        <v>2.5958999999999999</v>
      </c>
      <c r="F20" s="257"/>
      <c r="G20" s="257"/>
      <c r="H20" s="260" t="s">
        <v>124</v>
      </c>
      <c r="I20" s="260" t="s">
        <v>125</v>
      </c>
    </row>
    <row r="21" spans="2:9" ht="19.5" customHeight="1">
      <c r="B21" s="184" t="s">
        <v>215</v>
      </c>
      <c r="C21" s="185">
        <v>1509260</v>
      </c>
      <c r="D21" s="185">
        <v>569392</v>
      </c>
      <c r="E21" s="186">
        <v>2.6507000000000001</v>
      </c>
      <c r="F21" s="258"/>
      <c r="G21" s="258"/>
      <c r="H21" s="261"/>
      <c r="I21" s="261"/>
    </row>
    <row r="22" spans="2:9" ht="19.5" customHeight="1">
      <c r="B22" s="187" t="s">
        <v>216</v>
      </c>
      <c r="C22" s="188">
        <v>1484749</v>
      </c>
      <c r="D22" s="188">
        <v>566878</v>
      </c>
      <c r="E22" s="189">
        <v>2.6192000000000002</v>
      </c>
      <c r="F22" s="259"/>
      <c r="G22" s="259"/>
      <c r="H22" s="108" t="str">
        <f>IF(AND(5&gt;=F18),"O","X")</f>
        <v>O</v>
      </c>
      <c r="I22" s="108" t="str">
        <f>IF(AND(5&gt;=G18),"O","X")</f>
        <v>O</v>
      </c>
    </row>
    <row r="23" spans="2:9" ht="19.5" customHeight="1">
      <c r="B23" s="190" t="s">
        <v>217</v>
      </c>
      <c r="C23" s="191">
        <v>0</v>
      </c>
      <c r="D23" s="191">
        <v>0</v>
      </c>
      <c r="E23" s="192" t="e">
        <v>#DIV/0!</v>
      </c>
      <c r="F23" s="66"/>
      <c r="G23" s="66"/>
      <c r="H23" s="5" t="s">
        <v>126</v>
      </c>
      <c r="I23" s="5" t="s">
        <v>127</v>
      </c>
    </row>
    <row r="24" spans="2:9" ht="19.5" customHeight="1">
      <c r="B24" s="187" t="s">
        <v>218</v>
      </c>
      <c r="C24" s="193">
        <v>6307</v>
      </c>
      <c r="D24" s="193">
        <v>605999</v>
      </c>
      <c r="E24" s="189">
        <v>1.04E-2</v>
      </c>
      <c r="F24" s="67"/>
      <c r="G24" s="67"/>
      <c r="H24" s="108" t="str">
        <f>IF(AND(C24*0.2&gt;=C23),"O","X")</f>
        <v>O</v>
      </c>
      <c r="I24" s="108" t="str">
        <f>IF(AND(D24*0.05&gt;=D23),"O","X")</f>
        <v>O</v>
      </c>
    </row>
    <row r="25" spans="2:9" ht="45">
      <c r="H25" s="31" t="s">
        <v>41</v>
      </c>
    </row>
    <row r="26" spans="2:9">
      <c r="F26" s="1"/>
      <c r="G26" s="1"/>
      <c r="H26" s="86">
        <f>Information!$C$13</f>
        <v>1.2E-2</v>
      </c>
      <c r="I26" s="1"/>
    </row>
    <row r="27" spans="2:9">
      <c r="H27" s="108" t="str">
        <f>IF(AND(H26*0.7&lt;=E24,H26*1.3&gt;=E24),"O","X")</f>
        <v>O</v>
      </c>
    </row>
    <row r="29" spans="2:9" ht="24.75" customHeight="1">
      <c r="B29" s="262" t="s">
        <v>119</v>
      </c>
      <c r="C29" s="264" t="s">
        <v>120</v>
      </c>
      <c r="D29" s="264"/>
      <c r="E29" s="265" t="s">
        <v>121</v>
      </c>
      <c r="F29" s="267" t="s">
        <v>117</v>
      </c>
      <c r="G29" s="267" t="s">
        <v>118</v>
      </c>
    </row>
    <row r="30" spans="2:9" ht="24.75" customHeight="1" thickBot="1">
      <c r="B30" s="263"/>
      <c r="C30" s="178" t="s">
        <v>122</v>
      </c>
      <c r="D30" s="178" t="s">
        <v>123</v>
      </c>
      <c r="E30" s="266"/>
      <c r="F30" s="268"/>
      <c r="G30" s="268"/>
    </row>
    <row r="31" spans="2:9" ht="19.5" customHeight="1" thickTop="1">
      <c r="B31" s="77" t="s">
        <v>223</v>
      </c>
      <c r="C31" s="82">
        <v>1601866</v>
      </c>
      <c r="D31" s="32">
        <v>621910</v>
      </c>
      <c r="E31" s="83">
        <v>2.5756999999999999</v>
      </c>
      <c r="F31" s="256">
        <f>STDEV(D31:D35)/AVERAGE(D31:D35)*100</f>
        <v>1.4394988065715957</v>
      </c>
      <c r="G31" s="256">
        <f>STDEV(E31:E35)/AVERAGE(E31:E35)*100</f>
        <v>0.91046079156632265</v>
      </c>
    </row>
    <row r="32" spans="2:9" ht="19.5" customHeight="1">
      <c r="B32" s="64" t="s">
        <v>224</v>
      </c>
      <c r="C32" s="32">
        <v>1687309</v>
      </c>
      <c r="D32" s="32">
        <v>641447</v>
      </c>
      <c r="E32" s="83">
        <v>2.6305000000000001</v>
      </c>
      <c r="F32" s="257"/>
      <c r="G32" s="257"/>
    </row>
    <row r="33" spans="2:9" ht="19.5" customHeight="1">
      <c r="B33" s="64" t="s">
        <v>225</v>
      </c>
      <c r="C33" s="32">
        <v>1626669</v>
      </c>
      <c r="D33" s="32">
        <v>630561</v>
      </c>
      <c r="E33" s="83">
        <v>2.5796999999999999</v>
      </c>
      <c r="F33" s="257"/>
      <c r="G33" s="257"/>
      <c r="H33" s="260" t="s">
        <v>124</v>
      </c>
      <c r="I33" s="260" t="s">
        <v>125</v>
      </c>
    </row>
    <row r="34" spans="2:9" ht="19.5" customHeight="1">
      <c r="B34" s="64" t="s">
        <v>226</v>
      </c>
      <c r="C34" s="32">
        <v>1601495</v>
      </c>
      <c r="D34" s="32">
        <v>618061</v>
      </c>
      <c r="E34" s="83">
        <v>2.5912000000000002</v>
      </c>
      <c r="F34" s="258"/>
      <c r="G34" s="258"/>
      <c r="H34" s="261"/>
      <c r="I34" s="261"/>
    </row>
    <row r="35" spans="2:9" ht="19.5" customHeight="1">
      <c r="B35" s="65" t="s">
        <v>227</v>
      </c>
      <c r="C35" s="32">
        <v>1610988</v>
      </c>
      <c r="D35" s="32">
        <v>625990</v>
      </c>
      <c r="E35" s="83">
        <v>2.5735000000000001</v>
      </c>
      <c r="F35" s="259"/>
      <c r="G35" s="259"/>
      <c r="H35" s="108" t="str">
        <f>IF(AND(5&gt;=F31),"O","X")</f>
        <v>O</v>
      </c>
      <c r="I35" s="108" t="str">
        <f>IF(AND(5&gt;=G31),"O","X")</f>
        <v>O</v>
      </c>
    </row>
    <row r="36" spans="2:9" ht="19.5" customHeight="1">
      <c r="B36" s="64" t="s">
        <v>228</v>
      </c>
      <c r="C36" s="52">
        <v>0</v>
      </c>
      <c r="D36" s="52">
        <v>0</v>
      </c>
      <c r="E36" s="84" t="e">
        <v>#DIV/0!</v>
      </c>
      <c r="F36" s="66"/>
      <c r="G36" s="66"/>
      <c r="H36" s="5" t="s">
        <v>126</v>
      </c>
      <c r="I36" s="5" t="s">
        <v>127</v>
      </c>
    </row>
    <row r="37" spans="2:9" ht="19.5" customHeight="1">
      <c r="B37" s="65" t="s">
        <v>229</v>
      </c>
      <c r="C37" s="33">
        <v>6932</v>
      </c>
      <c r="D37" s="33">
        <v>658455</v>
      </c>
      <c r="E37" s="85">
        <v>1.0500000000000001E-2</v>
      </c>
      <c r="F37" s="67"/>
      <c r="G37" s="67"/>
      <c r="H37" s="108" t="str">
        <f>IF(AND(C37*0.2&gt;=C36),"O","X")</f>
        <v>O</v>
      </c>
      <c r="I37" s="108" t="str">
        <f>IF(AND(D37*0.05&gt;=D36),"O","X")</f>
        <v>O</v>
      </c>
    </row>
    <row r="38" spans="2:9" ht="45">
      <c r="H38" s="31" t="s">
        <v>41</v>
      </c>
    </row>
    <row r="39" spans="2:9">
      <c r="F39" s="1"/>
      <c r="G39" s="1"/>
      <c r="H39" s="86">
        <f>Information!$C$13</f>
        <v>1.2E-2</v>
      </c>
      <c r="I39" s="1"/>
    </row>
    <row r="40" spans="2:9">
      <c r="H40" s="108" t="str">
        <f>IF(AND(H39*0.7&lt;=E37,H39*1.3&gt;=E37),"O","X")</f>
        <v>O</v>
      </c>
    </row>
    <row r="42" spans="2:9" ht="24.75" customHeight="1">
      <c r="B42" s="262" t="s">
        <v>119</v>
      </c>
      <c r="C42" s="264" t="s">
        <v>120</v>
      </c>
      <c r="D42" s="264"/>
      <c r="E42" s="265" t="s">
        <v>121</v>
      </c>
      <c r="F42" s="267" t="s">
        <v>117</v>
      </c>
      <c r="G42" s="267" t="s">
        <v>118</v>
      </c>
    </row>
    <row r="43" spans="2:9" ht="24.75" customHeight="1" thickBot="1">
      <c r="B43" s="263"/>
      <c r="C43" s="178" t="s">
        <v>122</v>
      </c>
      <c r="D43" s="178" t="s">
        <v>123</v>
      </c>
      <c r="E43" s="266"/>
      <c r="F43" s="268"/>
      <c r="G43" s="268"/>
    </row>
    <row r="44" spans="2:9" ht="19.5" customHeight="1" thickTop="1">
      <c r="B44" s="77" t="s">
        <v>234</v>
      </c>
      <c r="C44" s="82">
        <v>1597104</v>
      </c>
      <c r="D44" s="32">
        <v>598473</v>
      </c>
      <c r="E44" s="83">
        <v>2.6686000000000001</v>
      </c>
      <c r="F44" s="256">
        <f>STDEV(D44:D48)/AVERAGE(D44:D48)*100</f>
        <v>0.52894236162073505</v>
      </c>
      <c r="G44" s="256">
        <f>STDEV(E44:E48)/AVERAGE(E44:E48)*100</f>
        <v>0.52081299243558821</v>
      </c>
    </row>
    <row r="45" spans="2:9" ht="19.5" customHeight="1">
      <c r="B45" s="64" t="s">
        <v>235</v>
      </c>
      <c r="C45" s="32">
        <v>1608583</v>
      </c>
      <c r="D45" s="32">
        <v>603485</v>
      </c>
      <c r="E45" s="83">
        <v>2.6655000000000002</v>
      </c>
      <c r="F45" s="257"/>
      <c r="G45" s="257"/>
    </row>
    <row r="46" spans="2:9" ht="19.5" customHeight="1">
      <c r="B46" s="64" t="s">
        <v>236</v>
      </c>
      <c r="C46" s="32">
        <v>1615035</v>
      </c>
      <c r="D46" s="32">
        <v>599922</v>
      </c>
      <c r="E46" s="83">
        <v>2.6920999999999999</v>
      </c>
      <c r="F46" s="257"/>
      <c r="G46" s="257"/>
      <c r="H46" s="260" t="s">
        <v>124</v>
      </c>
      <c r="I46" s="260" t="s">
        <v>125</v>
      </c>
    </row>
    <row r="47" spans="2:9" ht="19.5" customHeight="1">
      <c r="B47" s="64" t="s">
        <v>237</v>
      </c>
      <c r="C47" s="32">
        <v>1610695</v>
      </c>
      <c r="D47" s="32">
        <v>606655</v>
      </c>
      <c r="E47" s="83">
        <v>2.6549999999999998</v>
      </c>
      <c r="F47" s="258"/>
      <c r="G47" s="258"/>
      <c r="H47" s="261"/>
      <c r="I47" s="261"/>
    </row>
    <row r="48" spans="2:9" ht="19.5" customHeight="1">
      <c r="B48" s="65" t="s">
        <v>238</v>
      </c>
      <c r="C48" s="32">
        <v>1612514</v>
      </c>
      <c r="D48" s="32">
        <v>602288</v>
      </c>
      <c r="E48" s="83">
        <v>2.6772999999999998</v>
      </c>
      <c r="F48" s="259"/>
      <c r="G48" s="259"/>
      <c r="H48" s="108" t="str">
        <f>IF(AND(5&gt;=F44),"O","X")</f>
        <v>O</v>
      </c>
      <c r="I48" s="108" t="str">
        <f>IF(AND(5&gt;=G44),"O","X")</f>
        <v>O</v>
      </c>
    </row>
    <row r="49" spans="2:9" ht="19.5" customHeight="1">
      <c r="B49" s="64" t="s">
        <v>239</v>
      </c>
      <c r="C49" s="52">
        <v>0</v>
      </c>
      <c r="D49" s="52">
        <v>0</v>
      </c>
      <c r="E49" s="84" t="e">
        <v>#DIV/0!</v>
      </c>
      <c r="F49" s="66"/>
      <c r="G49" s="66"/>
      <c r="H49" s="5" t="s">
        <v>126</v>
      </c>
      <c r="I49" s="5" t="s">
        <v>127</v>
      </c>
    </row>
    <row r="50" spans="2:9" ht="19.5" customHeight="1">
      <c r="B50" s="65" t="s">
        <v>240</v>
      </c>
      <c r="C50" s="33">
        <v>7354</v>
      </c>
      <c r="D50" s="33">
        <v>642506</v>
      </c>
      <c r="E50" s="85">
        <v>1.14E-2</v>
      </c>
      <c r="F50" s="67"/>
      <c r="G50" s="67"/>
      <c r="H50" s="108" t="str">
        <f>IF(AND(C50*0.2&gt;=C49),"O","X")</f>
        <v>O</v>
      </c>
      <c r="I50" s="108" t="str">
        <f>IF(AND(D50*0.05&gt;=D49),"O","X")</f>
        <v>O</v>
      </c>
    </row>
    <row r="51" spans="2:9" ht="45">
      <c r="H51" s="31" t="s">
        <v>41</v>
      </c>
    </row>
    <row r="52" spans="2:9">
      <c r="F52" s="1"/>
      <c r="G52" s="1"/>
      <c r="H52" s="86">
        <f>Information!$C$13</f>
        <v>1.2E-2</v>
      </c>
      <c r="I52" s="1"/>
    </row>
    <row r="53" spans="2:9">
      <c r="H53" s="108" t="str">
        <f>IF(AND(H52*0.7&lt;=E50,H52*1.3&gt;=E50),"O","X")</f>
        <v>O</v>
      </c>
    </row>
    <row r="55" spans="2:9" ht="24.75" customHeight="1">
      <c r="B55" s="262" t="s">
        <v>119</v>
      </c>
      <c r="C55" s="264" t="s">
        <v>120</v>
      </c>
      <c r="D55" s="264"/>
      <c r="E55" s="265" t="s">
        <v>121</v>
      </c>
      <c r="F55" s="267" t="s">
        <v>117</v>
      </c>
      <c r="G55" s="267" t="s">
        <v>118</v>
      </c>
    </row>
    <row r="56" spans="2:9" ht="24.75" customHeight="1" thickBot="1">
      <c r="B56" s="263"/>
      <c r="C56" s="178" t="s">
        <v>122</v>
      </c>
      <c r="D56" s="178" t="s">
        <v>123</v>
      </c>
      <c r="E56" s="266"/>
      <c r="F56" s="268"/>
      <c r="G56" s="268"/>
    </row>
    <row r="57" spans="2:9" ht="19.5" customHeight="1" thickTop="1">
      <c r="B57" s="181" t="s">
        <v>271</v>
      </c>
      <c r="C57" s="182">
        <v>1745977</v>
      </c>
      <c r="D57" s="182">
        <v>635100</v>
      </c>
      <c r="E57" s="183">
        <v>2.7490999999999999</v>
      </c>
      <c r="F57" s="256">
        <f>STDEV(D57:D61)/AVERAGE(D57:D61)*100</f>
        <v>0.94782368965706032</v>
      </c>
      <c r="G57" s="256">
        <f>STDEV(E57:E61)/AVERAGE(E57:E61)*100</f>
        <v>0.72481408928871982</v>
      </c>
    </row>
    <row r="58" spans="2:9" ht="19.5" customHeight="1">
      <c r="B58" s="184" t="s">
        <v>272</v>
      </c>
      <c r="C58" s="185">
        <v>1734972</v>
      </c>
      <c r="D58" s="185">
        <v>629804</v>
      </c>
      <c r="E58" s="186">
        <v>2.7547999999999999</v>
      </c>
      <c r="F58" s="257"/>
      <c r="G58" s="257"/>
    </row>
    <row r="59" spans="2:9" ht="19.5" customHeight="1">
      <c r="B59" s="184" t="s">
        <v>273</v>
      </c>
      <c r="C59" s="185">
        <v>1736884</v>
      </c>
      <c r="D59" s="185">
        <v>627822</v>
      </c>
      <c r="E59" s="186">
        <v>2.7665000000000002</v>
      </c>
      <c r="F59" s="257"/>
      <c r="G59" s="257"/>
      <c r="H59" s="260" t="s">
        <v>124</v>
      </c>
      <c r="I59" s="260" t="s">
        <v>125</v>
      </c>
    </row>
    <row r="60" spans="2:9" ht="19.5" customHeight="1">
      <c r="B60" s="184" t="s">
        <v>274</v>
      </c>
      <c r="C60" s="185">
        <v>1741622</v>
      </c>
      <c r="D60" s="185">
        <v>623729</v>
      </c>
      <c r="E60" s="186">
        <v>2.7923</v>
      </c>
      <c r="F60" s="258"/>
      <c r="G60" s="258"/>
      <c r="H60" s="261"/>
      <c r="I60" s="261"/>
    </row>
    <row r="61" spans="2:9" ht="19.5" customHeight="1">
      <c r="B61" s="187" t="s">
        <v>275</v>
      </c>
      <c r="C61" s="188">
        <v>1750933</v>
      </c>
      <c r="D61" s="188">
        <v>638869</v>
      </c>
      <c r="E61" s="189">
        <v>2.7406999999999999</v>
      </c>
      <c r="F61" s="259"/>
      <c r="G61" s="259"/>
      <c r="H61" s="108" t="str">
        <f>IF(AND(5&gt;=F57),"O","X")</f>
        <v>O</v>
      </c>
      <c r="I61" s="108" t="str">
        <f>IF(AND(5&gt;=G57),"O","X")</f>
        <v>O</v>
      </c>
    </row>
    <row r="62" spans="2:9" ht="19.5" customHeight="1">
      <c r="B62" s="190" t="s">
        <v>276</v>
      </c>
      <c r="C62" s="191">
        <v>0</v>
      </c>
      <c r="D62" s="191">
        <v>0</v>
      </c>
      <c r="E62" s="192" t="e">
        <v>#DIV/0!</v>
      </c>
      <c r="F62" s="66"/>
      <c r="G62" s="66"/>
      <c r="H62" s="5" t="s">
        <v>126</v>
      </c>
      <c r="I62" s="5" t="s">
        <v>127</v>
      </c>
    </row>
    <row r="63" spans="2:9" ht="19.5" customHeight="1">
      <c r="B63" s="187" t="s">
        <v>277</v>
      </c>
      <c r="C63" s="193">
        <v>7449</v>
      </c>
      <c r="D63" s="193">
        <v>647244</v>
      </c>
      <c r="E63" s="189">
        <v>1.15E-2</v>
      </c>
      <c r="F63" s="67"/>
      <c r="G63" s="67"/>
      <c r="H63" s="108" t="str">
        <f>IF(AND(C63*0.2&gt;=C62),"O","X")</f>
        <v>O</v>
      </c>
      <c r="I63" s="108" t="str">
        <f>IF(AND(D63*0.05&gt;=D62),"O","X")</f>
        <v>O</v>
      </c>
    </row>
    <row r="64" spans="2:9" ht="45">
      <c r="H64" s="31" t="s">
        <v>41</v>
      </c>
    </row>
    <row r="65" spans="2:9">
      <c r="F65" s="1"/>
      <c r="G65" s="1"/>
      <c r="H65" s="86">
        <f>Information!$C$13</f>
        <v>1.2E-2</v>
      </c>
      <c r="I65" s="1"/>
    </row>
    <row r="66" spans="2:9">
      <c r="H66" s="108" t="str">
        <f>IF(AND(H65*0.7&lt;=E63,H65*1.3&gt;=E63),"O","X")</f>
        <v>O</v>
      </c>
    </row>
    <row r="68" spans="2:9" ht="24.75" customHeight="1">
      <c r="B68" s="262" t="s">
        <v>119</v>
      </c>
      <c r="C68" s="264" t="s">
        <v>120</v>
      </c>
      <c r="D68" s="264"/>
      <c r="E68" s="265" t="s">
        <v>121</v>
      </c>
      <c r="F68" s="267" t="s">
        <v>117</v>
      </c>
      <c r="G68" s="267" t="s">
        <v>118</v>
      </c>
    </row>
    <row r="69" spans="2:9" ht="24.75" customHeight="1" thickBot="1">
      <c r="B69" s="263"/>
      <c r="C69" s="178" t="s">
        <v>122</v>
      </c>
      <c r="D69" s="178" t="s">
        <v>123</v>
      </c>
      <c r="E69" s="266"/>
      <c r="F69" s="268"/>
      <c r="G69" s="268"/>
    </row>
    <row r="70" spans="2:9" ht="19.5" customHeight="1" thickTop="1">
      <c r="B70" s="77" t="s">
        <v>301</v>
      </c>
      <c r="C70" s="82">
        <v>1517175</v>
      </c>
      <c r="D70" s="32">
        <v>576692</v>
      </c>
      <c r="E70" s="83">
        <v>2.6307999999999998</v>
      </c>
      <c r="F70" s="256">
        <f>STDEV(D70:D74)/AVERAGE(D70:D74)*100</f>
        <v>0.87351595386979031</v>
      </c>
      <c r="G70" s="256">
        <f>STDEV(E70:E74)/AVERAGE(E70:E74)*100</f>
        <v>0.6030460842067491</v>
      </c>
    </row>
    <row r="71" spans="2:9" ht="19.5" customHeight="1">
      <c r="B71" s="64" t="s">
        <v>302</v>
      </c>
      <c r="C71" s="32">
        <v>1547899</v>
      </c>
      <c r="D71" s="32">
        <v>580700</v>
      </c>
      <c r="E71" s="83">
        <v>2.6656</v>
      </c>
      <c r="F71" s="257"/>
      <c r="G71" s="257"/>
    </row>
    <row r="72" spans="2:9" ht="19.5" customHeight="1">
      <c r="B72" s="64" t="s">
        <v>303</v>
      </c>
      <c r="C72" s="32">
        <v>1561526</v>
      </c>
      <c r="D72" s="32">
        <v>589934</v>
      </c>
      <c r="E72" s="83">
        <v>2.6469999999999998</v>
      </c>
      <c r="F72" s="257"/>
      <c r="G72" s="257"/>
      <c r="H72" s="260" t="s">
        <v>124</v>
      </c>
      <c r="I72" s="260" t="s">
        <v>125</v>
      </c>
    </row>
    <row r="73" spans="2:9" ht="19.5" customHeight="1">
      <c r="B73" s="64" t="s">
        <v>304</v>
      </c>
      <c r="C73" s="32">
        <v>1541176</v>
      </c>
      <c r="D73" s="32">
        <v>585829</v>
      </c>
      <c r="E73" s="83">
        <v>2.6307999999999998</v>
      </c>
      <c r="F73" s="258"/>
      <c r="G73" s="258"/>
      <c r="H73" s="261"/>
      <c r="I73" s="261"/>
    </row>
    <row r="74" spans="2:9" ht="19.5" customHeight="1">
      <c r="B74" s="65" t="s">
        <v>305</v>
      </c>
      <c r="C74" s="32">
        <v>1527945</v>
      </c>
      <c r="D74" s="32">
        <v>581393</v>
      </c>
      <c r="E74" s="83">
        <v>2.6280999999999999</v>
      </c>
      <c r="F74" s="259"/>
      <c r="G74" s="259"/>
      <c r="H74" s="108" t="str">
        <f>IF(AND(5&gt;=F70),"O","X")</f>
        <v>O</v>
      </c>
      <c r="I74" s="108" t="str">
        <f>IF(AND(5&gt;=G70),"O","X")</f>
        <v>O</v>
      </c>
    </row>
    <row r="75" spans="2:9" ht="19.5" customHeight="1">
      <c r="B75" s="64" t="s">
        <v>306</v>
      </c>
      <c r="C75" s="52">
        <v>675</v>
      </c>
      <c r="D75" s="52">
        <v>0</v>
      </c>
      <c r="E75" s="84" t="e">
        <v>#DIV/0!</v>
      </c>
      <c r="F75" s="66"/>
      <c r="G75" s="66"/>
      <c r="H75" s="5" t="s">
        <v>126</v>
      </c>
      <c r="I75" s="5" t="s">
        <v>127</v>
      </c>
    </row>
    <row r="76" spans="2:9" ht="19.5" customHeight="1">
      <c r="B76" s="65" t="s">
        <v>307</v>
      </c>
      <c r="C76" s="33">
        <v>6607</v>
      </c>
      <c r="D76" s="33">
        <v>606292</v>
      </c>
      <c r="E76" s="85">
        <v>1.09E-2</v>
      </c>
      <c r="F76" s="67"/>
      <c r="G76" s="67"/>
      <c r="H76" s="108" t="str">
        <f>IF(AND(C76*0.2&gt;=C75),"O","X")</f>
        <v>O</v>
      </c>
      <c r="I76" s="108" t="str">
        <f>IF(AND(D76*0.05&gt;=D75),"O","X")</f>
        <v>O</v>
      </c>
    </row>
    <row r="77" spans="2:9" ht="45">
      <c r="H77" s="31" t="s">
        <v>41</v>
      </c>
    </row>
    <row r="78" spans="2:9">
      <c r="F78" s="1"/>
      <c r="G78" s="1"/>
      <c r="H78" s="86">
        <f>Information!$C$13</f>
        <v>1.2E-2</v>
      </c>
      <c r="I78" s="1"/>
    </row>
    <row r="79" spans="2:9">
      <c r="H79" s="108" t="str">
        <f>IF(AND(H78*0.7&lt;=E76,H78*1.3&gt;=E76),"O","X")</f>
        <v>O</v>
      </c>
    </row>
    <row r="81" spans="2:9" ht="24.75" customHeight="1">
      <c r="B81" s="262" t="s">
        <v>119</v>
      </c>
      <c r="C81" s="264" t="s">
        <v>120</v>
      </c>
      <c r="D81" s="264"/>
      <c r="E81" s="265" t="s">
        <v>121</v>
      </c>
      <c r="F81" s="267" t="s">
        <v>117</v>
      </c>
      <c r="G81" s="267" t="s">
        <v>118</v>
      </c>
      <c r="H81" s="198"/>
      <c r="I81" s="198"/>
    </row>
    <row r="82" spans="2:9" ht="24.75" customHeight="1" thickBot="1">
      <c r="B82" s="263"/>
      <c r="C82" s="225" t="s">
        <v>122</v>
      </c>
      <c r="D82" s="225" t="s">
        <v>123</v>
      </c>
      <c r="E82" s="266"/>
      <c r="F82" s="268"/>
      <c r="G82" s="268"/>
      <c r="H82" s="198"/>
      <c r="I82" s="198"/>
    </row>
    <row r="83" spans="2:9" ht="16" thickTop="1">
      <c r="B83" s="77" t="s">
        <v>310</v>
      </c>
      <c r="C83" s="82">
        <v>1490560</v>
      </c>
      <c r="D83" s="32">
        <v>586369</v>
      </c>
      <c r="E83" s="83">
        <v>2.5419999999999998</v>
      </c>
      <c r="F83" s="256">
        <f>STDEV(D83:D87)/AVERAGE(D83:D87)*100</f>
        <v>0.68637985690879821</v>
      </c>
      <c r="G83" s="256">
        <f>STDEV(E83:E87)/AVERAGE(E83:E87)*100</f>
        <v>0.77795067746847035</v>
      </c>
      <c r="H83" s="198"/>
      <c r="I83" s="198"/>
    </row>
    <row r="84" spans="2:9">
      <c r="B84" s="64" t="s">
        <v>311</v>
      </c>
      <c r="C84" s="32">
        <v>1502713</v>
      </c>
      <c r="D84" s="32">
        <v>590433</v>
      </c>
      <c r="E84" s="83">
        <v>2.5451000000000001</v>
      </c>
      <c r="F84" s="257"/>
      <c r="G84" s="257"/>
      <c r="H84" s="198"/>
      <c r="I84" s="198"/>
    </row>
    <row r="85" spans="2:9">
      <c r="B85" s="64" t="s">
        <v>312</v>
      </c>
      <c r="C85" s="32">
        <v>1493238</v>
      </c>
      <c r="D85" s="32">
        <v>589433</v>
      </c>
      <c r="E85" s="83">
        <v>2.5333000000000001</v>
      </c>
      <c r="F85" s="257"/>
      <c r="G85" s="257"/>
      <c r="H85" s="260" t="s">
        <v>124</v>
      </c>
      <c r="I85" s="260" t="s">
        <v>125</v>
      </c>
    </row>
    <row r="86" spans="2:9">
      <c r="B86" s="64" t="s">
        <v>313</v>
      </c>
      <c r="C86" s="32">
        <v>1461387</v>
      </c>
      <c r="D86" s="32">
        <v>585509</v>
      </c>
      <c r="E86" s="83">
        <v>2.4958999999999998</v>
      </c>
      <c r="F86" s="258"/>
      <c r="G86" s="258"/>
      <c r="H86" s="261"/>
      <c r="I86" s="261"/>
    </row>
    <row r="87" spans="2:9">
      <c r="B87" s="65" t="s">
        <v>314</v>
      </c>
      <c r="C87" s="32">
        <v>1469036</v>
      </c>
      <c r="D87" s="32">
        <v>580192</v>
      </c>
      <c r="E87" s="83">
        <v>2.532</v>
      </c>
      <c r="F87" s="259"/>
      <c r="G87" s="259"/>
      <c r="H87" s="108" t="str">
        <f>IF(AND(5&gt;=F83),"O","X")</f>
        <v>O</v>
      </c>
      <c r="I87" s="108" t="str">
        <f>IF(AND(5&gt;=G83),"O","X")</f>
        <v>O</v>
      </c>
    </row>
    <row r="88" spans="2:9">
      <c r="B88" s="64" t="s">
        <v>315</v>
      </c>
      <c r="C88" s="52">
        <v>0</v>
      </c>
      <c r="D88" s="52">
        <v>0</v>
      </c>
      <c r="E88" s="84" t="e">
        <v>#DIV/0!</v>
      </c>
      <c r="F88" s="66"/>
      <c r="G88" s="66"/>
      <c r="H88" s="5" t="s">
        <v>126</v>
      </c>
      <c r="I88" s="5" t="s">
        <v>127</v>
      </c>
    </row>
    <row r="89" spans="2:9">
      <c r="B89" s="65" t="s">
        <v>316</v>
      </c>
      <c r="C89" s="33">
        <v>6286</v>
      </c>
      <c r="D89" s="33">
        <v>621925</v>
      </c>
      <c r="E89" s="85">
        <v>1.01E-2</v>
      </c>
      <c r="F89" s="67"/>
      <c r="G89" s="67"/>
      <c r="H89" s="108" t="str">
        <f>IF(AND(C89*0.2&gt;=C88),"O","X")</f>
        <v>O</v>
      </c>
      <c r="I89" s="108" t="str">
        <f>IF(AND(D89*0.05&gt;=D88),"O","X")</f>
        <v>O</v>
      </c>
    </row>
    <row r="90" spans="2:9" ht="45">
      <c r="B90" s="198"/>
      <c r="C90" s="198"/>
      <c r="D90" s="198"/>
      <c r="E90" s="198"/>
      <c r="F90" s="198"/>
      <c r="G90" s="198"/>
      <c r="H90" s="224" t="s">
        <v>41</v>
      </c>
      <c r="I90" s="198"/>
    </row>
    <row r="91" spans="2:9">
      <c r="B91" s="198"/>
      <c r="C91" s="198"/>
      <c r="D91" s="198"/>
      <c r="E91" s="198"/>
      <c r="F91" s="1"/>
      <c r="G91" s="1"/>
      <c r="H91" s="86">
        <f>Information!$C$13</f>
        <v>1.2E-2</v>
      </c>
      <c r="I91" s="1"/>
    </row>
    <row r="92" spans="2:9">
      <c r="B92" s="198"/>
      <c r="C92" s="198"/>
      <c r="D92" s="198"/>
      <c r="E92" s="198"/>
      <c r="F92" s="198"/>
      <c r="G92" s="198"/>
      <c r="H92" s="108" t="str">
        <f>IF(AND(H91*0.7&lt;=E89,H91*1.3&gt;=E89),"O","X")</f>
        <v>O</v>
      </c>
      <c r="I92" s="198"/>
    </row>
    <row r="94" spans="2:9" ht="24.75" customHeight="1">
      <c r="B94" s="262" t="s">
        <v>119</v>
      </c>
      <c r="C94" s="264" t="s">
        <v>120</v>
      </c>
      <c r="D94" s="264"/>
      <c r="E94" s="265" t="s">
        <v>121</v>
      </c>
      <c r="F94" s="267" t="s">
        <v>117</v>
      </c>
      <c r="G94" s="267" t="s">
        <v>118</v>
      </c>
      <c r="H94" s="198"/>
      <c r="I94" s="198"/>
    </row>
    <row r="95" spans="2:9" ht="24.75" customHeight="1" thickBot="1">
      <c r="B95" s="263"/>
      <c r="C95" s="225" t="s">
        <v>122</v>
      </c>
      <c r="D95" s="225" t="s">
        <v>123</v>
      </c>
      <c r="E95" s="266"/>
      <c r="F95" s="268"/>
      <c r="G95" s="268"/>
      <c r="H95" s="198"/>
      <c r="I95" s="198"/>
    </row>
    <row r="96" spans="2:9" ht="16" thickTop="1">
      <c r="B96" s="77" t="s">
        <v>439</v>
      </c>
      <c r="C96" s="82">
        <v>1525182</v>
      </c>
      <c r="D96" s="32">
        <v>616729</v>
      </c>
      <c r="E96" s="83">
        <v>2.4729999999999999</v>
      </c>
      <c r="F96" s="256">
        <f>STDEV(D96:D100)/AVERAGE(D96:D100)*100</f>
        <v>0.87322678095259065</v>
      </c>
      <c r="G96" s="256">
        <f>STDEV(E96:E100)/AVERAGE(E96:E100)*100</f>
        <v>0.93819121251396564</v>
      </c>
      <c r="H96" s="198"/>
      <c r="I96" s="198"/>
    </row>
    <row r="97" spans="2:9">
      <c r="B97" s="64" t="s">
        <v>440</v>
      </c>
      <c r="C97" s="32">
        <v>1513753</v>
      </c>
      <c r="D97" s="32">
        <v>618105</v>
      </c>
      <c r="E97" s="83">
        <v>2.4489999999999998</v>
      </c>
      <c r="F97" s="257"/>
      <c r="G97" s="257"/>
      <c r="H97" s="198"/>
      <c r="I97" s="198"/>
    </row>
    <row r="98" spans="2:9">
      <c r="B98" s="64" t="s">
        <v>441</v>
      </c>
      <c r="C98" s="32">
        <v>1529530</v>
      </c>
      <c r="D98" s="32">
        <v>612256</v>
      </c>
      <c r="E98" s="83">
        <v>2.4982000000000002</v>
      </c>
      <c r="F98" s="257"/>
      <c r="G98" s="257"/>
      <c r="H98" s="260" t="s">
        <v>124</v>
      </c>
      <c r="I98" s="260" t="s">
        <v>125</v>
      </c>
    </row>
    <row r="99" spans="2:9">
      <c r="B99" s="64" t="s">
        <v>442</v>
      </c>
      <c r="C99" s="32">
        <v>1485707</v>
      </c>
      <c r="D99" s="32">
        <v>607483</v>
      </c>
      <c r="E99" s="83">
        <v>2.4457</v>
      </c>
      <c r="F99" s="258"/>
      <c r="G99" s="258"/>
      <c r="H99" s="261"/>
      <c r="I99" s="261"/>
    </row>
    <row r="100" spans="2:9">
      <c r="B100" s="65" t="s">
        <v>443</v>
      </c>
      <c r="C100" s="32">
        <v>1482396</v>
      </c>
      <c r="D100" s="32">
        <v>606144</v>
      </c>
      <c r="E100" s="83">
        <v>2.4456000000000002</v>
      </c>
      <c r="F100" s="259"/>
      <c r="G100" s="259"/>
      <c r="H100" s="108" t="str">
        <f>IF(AND(5&gt;=F96),"O","X")</f>
        <v>O</v>
      </c>
      <c r="I100" s="108" t="str">
        <f>IF(AND(5&gt;=G96),"O","X")</f>
        <v>O</v>
      </c>
    </row>
    <row r="101" spans="2:9">
      <c r="B101" s="64" t="s">
        <v>444</v>
      </c>
      <c r="C101" s="52">
        <v>0</v>
      </c>
      <c r="D101" s="52">
        <v>0</v>
      </c>
      <c r="E101" s="84" t="e">
        <v>#DIV/0!</v>
      </c>
      <c r="F101" s="66"/>
      <c r="G101" s="66"/>
      <c r="H101" s="5" t="s">
        <v>126</v>
      </c>
      <c r="I101" s="5" t="s">
        <v>127</v>
      </c>
    </row>
    <row r="102" spans="2:9">
      <c r="B102" s="65" t="s">
        <v>445</v>
      </c>
      <c r="C102" s="33">
        <v>5968</v>
      </c>
      <c r="D102" s="33">
        <v>594928</v>
      </c>
      <c r="E102" s="85">
        <v>0.01</v>
      </c>
      <c r="F102" s="67"/>
      <c r="G102" s="67"/>
      <c r="H102" s="108" t="str">
        <f>IF(AND(C102*0.2&gt;=C101),"O","X")</f>
        <v>O</v>
      </c>
      <c r="I102" s="108" t="str">
        <f>IF(AND(D102*0.05&gt;=D101),"O","X")</f>
        <v>O</v>
      </c>
    </row>
    <row r="103" spans="2:9" ht="45">
      <c r="B103" s="198"/>
      <c r="C103" s="198"/>
      <c r="D103" s="198"/>
      <c r="E103" s="198"/>
      <c r="F103" s="198"/>
      <c r="G103" s="198"/>
      <c r="H103" s="224" t="s">
        <v>41</v>
      </c>
      <c r="I103" s="198"/>
    </row>
    <row r="104" spans="2:9">
      <c r="B104" s="198"/>
      <c r="C104" s="198"/>
      <c r="D104" s="198"/>
      <c r="E104" s="198"/>
      <c r="F104" s="1"/>
      <c r="G104" s="1"/>
      <c r="H104" s="86">
        <f>Information!$C$13</f>
        <v>1.2E-2</v>
      </c>
      <c r="I104" s="1"/>
    </row>
    <row r="105" spans="2:9">
      <c r="B105" s="198"/>
      <c r="C105" s="198"/>
      <c r="D105" s="198"/>
      <c r="E105" s="198"/>
      <c r="F105" s="198"/>
      <c r="G105" s="198"/>
      <c r="H105" s="108" t="str">
        <f>IF(AND(H104*0.7&lt;=E102,H104*1.3&gt;=E102),"O","X")</f>
        <v>O</v>
      </c>
      <c r="I105" s="198"/>
    </row>
  </sheetData>
  <sheetProtection algorithmName="SHA-512" hashValue="bXSBcwr1JkC5B/5XUqplfTkHC75TJ2/mWtdUp9MRlVW+KjJ8fIrJRe7M9b63dIyx+XePju9RBcfevmYI8gk2Fw==" saltValue="px2ASr2ng4NwHCVRdqWQbg==" spinCount="100000" sheet="1" objects="1" scenarios="1"/>
  <mergeCells count="72">
    <mergeCell ref="H7:H8"/>
    <mergeCell ref="I7:I8"/>
    <mergeCell ref="F3:F4"/>
    <mergeCell ref="B3:B4"/>
    <mergeCell ref="C3:D3"/>
    <mergeCell ref="E3:E4"/>
    <mergeCell ref="G3:G4"/>
    <mergeCell ref="G5:G9"/>
    <mergeCell ref="F5:F9"/>
    <mergeCell ref="F16:F17"/>
    <mergeCell ref="F18:F22"/>
    <mergeCell ref="H20:H21"/>
    <mergeCell ref="I20:I21"/>
    <mergeCell ref="B29:B30"/>
    <mergeCell ref="C29:D29"/>
    <mergeCell ref="E29:E30"/>
    <mergeCell ref="F29:F30"/>
    <mergeCell ref="G29:G30"/>
    <mergeCell ref="B16:B17"/>
    <mergeCell ref="C16:D16"/>
    <mergeCell ref="E16:E17"/>
    <mergeCell ref="G16:G17"/>
    <mergeCell ref="G18:G22"/>
    <mergeCell ref="F31:F35"/>
    <mergeCell ref="G31:G35"/>
    <mergeCell ref="H33:H34"/>
    <mergeCell ref="I33:I34"/>
    <mergeCell ref="B42:B43"/>
    <mergeCell ref="C42:D42"/>
    <mergeCell ref="E42:E43"/>
    <mergeCell ref="F42:F43"/>
    <mergeCell ref="G42:G43"/>
    <mergeCell ref="F44:F48"/>
    <mergeCell ref="G44:G48"/>
    <mergeCell ref="H46:H47"/>
    <mergeCell ref="I46:I47"/>
    <mergeCell ref="B55:B56"/>
    <mergeCell ref="C55:D55"/>
    <mergeCell ref="E55:E56"/>
    <mergeCell ref="F55:F56"/>
    <mergeCell ref="G55:G56"/>
    <mergeCell ref="B68:B69"/>
    <mergeCell ref="C68:D68"/>
    <mergeCell ref="E68:E69"/>
    <mergeCell ref="F68:F69"/>
    <mergeCell ref="G68:G69"/>
    <mergeCell ref="F70:F74"/>
    <mergeCell ref="G70:G74"/>
    <mergeCell ref="H72:H73"/>
    <mergeCell ref="I72:I73"/>
    <mergeCell ref="F57:F61"/>
    <mergeCell ref="G57:G61"/>
    <mergeCell ref="H59:H60"/>
    <mergeCell ref="I59:I60"/>
    <mergeCell ref="B81:B82"/>
    <mergeCell ref="C81:D81"/>
    <mergeCell ref="E81:E82"/>
    <mergeCell ref="F81:F82"/>
    <mergeCell ref="G81:G82"/>
    <mergeCell ref="B94:B95"/>
    <mergeCell ref="C94:D94"/>
    <mergeCell ref="E94:E95"/>
    <mergeCell ref="F94:F95"/>
    <mergeCell ref="G94:G95"/>
    <mergeCell ref="F96:F100"/>
    <mergeCell ref="G96:G100"/>
    <mergeCell ref="H98:H99"/>
    <mergeCell ref="I98:I99"/>
    <mergeCell ref="F83:F87"/>
    <mergeCell ref="G83:G87"/>
    <mergeCell ref="H85:H86"/>
    <mergeCell ref="I85:I86"/>
  </mergeCells>
  <phoneticPr fontId="1" type="noConversion"/>
  <pageMargins left="0.25" right="0.25" top="0.75" bottom="0.75" header="0.3" footer="0.3"/>
  <pageSetup paperSize="9" scale="3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AI155"/>
  <sheetViews>
    <sheetView showGridLines="0" view="pageBreakPreview" zoomScale="70" zoomScaleNormal="40" zoomScaleSheetLayoutView="70" workbookViewId="0">
      <selection activeCell="P31" sqref="P31:P42"/>
    </sheetView>
  </sheetViews>
  <sheetFormatPr baseColWidth="10" defaultColWidth="8.83203125" defaultRowHeight="14"/>
  <cols>
    <col min="1" max="1" width="8.83203125" style="6"/>
    <col min="2" max="2" width="10.33203125" style="6" customWidth="1"/>
    <col min="3" max="6" width="8.83203125" style="6" bestFit="1" customWidth="1"/>
    <col min="7" max="7" width="9.1640625" style="6" bestFit="1" customWidth="1"/>
    <col min="8" max="8" width="9.1640625" style="6" customWidth="1"/>
    <col min="9" max="9" width="9.1640625" style="6" bestFit="1" customWidth="1"/>
    <col min="10" max="10" width="10.6640625" style="6" bestFit="1" customWidth="1"/>
    <col min="11" max="11" width="13" style="6" bestFit="1" customWidth="1"/>
    <col min="12" max="12" width="8.83203125" style="6"/>
    <col min="13" max="13" width="12.83203125" style="6" customWidth="1"/>
    <col min="14" max="15" width="8.83203125" style="6"/>
    <col min="16" max="16" width="16.83203125" style="6" customWidth="1"/>
    <col min="17" max="19" width="11.6640625" style="6" customWidth="1"/>
    <col min="20" max="20" width="5.33203125" style="6" customWidth="1"/>
    <col min="21" max="21" width="14.1640625" style="6" customWidth="1"/>
    <col min="22" max="24" width="11.33203125" style="6" customWidth="1"/>
    <col min="25" max="25" width="5.33203125" style="6" customWidth="1"/>
    <col min="26" max="26" width="11.6640625" style="6" customWidth="1"/>
    <col min="27" max="27" width="14.33203125" style="6" customWidth="1"/>
    <col min="28" max="28" width="21.1640625" style="6" customWidth="1"/>
    <col min="29" max="30" width="14.33203125" style="6" customWidth="1"/>
    <col min="31" max="31" width="8.83203125" style="6"/>
    <col min="32" max="32" width="16.6640625" style="6" bestFit="1" customWidth="1"/>
    <col min="33" max="35" width="14.6640625" style="6" customWidth="1"/>
    <col min="36" max="16384" width="8.83203125" style="6"/>
  </cols>
  <sheetData>
    <row r="1" spans="2:35" ht="37.25" customHeight="1">
      <c r="AF1" s="116"/>
      <c r="AG1" s="116"/>
      <c r="AH1" s="116"/>
      <c r="AI1" s="116"/>
    </row>
    <row r="2" spans="2:35" ht="15">
      <c r="B2" s="9" t="s">
        <v>108</v>
      </c>
      <c r="C2" s="10"/>
      <c r="D2" s="10"/>
      <c r="E2" s="10"/>
      <c r="P2" s="9" t="s">
        <v>109</v>
      </c>
      <c r="Q2" s="117"/>
      <c r="R2" s="117"/>
      <c r="AA2" s="9" t="s">
        <v>65</v>
      </c>
      <c r="AB2" s="102"/>
      <c r="AC2" s="102"/>
      <c r="AD2" s="102"/>
      <c r="AF2" s="9" t="s">
        <v>66</v>
      </c>
      <c r="AG2" s="102"/>
      <c r="AH2" s="102"/>
      <c r="AI2" s="102"/>
    </row>
    <row r="3" spans="2:35">
      <c r="AA3" s="118"/>
    </row>
    <row r="4" spans="2:35" ht="15" customHeight="1">
      <c r="B4" s="269" t="s">
        <v>115</v>
      </c>
      <c r="C4" s="269" t="str">
        <f>"Measured concentration ("&amp;Information!$C$10&amp;")"</f>
        <v>Measured concentration (ng/mL)</v>
      </c>
      <c r="D4" s="269"/>
      <c r="E4" s="269"/>
      <c r="F4" s="269"/>
      <c r="G4" s="269"/>
      <c r="H4" s="269"/>
      <c r="I4" s="280"/>
      <c r="J4" s="282" t="s">
        <v>0</v>
      </c>
      <c r="K4" s="269"/>
      <c r="L4" s="280"/>
      <c r="M4" s="277" t="s">
        <v>4</v>
      </c>
      <c r="N4" s="126"/>
      <c r="P4" s="269" t="s">
        <v>115</v>
      </c>
      <c r="Q4" s="11" t="s">
        <v>45</v>
      </c>
      <c r="R4" s="105" t="s">
        <v>46</v>
      </c>
      <c r="S4" s="272" t="s">
        <v>47</v>
      </c>
      <c r="T4" s="106"/>
      <c r="U4" s="269" t="s">
        <v>115</v>
      </c>
      <c r="V4" s="11" t="s">
        <v>34</v>
      </c>
      <c r="W4" s="105" t="s">
        <v>35</v>
      </c>
      <c r="X4" s="272" t="s">
        <v>47</v>
      </c>
      <c r="AA4" s="11" t="s">
        <v>45</v>
      </c>
      <c r="AB4" s="213" t="s">
        <v>48</v>
      </c>
      <c r="AC4" s="269" t="s">
        <v>49</v>
      </c>
      <c r="AD4" s="272" t="s">
        <v>50</v>
      </c>
      <c r="AF4" s="275" t="s">
        <v>115</v>
      </c>
      <c r="AG4" s="275" t="s">
        <v>51</v>
      </c>
      <c r="AH4" s="275" t="s">
        <v>16</v>
      </c>
      <c r="AI4" s="275" t="s">
        <v>17</v>
      </c>
    </row>
    <row r="5" spans="2:35" ht="15" customHeight="1">
      <c r="B5" s="270"/>
      <c r="C5" s="271"/>
      <c r="D5" s="271"/>
      <c r="E5" s="271"/>
      <c r="F5" s="271"/>
      <c r="G5" s="271"/>
      <c r="H5" s="271"/>
      <c r="I5" s="281"/>
      <c r="J5" s="283"/>
      <c r="K5" s="271"/>
      <c r="L5" s="281"/>
      <c r="M5" s="278"/>
      <c r="N5" s="126"/>
      <c r="P5" s="270"/>
      <c r="Q5" s="49" t="s">
        <v>52</v>
      </c>
      <c r="R5" s="106" t="s">
        <v>20</v>
      </c>
      <c r="S5" s="273"/>
      <c r="T5" s="106"/>
      <c r="U5" s="270"/>
      <c r="V5" s="49" t="s">
        <v>52</v>
      </c>
      <c r="W5" s="106" t="s">
        <v>20</v>
      </c>
      <c r="X5" s="273"/>
      <c r="AA5" s="49" t="s">
        <v>52</v>
      </c>
      <c r="AB5" s="214" t="s">
        <v>52</v>
      </c>
      <c r="AC5" s="270"/>
      <c r="AD5" s="273"/>
      <c r="AF5" s="276"/>
      <c r="AG5" s="276"/>
      <c r="AH5" s="276"/>
      <c r="AI5" s="276"/>
    </row>
    <row r="6" spans="2:35" ht="15" customHeight="1">
      <c r="B6" s="271"/>
      <c r="C6" s="7">
        <f>Information!$C$18</f>
        <v>10</v>
      </c>
      <c r="D6" s="7">
        <f>Information!$C$19</f>
        <v>50</v>
      </c>
      <c r="E6" s="7">
        <f>Information!$C$20</f>
        <v>100</v>
      </c>
      <c r="F6" s="7">
        <f>Information!$C$21</f>
        <v>500</v>
      </c>
      <c r="G6" s="7">
        <f>Information!$C$22</f>
        <v>1000</v>
      </c>
      <c r="H6" s="7">
        <f>Information!$C$23</f>
        <v>2500</v>
      </c>
      <c r="I6" s="7">
        <f>Information!$C$24</f>
        <v>5000</v>
      </c>
      <c r="J6" s="53" t="s">
        <v>1</v>
      </c>
      <c r="K6" s="51" t="s">
        <v>2</v>
      </c>
      <c r="L6" s="54" t="str">
        <f>Information!C11</f>
        <v>R</v>
      </c>
      <c r="M6" s="279"/>
      <c r="N6" s="126"/>
      <c r="P6" s="271"/>
      <c r="Q6" s="25" t="str">
        <f>"("&amp;Information!$C$10&amp;")"</f>
        <v>(ng/mL)</v>
      </c>
      <c r="R6" s="25" t="str">
        <f>"("&amp;Information!$C$10&amp;")"</f>
        <v>(ng/mL)</v>
      </c>
      <c r="S6" s="271"/>
      <c r="T6" s="104"/>
      <c r="U6" s="270"/>
      <c r="V6" s="109" t="str">
        <f>"("&amp;Information!$C$10&amp;")"</f>
        <v>(ng/mL)</v>
      </c>
      <c r="W6" s="109" t="str">
        <f>"("&amp;Information!$C$10&amp;")"</f>
        <v>(ng/mL)</v>
      </c>
      <c r="X6" s="271"/>
      <c r="AA6" s="25" t="str">
        <f>"("&amp;Information!$C$10&amp;")"</f>
        <v>(ng/mL)</v>
      </c>
      <c r="AB6" s="25" t="str">
        <f>"("&amp;Information!$C$10&amp;")"</f>
        <v>(ng/mL)</v>
      </c>
      <c r="AC6" s="271"/>
      <c r="AD6" s="273"/>
      <c r="AF6" s="119" t="str">
        <f>P7</f>
        <v>1Batch</v>
      </c>
      <c r="AG6" s="120">
        <f>$AD$18</f>
        <v>106.24416666666667</v>
      </c>
      <c r="AH6" s="120">
        <f>$AD$19</f>
        <v>97.039833333333334</v>
      </c>
      <c r="AI6" s="120">
        <f>$AD$20</f>
        <v>98.492193749999998</v>
      </c>
    </row>
    <row r="7" spans="2:35" ht="15" customHeight="1">
      <c r="B7" s="176" t="s">
        <v>106</v>
      </c>
      <c r="C7" s="143">
        <v>10.000999999999999</v>
      </c>
      <c r="D7" s="143">
        <v>49.927999999999997</v>
      </c>
      <c r="E7" s="143">
        <v>100.145</v>
      </c>
      <c r="F7" s="143">
        <v>500.80799999999999</v>
      </c>
      <c r="G7" s="143">
        <v>994.33600000000001</v>
      </c>
      <c r="H7" s="143">
        <v>2521.2159999999999</v>
      </c>
      <c r="I7" s="143">
        <v>4977.0659999999998</v>
      </c>
      <c r="J7" s="144">
        <v>1.1100000000000001E-3</v>
      </c>
      <c r="K7" s="145">
        <v>-3.4900000000000003E-4</v>
      </c>
      <c r="L7" s="146">
        <v>1</v>
      </c>
      <c r="M7" s="12">
        <f>(J7-Information!$C$12)/Information!$C$12*100</f>
        <v>-1.7699115044247642</v>
      </c>
      <c r="N7" s="151" t="str">
        <f>IF(AND(Information!$C$12*0.7&lt;=J7,J7&lt;=Information!$C$12*1.3),"O","X")</f>
        <v>O</v>
      </c>
      <c r="P7" s="284" t="str">
        <f>'Batch Summary'!$C$5</f>
        <v>1Batch</v>
      </c>
      <c r="Q7" s="20">
        <f>Information!$C$27</f>
        <v>30</v>
      </c>
      <c r="R7" s="217">
        <v>33.520000000000003</v>
      </c>
      <c r="S7" s="218">
        <v>111.7</v>
      </c>
      <c r="T7" s="23"/>
      <c r="U7" s="284" t="str">
        <f>'Batch Summary'!$C$9</f>
        <v>5Batch</v>
      </c>
      <c r="V7" s="20">
        <f>Information!$C$27</f>
        <v>30</v>
      </c>
      <c r="W7" s="217" t="s">
        <v>269</v>
      </c>
      <c r="X7" s="218">
        <v>116</v>
      </c>
      <c r="AA7" s="20">
        <f>Information!$C$27</f>
        <v>30</v>
      </c>
      <c r="AB7" s="112">
        <f xml:space="preserve"> AVERAGE(R7,R10,R13,R16,R19,R22,R25,R28,R31,R34,R37,R40,R43,R46,R49,R52,W7,W10,W13,W16,W19,W22,W25,W28,W31,W34,W37,W40)</f>
        <v>31.085296296296296</v>
      </c>
      <c r="AC7" s="113">
        <f xml:space="preserve"> STDEV(R7,R10,R13,R16,R19,R22,R25,R28,R31,R34,R37,R40,R43,R46,R49,R52,W7,W10,W13,W16,W19,W22,W25,W28,W31,W34,W37,W40)/AB7*100</f>
        <v>4.5426953481131509</v>
      </c>
      <c r="AD7" s="111">
        <f>AB7/AA7*100</f>
        <v>103.61765432098767</v>
      </c>
      <c r="AF7" s="121" t="str">
        <f>P19</f>
        <v>2Batch</v>
      </c>
      <c r="AG7" s="122">
        <f>AD26</f>
        <v>101.42833333333334</v>
      </c>
      <c r="AH7" s="122">
        <f>AD27</f>
        <v>97.494354166666682</v>
      </c>
      <c r="AI7" s="122">
        <f>AD28</f>
        <v>97.123787500000006</v>
      </c>
    </row>
    <row r="8" spans="2:35" ht="15" customHeight="1">
      <c r="B8" s="176" t="s">
        <v>74</v>
      </c>
      <c r="C8" s="143">
        <v>10.005000000000001</v>
      </c>
      <c r="D8" s="143">
        <v>49.915999999999997</v>
      </c>
      <c r="E8" s="143">
        <v>99.561999999999998</v>
      </c>
      <c r="F8" s="143">
        <v>507.67200000000003</v>
      </c>
      <c r="G8" s="143">
        <v>995.94600000000003</v>
      </c>
      <c r="H8" s="143">
        <v>2492.2179999999998</v>
      </c>
      <c r="I8" s="143">
        <v>4986.8029999999999</v>
      </c>
      <c r="J8" s="144">
        <v>1.1100000000000001E-3</v>
      </c>
      <c r="K8" s="145">
        <v>-3.4600000000000001E-4</v>
      </c>
      <c r="L8" s="146">
        <v>1</v>
      </c>
      <c r="M8" s="16">
        <f>(J8-Information!$C$12)/Information!$C$12*100</f>
        <v>-1.7699115044247642</v>
      </c>
      <c r="N8" s="151" t="str">
        <f>IF(AND(Information!$C$12*0.7&lt;=J8,J8&lt;=Information!$C$12*1.3),"O","X")</f>
        <v>O</v>
      </c>
      <c r="P8" s="285"/>
      <c r="Q8" s="21">
        <f>Information!$C$28</f>
        <v>2400</v>
      </c>
      <c r="R8" s="147">
        <v>2392.8580000000002</v>
      </c>
      <c r="S8" s="148">
        <v>99.7</v>
      </c>
      <c r="T8" s="23"/>
      <c r="U8" s="285"/>
      <c r="V8" s="21">
        <f>Information!$C$28</f>
        <v>2400</v>
      </c>
      <c r="W8" s="147">
        <v>2604.7460000000001</v>
      </c>
      <c r="X8" s="148">
        <v>108.5</v>
      </c>
      <c r="AA8" s="21">
        <f>Information!$C$28</f>
        <v>2400</v>
      </c>
      <c r="AB8" s="112">
        <f xml:space="preserve"> AVERAGE(R8,R11,R14,R17,R20,R23,R26,R29,R32,R35,R38,R41,R44,R47,R50,R53,W8,W11,W14,W17,W20,W23,W26,W29,W32,W35,W38,W41)</f>
        <v>2394.1775714285718</v>
      </c>
      <c r="AC8" s="113">
        <f xml:space="preserve"> STDEV(R8,R11,R14,R17,R20,R23,R26,R29,R32,R35,R38,R41,R44,R47,R50,R53,W8,W11,W14,W17,W20,W23,W26,W29,W32,W35,W38,W41)/AB8*100</f>
        <v>3.0685172161700214</v>
      </c>
      <c r="AD8" s="113">
        <f t="shared" ref="AD8:AD9" si="0">AB8/AA8*100</f>
        <v>99.757398809523821</v>
      </c>
      <c r="AF8" s="121" t="str">
        <f>P31</f>
        <v>3Batch</v>
      </c>
      <c r="AG8" s="122">
        <f>AD34</f>
        <v>105.11249999999998</v>
      </c>
      <c r="AH8" s="122">
        <f>AD35</f>
        <v>100.44014583333333</v>
      </c>
      <c r="AI8" s="122">
        <f>AD36</f>
        <v>101.25885</v>
      </c>
    </row>
    <row r="9" spans="2:35" ht="15" customHeight="1">
      <c r="B9" s="176" t="s">
        <v>75</v>
      </c>
      <c r="C9" s="143">
        <v>10.053000000000001</v>
      </c>
      <c r="D9" s="143">
        <v>49.087000000000003</v>
      </c>
      <c r="E9" s="143">
        <v>97.602000000000004</v>
      </c>
      <c r="F9" s="143">
        <v>519.75300000000004</v>
      </c>
      <c r="G9" s="143">
        <v>993.53700000000003</v>
      </c>
      <c r="H9" s="143">
        <v>2528.41</v>
      </c>
      <c r="I9" s="143">
        <v>4962.6819999999998</v>
      </c>
      <c r="J9" s="144">
        <v>1.1100000000000001E-3</v>
      </c>
      <c r="K9" s="145">
        <v>1.2999999999999999E-4</v>
      </c>
      <c r="L9" s="146">
        <v>0.99970000000000003</v>
      </c>
      <c r="M9" s="16">
        <f>(J9-Information!$C$12)/Information!$C$12*100</f>
        <v>-1.7699115044247642</v>
      </c>
      <c r="N9" s="151" t="str">
        <f>IF(AND(Information!$C$12*0.7&lt;=J9,J9&lt;=Information!$C$12*1.3),"O","X")</f>
        <v>O</v>
      </c>
      <c r="P9" s="285"/>
      <c r="Q9" s="56">
        <f>Information!$C$29</f>
        <v>4000</v>
      </c>
      <c r="R9" s="149">
        <v>3983.547</v>
      </c>
      <c r="S9" s="150">
        <v>99.6</v>
      </c>
      <c r="T9" s="23"/>
      <c r="U9" s="285"/>
      <c r="V9" s="56">
        <f>Information!$C$29</f>
        <v>4000</v>
      </c>
      <c r="W9" s="149">
        <v>4298.8029999999999</v>
      </c>
      <c r="X9" s="150">
        <v>107.5</v>
      </c>
      <c r="AA9" s="24">
        <f>Information!$C$29</f>
        <v>4000</v>
      </c>
      <c r="AB9" s="114">
        <f xml:space="preserve"> AVERAGE(R9,R12,R15,R18,R21,R24,R27,R30,R33,R36,R39,R42,R45,R48,R51,R54,W9,W12,W15,W18,W21,W24,W27,W30,W33,W36,W39,W42)</f>
        <v>4020.1334285714292</v>
      </c>
      <c r="AC9" s="115">
        <f xml:space="preserve"> STDEV(R9,R12,R15,R18,R21,R24,R27,R30,R33,R36,R39,R42,R45,R48,R51,R54,W9,W12,W15,W18,W21,W24,W27,W30,W33,W36,W39,W42)/AB9*100</f>
        <v>3.4498953796047394</v>
      </c>
      <c r="AD9" s="115">
        <f t="shared" si="0"/>
        <v>100.50333571428574</v>
      </c>
      <c r="AF9" s="6" t="str">
        <f>P43</f>
        <v>4Batch</v>
      </c>
      <c r="AG9" s="122">
        <f>AD42</f>
        <v>107.00999999999998</v>
      </c>
      <c r="AH9" s="122">
        <f>AD43</f>
        <v>100.60418749999999</v>
      </c>
      <c r="AI9" s="122">
        <f>AD44</f>
        <v>102.50493750000001</v>
      </c>
    </row>
    <row r="10" spans="2:35" ht="15" customHeight="1">
      <c r="B10" s="176" t="s">
        <v>76</v>
      </c>
      <c r="C10" s="143">
        <v>9.9550000000000001</v>
      </c>
      <c r="D10" s="143">
        <v>51.161999999999999</v>
      </c>
      <c r="E10" s="143">
        <v>99.278999999999996</v>
      </c>
      <c r="F10" s="143">
        <v>517.577</v>
      </c>
      <c r="G10" s="143">
        <v>1001.053</v>
      </c>
      <c r="H10" s="143">
        <v>2459.3679999999999</v>
      </c>
      <c r="I10" s="143">
        <v>4842.6840000000002</v>
      </c>
      <c r="J10" s="144">
        <v>1.1199999999999999E-3</v>
      </c>
      <c r="K10" s="145">
        <v>-5.2099999999999998E-4</v>
      </c>
      <c r="L10" s="146">
        <v>0.99970000000000003</v>
      </c>
      <c r="M10" s="16">
        <f>(J10-Information!$C$12)/Information!$C$12*100</f>
        <v>-0.88495575221239176</v>
      </c>
      <c r="N10" s="151" t="str">
        <f>IF(AND(Information!$C$12*0.7&lt;=J10,J10&lt;=Information!$C$12*1.3),"O","X")</f>
        <v>O</v>
      </c>
      <c r="P10" s="285"/>
      <c r="Q10" s="21">
        <f>Information!$C$27</f>
        <v>30</v>
      </c>
      <c r="R10" s="147">
        <v>30.577000000000002</v>
      </c>
      <c r="S10" s="148">
        <v>101.9</v>
      </c>
      <c r="T10" s="23"/>
      <c r="U10" s="285"/>
      <c r="V10" s="21">
        <f>Information!$C$27</f>
        <v>30</v>
      </c>
      <c r="W10" s="147">
        <v>30.981000000000002</v>
      </c>
      <c r="X10" s="148">
        <v>103.3</v>
      </c>
      <c r="AA10" s="21"/>
      <c r="AB10" s="112"/>
      <c r="AC10" s="113"/>
      <c r="AD10" s="113"/>
      <c r="AF10" s="121" t="str">
        <f>U7</f>
        <v>5Batch</v>
      </c>
      <c r="AG10" s="122">
        <f>AD50</f>
        <v>106.99000000000001</v>
      </c>
      <c r="AH10" s="122">
        <f>AD51</f>
        <v>104.72622916666667</v>
      </c>
      <c r="AI10" s="122">
        <f>AD52</f>
        <v>106.65619999999998</v>
      </c>
    </row>
    <row r="11" spans="2:35" ht="15" customHeight="1">
      <c r="B11" s="176" t="s">
        <v>77</v>
      </c>
      <c r="C11" s="143">
        <v>9.9949999999999992</v>
      </c>
      <c r="D11" s="143">
        <v>50.192</v>
      </c>
      <c r="E11" s="143">
        <v>98.885000000000005</v>
      </c>
      <c r="F11" s="143">
        <v>519.68700000000001</v>
      </c>
      <c r="G11" s="143">
        <v>1012.283</v>
      </c>
      <c r="H11" s="143">
        <v>2481.3380000000002</v>
      </c>
      <c r="I11" s="143">
        <v>4817.8850000000002</v>
      </c>
      <c r="J11" s="144">
        <v>1.1100000000000001E-3</v>
      </c>
      <c r="K11" s="145">
        <v>-7.1199999999999996E-5</v>
      </c>
      <c r="L11" s="146">
        <v>0.99970000000000003</v>
      </c>
      <c r="M11" s="16">
        <f>(J11-Information!$C$12)/Information!$C$12*100</f>
        <v>-1.7699115044247642</v>
      </c>
      <c r="N11" s="151" t="str">
        <f>IF(AND(Information!$C$12*0.7&lt;=J11,J11&lt;=Information!$C$12*1.3),"O","X")</f>
        <v>O</v>
      </c>
      <c r="P11" s="285"/>
      <c r="Q11" s="21">
        <f>Information!$C$28</f>
        <v>2400</v>
      </c>
      <c r="R11" s="147">
        <v>2337.8429999999998</v>
      </c>
      <c r="S11" s="148">
        <v>97.4</v>
      </c>
      <c r="T11" s="23"/>
      <c r="U11" s="285"/>
      <c r="V11" s="21">
        <f>Information!$C$28</f>
        <v>2400</v>
      </c>
      <c r="W11" s="147">
        <v>2505.319</v>
      </c>
      <c r="X11" s="148">
        <v>104.4</v>
      </c>
      <c r="AF11" s="121" t="str">
        <f>U19</f>
        <v>6Batch</v>
      </c>
      <c r="AG11" s="122">
        <f>AD58</f>
        <v>97.084166666666675</v>
      </c>
      <c r="AH11" s="122">
        <f>AD59</f>
        <v>98.43144791666667</v>
      </c>
      <c r="AI11" s="122">
        <f>AD60</f>
        <v>98.05391250000001</v>
      </c>
    </row>
    <row r="12" spans="2:35" ht="15" customHeight="1">
      <c r="B12" s="176" t="s">
        <v>78</v>
      </c>
      <c r="C12" s="143">
        <v>10.019</v>
      </c>
      <c r="D12" s="143">
        <v>48.453000000000003</v>
      </c>
      <c r="E12" s="143">
        <v>104.214</v>
      </c>
      <c r="F12" s="143">
        <v>504.80599999999998</v>
      </c>
      <c r="G12" s="143">
        <v>1005.07</v>
      </c>
      <c r="H12" s="143">
        <v>2410.8249999999998</v>
      </c>
      <c r="I12" s="143">
        <v>5039.6750000000002</v>
      </c>
      <c r="J12" s="144">
        <v>1.1000000000000001E-3</v>
      </c>
      <c r="K12" s="145">
        <v>3.4299999999999999E-4</v>
      </c>
      <c r="L12" s="146">
        <v>0.99960000000000004</v>
      </c>
      <c r="M12" s="16">
        <f>(J12-Information!$C$12)/Information!$C$12*100</f>
        <v>-2.6548672566371558</v>
      </c>
      <c r="N12" s="151" t="str">
        <f>IF(AND(Information!$C$12*0.7&lt;=J12,J12&lt;=Information!$C$12*1.3),"O","X")</f>
        <v>O</v>
      </c>
      <c r="P12" s="285"/>
      <c r="Q12" s="56">
        <f>Information!$C$29</f>
        <v>4000</v>
      </c>
      <c r="R12" s="149">
        <v>3950.88</v>
      </c>
      <c r="S12" s="150">
        <v>98.8</v>
      </c>
      <c r="T12" s="23"/>
      <c r="U12" s="285"/>
      <c r="V12" s="56">
        <f>Information!$C$29</f>
        <v>4000</v>
      </c>
      <c r="W12" s="149">
        <v>4236.1909999999998</v>
      </c>
      <c r="X12" s="150">
        <v>105.9</v>
      </c>
      <c r="AA12" s="9" t="s">
        <v>68</v>
      </c>
      <c r="AB12" s="102"/>
      <c r="AC12" s="102"/>
      <c r="AD12" s="102"/>
      <c r="AF12" s="121" t="str">
        <f>U31</f>
        <v>7Batch</v>
      </c>
      <c r="AG12" s="122">
        <f>AD66</f>
        <v>103.98</v>
      </c>
      <c r="AH12" s="122">
        <f>AD67</f>
        <v>100.44687500000001</v>
      </c>
      <c r="AI12" s="122">
        <f>AD68</f>
        <v>98.847950000000012</v>
      </c>
    </row>
    <row r="13" spans="2:35" ht="15" customHeight="1">
      <c r="B13" s="176" t="s">
        <v>79</v>
      </c>
      <c r="C13" s="143">
        <v>9.9969999999999999</v>
      </c>
      <c r="D13" s="143">
        <v>50.241999999999997</v>
      </c>
      <c r="E13" s="143">
        <v>99.323999999999998</v>
      </c>
      <c r="F13" s="143">
        <v>495.14800000000002</v>
      </c>
      <c r="G13" s="143">
        <v>1018.32</v>
      </c>
      <c r="H13" s="143">
        <v>2503.489</v>
      </c>
      <c r="I13" s="143">
        <v>4960.8940000000002</v>
      </c>
      <c r="J13" s="144">
        <v>1.0499999999999999E-3</v>
      </c>
      <c r="K13" s="145">
        <v>-8.9300000000000002E-4</v>
      </c>
      <c r="L13" s="146">
        <v>0.99990000000000001</v>
      </c>
      <c r="M13" s="16">
        <f>(J13-Information!$C$12)/Information!$C$12*100</f>
        <v>-7.0796460176991154</v>
      </c>
      <c r="N13" s="151" t="str">
        <f>IF(AND(Information!$C$12*0.7&lt;=J13,J13&lt;=Information!$C$12*1.3),"O","X")</f>
        <v>O</v>
      </c>
      <c r="P13" s="285"/>
      <c r="Q13" s="21">
        <f>Information!$C$27</f>
        <v>30</v>
      </c>
      <c r="R13" s="147">
        <v>31.882000000000001</v>
      </c>
      <c r="S13" s="148">
        <v>106.3</v>
      </c>
      <c r="T13" s="23"/>
      <c r="U13" s="285"/>
      <c r="V13" s="21">
        <f>Information!$C$27</f>
        <v>30</v>
      </c>
      <c r="W13" s="147">
        <v>33.024999999999999</v>
      </c>
      <c r="X13" s="148">
        <v>110.1</v>
      </c>
      <c r="AF13" s="231" t="str">
        <f>U37</f>
        <v>1ISR</v>
      </c>
      <c r="AG13" s="123">
        <f>AD74</f>
        <v>100.61500000000001</v>
      </c>
      <c r="AH13" s="123">
        <f>AD75</f>
        <v>98.68431249999999</v>
      </c>
      <c r="AI13" s="123">
        <f>AD76</f>
        <v>100.01898749999999</v>
      </c>
    </row>
    <row r="14" spans="2:35" ht="15" customHeight="1">
      <c r="B14" s="176" t="s">
        <v>107</v>
      </c>
      <c r="C14" s="143">
        <v>9.9930000000000003</v>
      </c>
      <c r="D14" s="143">
        <v>50.066000000000003</v>
      </c>
      <c r="E14" s="143">
        <v>99.959000000000003</v>
      </c>
      <c r="F14" s="143">
        <v>518.13099999999997</v>
      </c>
      <c r="G14" s="143">
        <v>985.60199999999998</v>
      </c>
      <c r="H14" s="143">
        <v>2475.011</v>
      </c>
      <c r="I14" s="143">
        <v>4939.7910000000002</v>
      </c>
      <c r="J14" s="144">
        <v>1.0499999999999999E-3</v>
      </c>
      <c r="K14" s="145">
        <v>4.15E-4</v>
      </c>
      <c r="L14" s="146">
        <v>0.99980000000000002</v>
      </c>
      <c r="M14" s="133">
        <f>(J14-Information!$C$12)/Information!$C$12*100</f>
        <v>-7.0796460176991154</v>
      </c>
      <c r="N14" s="151" t="str">
        <f>IF(AND(Information!$C$12*0.7&lt;=J14,J14&lt;=Information!$C$12*1.3),"O","X")</f>
        <v>O</v>
      </c>
      <c r="P14" s="285"/>
      <c r="Q14" s="21">
        <f>Information!$C$28</f>
        <v>2400</v>
      </c>
      <c r="R14" s="147">
        <v>2212.9090000000001</v>
      </c>
      <c r="S14" s="148">
        <v>92.2</v>
      </c>
      <c r="T14" s="23"/>
      <c r="U14" s="285"/>
      <c r="V14" s="21">
        <f>Information!$C$28</f>
        <v>2400</v>
      </c>
      <c r="W14" s="147">
        <v>2457.4119999999998</v>
      </c>
      <c r="X14" s="148">
        <v>102.4</v>
      </c>
      <c r="AA14" s="118" t="str">
        <f>$P$7</f>
        <v>1Batch</v>
      </c>
    </row>
    <row r="15" spans="2:35" ht="15" customHeight="1">
      <c r="B15" s="13" t="s">
        <v>3</v>
      </c>
      <c r="C15" s="137">
        <f>AVERAGE(C7:C14)</f>
        <v>10.00225</v>
      </c>
      <c r="D15" s="137">
        <f>AVERAGE(D7:D14)</f>
        <v>49.880750000000006</v>
      </c>
      <c r="E15" s="137">
        <f>AVERAGE(E7:E14)</f>
        <v>99.871249999999975</v>
      </c>
      <c r="F15" s="137">
        <f t="shared" ref="F15:I15" si="1">AVERAGE(F7:F14)</f>
        <v>510.44775000000004</v>
      </c>
      <c r="G15" s="137">
        <f t="shared" si="1"/>
        <v>1000.768375</v>
      </c>
      <c r="H15" s="137">
        <f t="shared" si="1"/>
        <v>2483.984375</v>
      </c>
      <c r="I15" s="138">
        <f t="shared" si="1"/>
        <v>4940.9349999999995</v>
      </c>
      <c r="J15" s="233">
        <f t="shared" ref="J15:L15" si="2">AVERAGE(J7:J14)</f>
        <v>1.0950000000000001E-3</v>
      </c>
      <c r="K15" s="135">
        <f t="shared" si="2"/>
        <v>-1.6152500000000004E-4</v>
      </c>
      <c r="L15" s="55">
        <f t="shared" si="2"/>
        <v>0.99980000000000002</v>
      </c>
      <c r="M15" s="88" t="s">
        <v>7</v>
      </c>
      <c r="P15" s="285"/>
      <c r="Q15" s="56">
        <f>Information!$C$29</f>
        <v>4000</v>
      </c>
      <c r="R15" s="149">
        <v>3961.6979999999999</v>
      </c>
      <c r="S15" s="150">
        <v>99</v>
      </c>
      <c r="T15" s="23"/>
      <c r="U15" s="285"/>
      <c r="V15" s="56">
        <f>Information!$C$29</f>
        <v>4000</v>
      </c>
      <c r="W15" s="149">
        <v>4242.0469999999996</v>
      </c>
      <c r="X15" s="150">
        <v>106.1</v>
      </c>
      <c r="AA15" s="11" t="s">
        <v>19</v>
      </c>
      <c r="AB15" s="207" t="s">
        <v>18</v>
      </c>
      <c r="AC15" s="269" t="s">
        <v>54</v>
      </c>
      <c r="AD15" s="272" t="s">
        <v>55</v>
      </c>
    </row>
    <row r="16" spans="2:35" ht="15" customHeight="1">
      <c r="B16" s="203" t="s">
        <v>135</v>
      </c>
      <c r="C16" s="204">
        <f>STDEV(C7:C14)</f>
        <v>2.7421316004681191E-2</v>
      </c>
      <c r="D16" s="204">
        <f>STDEV(D7:D14)</f>
        <v>0.80846251790490598</v>
      </c>
      <c r="E16" s="204">
        <f>STDEV(E7:E14)</f>
        <v>1.9202001197791847</v>
      </c>
      <c r="F16" s="204">
        <f t="shared" ref="F16:I16" si="3">STDEV(F7:F14)</f>
        <v>9.624011752605341</v>
      </c>
      <c r="G16" s="204">
        <f t="shared" si="3"/>
        <v>10.731619381694999</v>
      </c>
      <c r="H16" s="204">
        <f t="shared" si="3"/>
        <v>37.519210054650685</v>
      </c>
      <c r="I16" s="204">
        <f t="shared" si="3"/>
        <v>74.475378589168571</v>
      </c>
      <c r="J16" s="209" t="s">
        <v>7</v>
      </c>
      <c r="K16" s="204" t="s">
        <v>7</v>
      </c>
      <c r="L16" s="205" t="s">
        <v>7</v>
      </c>
      <c r="M16" s="210" t="s">
        <v>7</v>
      </c>
      <c r="P16" s="285"/>
      <c r="Q16" s="21">
        <f>Information!$C$27</f>
        <v>30</v>
      </c>
      <c r="R16" s="147">
        <v>31.513999999999999</v>
      </c>
      <c r="S16" s="148">
        <v>105</v>
      </c>
      <c r="T16" s="23"/>
      <c r="U16" s="285"/>
      <c r="V16" s="21">
        <f>Information!$C$27</f>
        <v>30</v>
      </c>
      <c r="W16" s="147">
        <v>32.284999999999997</v>
      </c>
      <c r="X16" s="148">
        <v>107.6</v>
      </c>
      <c r="AA16" s="49" t="s">
        <v>20</v>
      </c>
      <c r="AB16" s="208" t="s">
        <v>20</v>
      </c>
      <c r="AC16" s="270"/>
      <c r="AD16" s="273"/>
      <c r="AF16" s="9" t="s">
        <v>67</v>
      </c>
      <c r="AG16" s="102"/>
      <c r="AH16" s="102"/>
      <c r="AI16" s="102"/>
    </row>
    <row r="17" spans="2:35" ht="15" customHeight="1">
      <c r="B17" s="14" t="s">
        <v>6</v>
      </c>
      <c r="C17" s="136">
        <f t="shared" ref="C17:I17" si="4">STDEV(C7:C14)/C15*100</f>
        <v>0.27415147596471984</v>
      </c>
      <c r="D17" s="136">
        <f>STDEV(D7:D14)/D15*100</f>
        <v>1.6207906214419507</v>
      </c>
      <c r="E17" s="136">
        <f>STDEV(E7:E14)/E15*100</f>
        <v>1.9226755645685674</v>
      </c>
      <c r="F17" s="136">
        <f t="shared" si="4"/>
        <v>1.885405852529537</v>
      </c>
      <c r="G17" s="136">
        <f t="shared" si="4"/>
        <v>1.0723379804737534</v>
      </c>
      <c r="H17" s="136">
        <f t="shared" si="4"/>
        <v>1.5104446884715481</v>
      </c>
      <c r="I17" s="139">
        <f t="shared" si="4"/>
        <v>1.5073134657543275</v>
      </c>
      <c r="J17" s="17" t="s">
        <v>7</v>
      </c>
      <c r="K17" s="17" t="s">
        <v>7</v>
      </c>
      <c r="L17" s="40" t="s">
        <v>7</v>
      </c>
      <c r="M17" s="17" t="s">
        <v>7</v>
      </c>
      <c r="N17" s="126"/>
      <c r="P17" s="285"/>
      <c r="Q17" s="21">
        <f>Information!$C$28</f>
        <v>2400</v>
      </c>
      <c r="R17" s="147">
        <v>2372.2139999999999</v>
      </c>
      <c r="S17" s="148">
        <v>98.8</v>
      </c>
      <c r="T17" s="23"/>
      <c r="U17" s="285"/>
      <c r="V17" s="21">
        <f>Information!$C$28</f>
        <v>2400</v>
      </c>
      <c r="W17" s="147">
        <v>2486.241</v>
      </c>
      <c r="X17" s="148">
        <v>103.6</v>
      </c>
      <c r="AA17" s="25" t="str">
        <f>"("&amp;Information!$C$10&amp;")"</f>
        <v>(ng/mL)</v>
      </c>
      <c r="AB17" s="25" t="str">
        <f>"("&amp;Information!$C$10&amp;")"</f>
        <v>(ng/mL)</v>
      </c>
      <c r="AC17" s="271"/>
      <c r="AD17" s="273"/>
    </row>
    <row r="18" spans="2:35" ht="15" customHeight="1">
      <c r="B18" s="15" t="s">
        <v>5</v>
      </c>
      <c r="C18" s="140">
        <f t="shared" ref="C18:I18" si="5">C15/C6*100</f>
        <v>100.02249999999999</v>
      </c>
      <c r="D18" s="140">
        <f>D15/D6*100</f>
        <v>99.761500000000012</v>
      </c>
      <c r="E18" s="140">
        <f>E15/E6*100</f>
        <v>99.871249999999975</v>
      </c>
      <c r="F18" s="140">
        <f t="shared" si="5"/>
        <v>102.08955000000002</v>
      </c>
      <c r="G18" s="140">
        <f t="shared" si="5"/>
        <v>100.07683750000001</v>
      </c>
      <c r="H18" s="140">
        <f t="shared" si="5"/>
        <v>99.359375</v>
      </c>
      <c r="I18" s="141">
        <f t="shared" si="5"/>
        <v>98.818699999999993</v>
      </c>
      <c r="J18" s="19" t="s">
        <v>7</v>
      </c>
      <c r="K18" s="19" t="s">
        <v>7</v>
      </c>
      <c r="L18" s="41" t="s">
        <v>7</v>
      </c>
      <c r="M18" s="18" t="s">
        <v>7</v>
      </c>
      <c r="P18" s="286"/>
      <c r="Q18" s="24">
        <f>Information!$C$29</f>
        <v>4000</v>
      </c>
      <c r="R18" s="219">
        <v>3862.6260000000002</v>
      </c>
      <c r="S18" s="220">
        <v>96.6</v>
      </c>
      <c r="T18" s="23"/>
      <c r="U18" s="286"/>
      <c r="V18" s="24">
        <f>Information!$C$29</f>
        <v>4000</v>
      </c>
      <c r="W18" s="219">
        <v>4287.951</v>
      </c>
      <c r="X18" s="220">
        <v>107.2</v>
      </c>
      <c r="AA18" s="20">
        <f>Information!$C$27</f>
        <v>30</v>
      </c>
      <c r="AB18" s="112">
        <f xml:space="preserve"> AVERAGE(R7,R10,R13,R16)</f>
        <v>31.873250000000002</v>
      </c>
      <c r="AC18" s="113">
        <f xml:space="preserve"> STDEV(R7,R10,R13,R16)/AB18*100</f>
        <v>3.8515828704535799</v>
      </c>
      <c r="AD18" s="111">
        <f>AB18/AA18*100</f>
        <v>106.24416666666667</v>
      </c>
      <c r="AF18" s="275" t="s">
        <v>115</v>
      </c>
      <c r="AG18" s="275" t="s">
        <v>15</v>
      </c>
      <c r="AH18" s="275" t="s">
        <v>16</v>
      </c>
      <c r="AI18" s="275" t="s">
        <v>17</v>
      </c>
    </row>
    <row r="19" spans="2:35" ht="15" customHeight="1">
      <c r="P19" s="284" t="str">
        <f>'Batch Summary'!$C$6</f>
        <v>2Batch</v>
      </c>
      <c r="Q19" s="21">
        <f>Information!$C$27</f>
        <v>30</v>
      </c>
      <c r="R19" s="147">
        <v>31.401</v>
      </c>
      <c r="S19" s="148">
        <v>104.7</v>
      </c>
      <c r="T19" s="23"/>
      <c r="U19" s="284" t="str">
        <f>'Batch Summary'!$C$10</f>
        <v>6Batch</v>
      </c>
      <c r="V19" s="21">
        <f>Information!$C$27</f>
        <v>30</v>
      </c>
      <c r="W19" s="147">
        <v>28.724</v>
      </c>
      <c r="X19" s="148">
        <v>95.7</v>
      </c>
      <c r="AA19" s="21">
        <f>Information!$C$28</f>
        <v>2400</v>
      </c>
      <c r="AB19" s="112">
        <f t="shared" ref="AB19:AB20" si="6" xml:space="preserve"> AVERAGE(R8,R11,R14,R17)</f>
        <v>2328.9560000000001</v>
      </c>
      <c r="AC19" s="113">
        <f t="shared" ref="AC19:AC20" si="7" xml:space="preserve"> STDEV(R8,R11,R14,R17)/AB19*100</f>
        <v>3.4618012731314693</v>
      </c>
      <c r="AD19" s="113">
        <f>AB19/AA19*100</f>
        <v>97.039833333333334</v>
      </c>
      <c r="AF19" s="276"/>
      <c r="AG19" s="276"/>
      <c r="AH19" s="276"/>
      <c r="AI19" s="276"/>
    </row>
    <row r="20" spans="2:35" ht="15" customHeight="1">
      <c r="B20" s="206"/>
      <c r="K20" s="229"/>
      <c r="P20" s="285"/>
      <c r="Q20" s="21">
        <f>Information!$C$28</f>
        <v>2400</v>
      </c>
      <c r="R20" s="147">
        <v>2412.038</v>
      </c>
      <c r="S20" s="148">
        <v>100.5</v>
      </c>
      <c r="T20" s="23"/>
      <c r="U20" s="285"/>
      <c r="V20" s="21">
        <f>Information!$C$28</f>
        <v>2400</v>
      </c>
      <c r="W20" s="147">
        <v>2416.7600000000002</v>
      </c>
      <c r="X20" s="148">
        <v>100.7</v>
      </c>
      <c r="AA20" s="24">
        <f>Information!$C$29</f>
        <v>4000</v>
      </c>
      <c r="AB20" s="114">
        <f t="shared" si="6"/>
        <v>3939.6877500000001</v>
      </c>
      <c r="AC20" s="115">
        <f t="shared" si="7"/>
        <v>1.3488606208739526</v>
      </c>
      <c r="AD20" s="115">
        <f>AB20/AA20*100</f>
        <v>98.492193749999998</v>
      </c>
      <c r="AF20" s="121" t="str">
        <f>$P$7</f>
        <v>1Batch</v>
      </c>
      <c r="AG20" s="122">
        <f>$AC$18</f>
        <v>3.8515828704535799</v>
      </c>
      <c r="AH20" s="122">
        <f>AC19</f>
        <v>3.4618012731314693</v>
      </c>
      <c r="AI20" s="122">
        <f>AC20</f>
        <v>1.3488606208739526</v>
      </c>
    </row>
    <row r="21" spans="2:35" ht="15" customHeight="1">
      <c r="P21" s="285"/>
      <c r="Q21" s="56">
        <f>Information!$C$29</f>
        <v>4000</v>
      </c>
      <c r="R21" s="149">
        <v>3984.0720000000001</v>
      </c>
      <c r="S21" s="150">
        <v>99.6</v>
      </c>
      <c r="T21" s="23"/>
      <c r="U21" s="285"/>
      <c r="V21" s="56">
        <f>Information!$C$29</f>
        <v>4000</v>
      </c>
      <c r="W21" s="149">
        <v>3912.46</v>
      </c>
      <c r="X21" s="150">
        <v>97.8</v>
      </c>
      <c r="AF21" s="6" t="str">
        <f>P19</f>
        <v>2Batch</v>
      </c>
      <c r="AG21" s="125">
        <f>AC26</f>
        <v>2.4496870466151526</v>
      </c>
      <c r="AH21" s="125">
        <f>AC27</f>
        <v>2.2359765239580098</v>
      </c>
      <c r="AI21" s="125">
        <f>AC28</f>
        <v>4.0079381992696357</v>
      </c>
    </row>
    <row r="22" spans="2:35" ht="15" customHeight="1">
      <c r="P22" s="285"/>
      <c r="Q22" s="21">
        <f>Information!$C$27</f>
        <v>30</v>
      </c>
      <c r="R22" s="147">
        <v>30.07</v>
      </c>
      <c r="S22" s="148">
        <v>100.2</v>
      </c>
      <c r="T22" s="23"/>
      <c r="U22" s="285"/>
      <c r="V22" s="21">
        <f>Information!$C$27</f>
        <v>30</v>
      </c>
      <c r="W22" s="147">
        <v>27.513000000000002</v>
      </c>
      <c r="X22" s="148">
        <v>91.7</v>
      </c>
      <c r="AA22" s="124" t="str">
        <f>P19</f>
        <v>2Batch</v>
      </c>
      <c r="AF22" s="121" t="str">
        <f>P31</f>
        <v>3Batch</v>
      </c>
      <c r="AG22" s="122">
        <f>AC34</f>
        <v>3.0576981322707679</v>
      </c>
      <c r="AH22" s="122">
        <f>AC35</f>
        <v>1.2423231161171489</v>
      </c>
      <c r="AI22" s="122">
        <f>AC36</f>
        <v>0.83859092095580123</v>
      </c>
    </row>
    <row r="23" spans="2:35" ht="15" customHeight="1">
      <c r="P23" s="285"/>
      <c r="Q23" s="21">
        <f>Information!$C$28</f>
        <v>2400</v>
      </c>
      <c r="R23" s="147">
        <v>2340.7350000000001</v>
      </c>
      <c r="S23" s="148">
        <v>97.5</v>
      </c>
      <c r="T23" s="23"/>
      <c r="U23" s="285"/>
      <c r="V23" s="21">
        <f>Information!$C$28</f>
        <v>2400</v>
      </c>
      <c r="W23" s="147">
        <v>2342.0129999999999</v>
      </c>
      <c r="X23" s="148">
        <v>97.6</v>
      </c>
      <c r="AA23" s="11" t="s">
        <v>19</v>
      </c>
      <c r="AB23" s="105" t="s">
        <v>18</v>
      </c>
      <c r="AC23" s="269" t="s">
        <v>53</v>
      </c>
      <c r="AD23" s="272" t="s">
        <v>14</v>
      </c>
      <c r="AF23" s="6" t="str">
        <f>P43</f>
        <v>4Batch</v>
      </c>
      <c r="AG23" s="122">
        <f>AC42</f>
        <v>3.6248015958957192</v>
      </c>
      <c r="AH23" s="122">
        <f>AC43</f>
        <v>1.4092285501321409</v>
      </c>
      <c r="AI23" s="122">
        <f>AC44</f>
        <v>0.57612777163179596</v>
      </c>
    </row>
    <row r="24" spans="2:35" ht="15" customHeight="1">
      <c r="P24" s="285"/>
      <c r="Q24" s="56">
        <f>Information!$C$29</f>
        <v>4000</v>
      </c>
      <c r="R24" s="149">
        <v>3875.7350000000001</v>
      </c>
      <c r="S24" s="150">
        <v>96.9</v>
      </c>
      <c r="T24" s="23"/>
      <c r="U24" s="285"/>
      <c r="V24" s="56">
        <f>Information!$C$29</f>
        <v>4000</v>
      </c>
      <c r="W24" s="149">
        <v>3953.36</v>
      </c>
      <c r="X24" s="150">
        <v>98.8</v>
      </c>
      <c r="AA24" s="49" t="s">
        <v>56</v>
      </c>
      <c r="AB24" s="106" t="s">
        <v>20</v>
      </c>
      <c r="AC24" s="270"/>
      <c r="AD24" s="273"/>
      <c r="AF24" s="6" t="str">
        <f>U7</f>
        <v>5Batch</v>
      </c>
      <c r="AG24" s="122">
        <f>AC50</f>
        <v>3.224249722691102</v>
      </c>
      <c r="AH24" s="122">
        <f>AC51</f>
        <v>2.5456645121391337</v>
      </c>
      <c r="AI24" s="122">
        <f>AC52</f>
        <v>0.74369328807858026</v>
      </c>
    </row>
    <row r="25" spans="2:35" ht="15" customHeight="1">
      <c r="P25" s="285"/>
      <c r="Q25" s="21">
        <f>Information!$C$27</f>
        <v>30</v>
      </c>
      <c r="R25" s="147">
        <v>29.672000000000001</v>
      </c>
      <c r="S25" s="148">
        <v>98.9</v>
      </c>
      <c r="T25" s="23"/>
      <c r="U25" s="285"/>
      <c r="V25" s="21">
        <f>Information!$C$27</f>
        <v>30</v>
      </c>
      <c r="W25" s="147">
        <v>29.626000000000001</v>
      </c>
      <c r="X25" s="148">
        <v>98.8</v>
      </c>
      <c r="AA25" s="25" t="str">
        <f>"("&amp;Information!$C$10&amp;")"</f>
        <v>(ng/mL)</v>
      </c>
      <c r="AB25" s="25" t="str">
        <f>"("&amp;Information!$C$10&amp;")"</f>
        <v>(ng/mL)</v>
      </c>
      <c r="AC25" s="271"/>
      <c r="AD25" s="274"/>
      <c r="AF25" s="6" t="str">
        <f>U19</f>
        <v>6Batch</v>
      </c>
      <c r="AG25" s="122">
        <f>AC58</f>
        <v>4.5633918601158072</v>
      </c>
      <c r="AH25" s="122">
        <f>AC59</f>
        <v>1.6342285314863516</v>
      </c>
      <c r="AI25" s="122">
        <f>AC60</f>
        <v>0.5340174317663321</v>
      </c>
    </row>
    <row r="26" spans="2:35" ht="15" customHeight="1">
      <c r="P26" s="285"/>
      <c r="Q26" s="21">
        <f>Information!$C$28</f>
        <v>2400</v>
      </c>
      <c r="R26" s="147">
        <v>2316.2710000000002</v>
      </c>
      <c r="S26" s="148">
        <v>96.5</v>
      </c>
      <c r="T26" s="23"/>
      <c r="U26" s="285"/>
      <c r="V26" s="21">
        <f>Information!$C$28</f>
        <v>2400</v>
      </c>
      <c r="W26" s="147">
        <v>2361.4079999999999</v>
      </c>
      <c r="X26" s="148">
        <v>98.4</v>
      </c>
      <c r="AA26" s="20">
        <f>Information!$C$27</f>
        <v>30</v>
      </c>
      <c r="AB26" s="110">
        <f xml:space="preserve"> AVERAGE(R19,R22,R25,R28)</f>
        <v>30.4285</v>
      </c>
      <c r="AC26" s="111">
        <f xml:space="preserve"> STDEV(R19,R22,R25,R28)/AB26*100</f>
        <v>2.4496870466151526</v>
      </c>
      <c r="AD26" s="111">
        <f>AB26/AA26*100</f>
        <v>101.42833333333334</v>
      </c>
      <c r="AF26" s="126" t="str">
        <f>U31</f>
        <v>7Batch</v>
      </c>
      <c r="AG26" s="122">
        <f>AC66</f>
        <v>0.29015088796524385</v>
      </c>
      <c r="AH26" s="122">
        <f>AC67</f>
        <v>0.62787450904102304</v>
      </c>
      <c r="AI26" s="122">
        <f>AC68</f>
        <v>1.9929236135364101</v>
      </c>
    </row>
    <row r="27" spans="2:35" ht="15" customHeight="1">
      <c r="P27" s="285"/>
      <c r="Q27" s="56">
        <f>Information!$C$29</f>
        <v>4000</v>
      </c>
      <c r="R27" s="149">
        <v>4011.4380000000001</v>
      </c>
      <c r="S27" s="150">
        <v>100.3</v>
      </c>
      <c r="T27" s="23"/>
      <c r="U27" s="285"/>
      <c r="V27" s="56">
        <f>Information!$C$29</f>
        <v>4000</v>
      </c>
      <c r="W27" s="149">
        <v>3914.3290000000002</v>
      </c>
      <c r="X27" s="150">
        <v>97.9</v>
      </c>
      <c r="AA27" s="21">
        <f>Information!$C$28</f>
        <v>2400</v>
      </c>
      <c r="AB27" s="112">
        <f xml:space="preserve"> AVERAGE(R20,R23,R26,R29)</f>
        <v>2339.8645000000001</v>
      </c>
      <c r="AC27" s="113">
        <f xml:space="preserve"> STDEV(R20,R23,R26,R29)/AB27*100</f>
        <v>2.2359765239580098</v>
      </c>
      <c r="AD27" s="113">
        <f>AB27/AA27*100</f>
        <v>97.494354166666682</v>
      </c>
      <c r="AF27" s="211" t="str">
        <f>U37</f>
        <v>1ISR</v>
      </c>
      <c r="AG27" s="123">
        <f>AC74</f>
        <v>4.8187601215879994</v>
      </c>
      <c r="AH27" s="123">
        <f>AC75</f>
        <v>0.95952876842146428</v>
      </c>
      <c r="AI27" s="123">
        <f>AC76</f>
        <v>1.5761069170068958</v>
      </c>
    </row>
    <row r="28" spans="2:35" ht="15" customHeight="1">
      <c r="P28" s="285"/>
      <c r="Q28" s="21">
        <f>Information!$C$27</f>
        <v>30</v>
      </c>
      <c r="R28" s="147">
        <v>30.571000000000002</v>
      </c>
      <c r="S28" s="148">
        <v>101.9</v>
      </c>
      <c r="T28" s="23"/>
      <c r="U28" s="285"/>
      <c r="V28" s="21">
        <f>Information!$C$27</f>
        <v>30</v>
      </c>
      <c r="W28" s="147">
        <v>30.638000000000002</v>
      </c>
      <c r="X28" s="148">
        <v>102.1</v>
      </c>
      <c r="AA28" s="24">
        <f>Information!$C$29</f>
        <v>4000</v>
      </c>
      <c r="AB28" s="114">
        <f xml:space="preserve"> AVERAGE(R21,R24,R27,R30)</f>
        <v>3884.9515000000001</v>
      </c>
      <c r="AC28" s="115">
        <f xml:space="preserve"> STDEV(R21,R24,R27,R30)/AB28*100</f>
        <v>4.0079381992696357</v>
      </c>
      <c r="AD28" s="115">
        <f>AB28/AA28*100</f>
        <v>97.123787500000006</v>
      </c>
      <c r="AF28" s="126"/>
      <c r="AG28" s="126"/>
      <c r="AH28" s="126"/>
      <c r="AI28" s="126"/>
    </row>
    <row r="29" spans="2:35" ht="15" customHeight="1">
      <c r="P29" s="285"/>
      <c r="Q29" s="21">
        <f>Information!$C$28</f>
        <v>2400</v>
      </c>
      <c r="R29" s="147">
        <v>2290.4140000000002</v>
      </c>
      <c r="S29" s="148">
        <v>95.4</v>
      </c>
      <c r="T29" s="23"/>
      <c r="U29" s="285"/>
      <c r="V29" s="21">
        <f>Information!$C$28</f>
        <v>2400</v>
      </c>
      <c r="W29" s="147">
        <v>2329.2379999999998</v>
      </c>
      <c r="X29" s="148">
        <v>97.1</v>
      </c>
      <c r="AF29" s="126"/>
      <c r="AG29" s="126"/>
      <c r="AH29" s="126"/>
      <c r="AI29" s="126"/>
    </row>
    <row r="30" spans="2:35" ht="15" customHeight="1">
      <c r="P30" s="286"/>
      <c r="Q30" s="24">
        <f>Information!$C$29</f>
        <v>4000</v>
      </c>
      <c r="R30" s="219">
        <v>3668.5610000000001</v>
      </c>
      <c r="S30" s="220">
        <v>91.7</v>
      </c>
      <c r="T30" s="23"/>
      <c r="U30" s="286"/>
      <c r="V30" s="24">
        <f>Information!$C$29</f>
        <v>4000</v>
      </c>
      <c r="W30" s="219">
        <v>3908.4769999999999</v>
      </c>
      <c r="X30" s="220">
        <v>97.7</v>
      </c>
      <c r="AA30" s="124" t="str">
        <f>P31</f>
        <v>3Batch</v>
      </c>
    </row>
    <row r="31" spans="2:35" ht="15" customHeight="1">
      <c r="P31" s="284" t="str">
        <f>'Batch Summary'!$C$7</f>
        <v>3Batch</v>
      </c>
      <c r="Q31" s="21">
        <f>Information!$C$27</f>
        <v>30</v>
      </c>
      <c r="R31" s="147">
        <v>32.033999999999999</v>
      </c>
      <c r="S31" s="148">
        <v>106.8</v>
      </c>
      <c r="T31" s="23"/>
      <c r="U31" s="284" t="str">
        <f>'Batch Summary'!$C$11</f>
        <v>7Batch</v>
      </c>
      <c r="V31" s="20">
        <f>Information!$C$27</f>
        <v>30</v>
      </c>
      <c r="W31" s="147">
        <v>31.257999999999999</v>
      </c>
      <c r="X31" s="148">
        <v>104.2</v>
      </c>
      <c r="AA31" s="11" t="s">
        <v>57</v>
      </c>
      <c r="AB31" s="105" t="s">
        <v>58</v>
      </c>
      <c r="AC31" s="269" t="s">
        <v>59</v>
      </c>
      <c r="AD31" s="272" t="s">
        <v>60</v>
      </c>
    </row>
    <row r="32" spans="2:35" ht="15" customHeight="1">
      <c r="P32" s="285"/>
      <c r="Q32" s="21">
        <f>Information!$C$28</f>
        <v>2400</v>
      </c>
      <c r="R32" s="147">
        <v>2452.9609999999998</v>
      </c>
      <c r="S32" s="148">
        <v>102.2</v>
      </c>
      <c r="T32" s="106"/>
      <c r="U32" s="285"/>
      <c r="V32" s="21">
        <f>Information!$C$28</f>
        <v>2400</v>
      </c>
      <c r="W32" s="147">
        <v>2421.4279999999999</v>
      </c>
      <c r="X32" s="148">
        <v>100.9</v>
      </c>
      <c r="AA32" s="49" t="s">
        <v>20</v>
      </c>
      <c r="AB32" s="106" t="s">
        <v>20</v>
      </c>
      <c r="AC32" s="270"/>
      <c r="AD32" s="273"/>
    </row>
    <row r="33" spans="6:30" ht="15" customHeight="1">
      <c r="P33" s="285"/>
      <c r="Q33" s="56">
        <f>Information!$C$29</f>
        <v>4000</v>
      </c>
      <c r="R33" s="149">
        <v>4019.7750000000001</v>
      </c>
      <c r="S33" s="150">
        <v>100.5</v>
      </c>
      <c r="T33" s="104"/>
      <c r="U33" s="285"/>
      <c r="V33" s="56">
        <f>Information!$C$29</f>
        <v>4000</v>
      </c>
      <c r="W33" s="149">
        <v>4009.6370000000002</v>
      </c>
      <c r="X33" s="150">
        <v>100.2</v>
      </c>
      <c r="AA33" s="25" t="str">
        <f>"("&amp;Information!$C$10&amp;")"</f>
        <v>(ng/mL)</v>
      </c>
      <c r="AB33" s="25" t="str">
        <f>"("&amp;Information!$C$10&amp;")"</f>
        <v>(ng/mL)</v>
      </c>
      <c r="AC33" s="271"/>
      <c r="AD33" s="274"/>
    </row>
    <row r="34" spans="6:30" ht="15" customHeight="1">
      <c r="P34" s="285"/>
      <c r="Q34" s="21">
        <f>Information!$C$27</f>
        <v>30</v>
      </c>
      <c r="R34" s="147">
        <v>31.064</v>
      </c>
      <c r="S34" s="148">
        <v>103.5</v>
      </c>
      <c r="T34" s="23"/>
      <c r="U34" s="285"/>
      <c r="V34" s="21">
        <f>Information!$C$27</f>
        <v>30</v>
      </c>
      <c r="W34" s="147">
        <v>31.13</v>
      </c>
      <c r="X34" s="148">
        <v>103.8</v>
      </c>
      <c r="AA34" s="20">
        <f>Information!$C$27</f>
        <v>30</v>
      </c>
      <c r="AB34" s="112">
        <f xml:space="preserve"> AVERAGE(R31,R34,R37,R40)</f>
        <v>31.533749999999998</v>
      </c>
      <c r="AC34" s="113">
        <f xml:space="preserve"> STDEV(R31,R34,R37,R40)/AB34*100</f>
        <v>3.0576981322707679</v>
      </c>
      <c r="AD34" s="111">
        <f>AB34/AA34*100</f>
        <v>105.11249999999998</v>
      </c>
    </row>
    <row r="35" spans="6:30" ht="15" customHeight="1">
      <c r="P35" s="285"/>
      <c r="Q35" s="21">
        <f>Information!$C$28</f>
        <v>2400</v>
      </c>
      <c r="R35" s="147">
        <v>2388.3910000000001</v>
      </c>
      <c r="S35" s="148">
        <v>99.5</v>
      </c>
      <c r="T35" s="23"/>
      <c r="U35" s="285"/>
      <c r="V35" s="21">
        <f>Information!$C$28</f>
        <v>2400</v>
      </c>
      <c r="W35" s="147">
        <v>2400.0219999999999</v>
      </c>
      <c r="X35" s="148">
        <v>100</v>
      </c>
      <c r="AA35" s="21">
        <f>Information!$C$28</f>
        <v>2400</v>
      </c>
      <c r="AB35" s="112">
        <f t="shared" ref="AB35:AB36" si="8" xml:space="preserve"> AVERAGE(R32,R35,R38,R41)</f>
        <v>2410.5635000000002</v>
      </c>
      <c r="AC35" s="113">
        <f t="shared" ref="AC35:AC36" si="9" xml:space="preserve"> STDEV(R32,R35,R38,R41)/AB35*100</f>
        <v>1.2423231161171489</v>
      </c>
      <c r="AD35" s="113">
        <f>AB35/AA35*100</f>
        <v>100.44014583333333</v>
      </c>
    </row>
    <row r="36" spans="6:30" ht="15" customHeight="1">
      <c r="P36" s="285"/>
      <c r="Q36" s="56">
        <f>Information!$C$29</f>
        <v>4000</v>
      </c>
      <c r="R36" s="149">
        <v>4026.7649999999999</v>
      </c>
      <c r="S36" s="150">
        <v>100.7</v>
      </c>
      <c r="T36" s="23"/>
      <c r="U36" s="286"/>
      <c r="V36" s="24">
        <f>Information!$C$29</f>
        <v>4000</v>
      </c>
      <c r="W36" s="219">
        <v>3898.1990000000001</v>
      </c>
      <c r="X36" s="220">
        <v>97.5</v>
      </c>
      <c r="AA36" s="24">
        <f>Information!$C$29</f>
        <v>4000</v>
      </c>
      <c r="AB36" s="114">
        <f t="shared" si="8"/>
        <v>4050.3539999999998</v>
      </c>
      <c r="AC36" s="115">
        <f t="shared" si="9"/>
        <v>0.83859092095580123</v>
      </c>
      <c r="AD36" s="115">
        <f>AB36/AA36*100</f>
        <v>101.25885</v>
      </c>
    </row>
    <row r="37" spans="6:30" ht="15" customHeight="1">
      <c r="P37" s="285"/>
      <c r="Q37" s="21">
        <f>Information!$C$27</f>
        <v>30</v>
      </c>
      <c r="R37" s="147">
        <v>32.594999999999999</v>
      </c>
      <c r="S37" s="148">
        <v>108.6</v>
      </c>
      <c r="T37" s="23"/>
      <c r="U37" s="284" t="s">
        <v>317</v>
      </c>
      <c r="V37" s="21">
        <f>Information!$C$27</f>
        <v>30</v>
      </c>
      <c r="W37" s="147">
        <v>31.213000000000001</v>
      </c>
      <c r="X37" s="148">
        <v>104</v>
      </c>
    </row>
    <row r="38" spans="6:30" ht="15" customHeight="1">
      <c r="P38" s="285"/>
      <c r="Q38" s="21">
        <f>Information!$C$28</f>
        <v>2400</v>
      </c>
      <c r="R38" s="147">
        <v>2390.5320000000002</v>
      </c>
      <c r="S38" s="148">
        <v>99.6</v>
      </c>
      <c r="T38" s="23"/>
      <c r="U38" s="285"/>
      <c r="V38" s="21">
        <f>Information!$C$28</f>
        <v>2400</v>
      </c>
      <c r="W38" s="147">
        <v>2384.4929999999999</v>
      </c>
      <c r="X38" s="148">
        <v>99.4</v>
      </c>
      <c r="AA38" s="124" t="str">
        <f>P43</f>
        <v>4Batch</v>
      </c>
    </row>
    <row r="39" spans="6:30" ht="15" customHeight="1">
      <c r="P39" s="285"/>
      <c r="Q39" s="56">
        <f>Information!$C$29</f>
        <v>4000</v>
      </c>
      <c r="R39" s="149">
        <v>4093.288</v>
      </c>
      <c r="S39" s="150">
        <v>102.3</v>
      </c>
      <c r="T39" s="23"/>
      <c r="U39" s="285"/>
      <c r="V39" s="56">
        <f>Information!$C$29</f>
        <v>4000</v>
      </c>
      <c r="W39" s="149">
        <v>4045.3470000000002</v>
      </c>
      <c r="X39" s="150">
        <v>101.1</v>
      </c>
      <c r="AA39" s="11" t="s">
        <v>57</v>
      </c>
      <c r="AB39" s="105" t="s">
        <v>58</v>
      </c>
      <c r="AC39" s="269" t="s">
        <v>53</v>
      </c>
      <c r="AD39" s="272" t="s">
        <v>60</v>
      </c>
    </row>
    <row r="40" spans="6:30" ht="15" customHeight="1">
      <c r="P40" s="285"/>
      <c r="Q40" s="21">
        <f>Information!$C$27</f>
        <v>30</v>
      </c>
      <c r="R40" s="147">
        <v>30.442</v>
      </c>
      <c r="S40" s="148">
        <v>101.5</v>
      </c>
      <c r="T40" s="23"/>
      <c r="U40" s="285"/>
      <c r="V40" s="21">
        <f>Information!$C$27</f>
        <v>30</v>
      </c>
      <c r="W40" s="147">
        <v>29.155999999999999</v>
      </c>
      <c r="X40" s="148">
        <v>97.2</v>
      </c>
      <c r="AA40" s="49" t="s">
        <v>20</v>
      </c>
      <c r="AB40" s="106" t="s">
        <v>20</v>
      </c>
      <c r="AC40" s="270"/>
      <c r="AD40" s="273"/>
    </row>
    <row r="41" spans="6:30" ht="15" customHeight="1">
      <c r="P41" s="285"/>
      <c r="Q41" s="21">
        <f>Information!$C$28</f>
        <v>2400</v>
      </c>
      <c r="R41" s="147">
        <v>2410.37</v>
      </c>
      <c r="S41" s="148">
        <v>100.4</v>
      </c>
      <c r="T41" s="23"/>
      <c r="U41" s="285"/>
      <c r="V41" s="21">
        <f>Information!$C$28</f>
        <v>2400</v>
      </c>
      <c r="W41" s="147">
        <v>2352.3539999999998</v>
      </c>
      <c r="X41" s="148">
        <v>98</v>
      </c>
      <c r="AA41" s="25" t="str">
        <f>"("&amp;Information!$C$10&amp;")"</f>
        <v>(ng/mL)</v>
      </c>
      <c r="AB41" s="25" t="str">
        <f>"("&amp;Information!$C$10&amp;")"</f>
        <v>(ng/mL)</v>
      </c>
      <c r="AC41" s="271"/>
      <c r="AD41" s="274"/>
    </row>
    <row r="42" spans="6:30" ht="15" customHeight="1">
      <c r="P42" s="286"/>
      <c r="Q42" s="24">
        <f>Information!$C$29</f>
        <v>4000</v>
      </c>
      <c r="R42" s="219">
        <v>4061.5880000000002</v>
      </c>
      <c r="S42" s="220">
        <v>101.5</v>
      </c>
      <c r="T42" s="23"/>
      <c r="U42" s="286"/>
      <c r="V42" s="24">
        <f>Information!$C$29</f>
        <v>4000</v>
      </c>
      <c r="W42" s="219">
        <v>3956.172</v>
      </c>
      <c r="X42" s="220">
        <v>98.9</v>
      </c>
      <c r="AA42" s="20">
        <f>Information!$C$27</f>
        <v>30</v>
      </c>
      <c r="AB42" s="112">
        <f xml:space="preserve"> AVERAGE(R43,R46,R49,R52)</f>
        <v>32.102999999999994</v>
      </c>
      <c r="AC42" s="113">
        <f xml:space="preserve"> STDEV(R43,R46,R49,R52)/AB42*100</f>
        <v>3.6248015958957192</v>
      </c>
      <c r="AD42" s="111">
        <f>AB42/AA42*100</f>
        <v>107.00999999999998</v>
      </c>
    </row>
    <row r="43" spans="6:30" ht="15" customHeight="1">
      <c r="P43" s="284" t="str">
        <f>'Batch Summary'!$C$8</f>
        <v>4Batch</v>
      </c>
      <c r="Q43" s="21">
        <f>Information!$C$27</f>
        <v>30</v>
      </c>
      <c r="R43" s="147">
        <v>32.933</v>
      </c>
      <c r="S43" s="148">
        <v>109.8</v>
      </c>
      <c r="T43" s="23"/>
      <c r="AA43" s="21">
        <f>Information!$C$28</f>
        <v>2400</v>
      </c>
      <c r="AB43" s="112">
        <f t="shared" ref="AB43:AB44" si="10" xml:space="preserve"> AVERAGE(R44,R47,R50,R53)</f>
        <v>2414.5005000000001</v>
      </c>
      <c r="AC43" s="113">
        <f xml:space="preserve"> STDEV(R44,R47,R50,R53)/AB43*100</f>
        <v>1.4092285501321409</v>
      </c>
      <c r="AD43" s="113">
        <f>AB43/AA43*100</f>
        <v>100.60418749999999</v>
      </c>
    </row>
    <row r="44" spans="6:30" ht="15" customHeight="1">
      <c r="P44" s="285"/>
      <c r="Q44" s="21">
        <f>Information!$C$28</f>
        <v>2400</v>
      </c>
      <c r="R44" s="147">
        <v>2433.326</v>
      </c>
      <c r="S44" s="148">
        <v>101.4</v>
      </c>
      <c r="T44" s="23"/>
      <c r="AA44" s="24">
        <f>Information!$C$29</f>
        <v>4000</v>
      </c>
      <c r="AB44" s="114">
        <f t="shared" si="10"/>
        <v>4100.1975000000002</v>
      </c>
      <c r="AC44" s="115">
        <f xml:space="preserve"> STDEV(R45,R48,R51,R54)/AB44*100</f>
        <v>0.57612777163179596</v>
      </c>
      <c r="AD44" s="115">
        <f>AB44/AA44*100</f>
        <v>102.50493750000001</v>
      </c>
    </row>
    <row r="45" spans="6:30" ht="15" customHeight="1">
      <c r="P45" s="285"/>
      <c r="Q45" s="56">
        <f>Information!$C$29</f>
        <v>4000</v>
      </c>
      <c r="R45" s="149">
        <v>4092.5140000000001</v>
      </c>
      <c r="S45" s="150">
        <v>102.3</v>
      </c>
      <c r="T45" s="23"/>
    </row>
    <row r="46" spans="6:30" ht="15" customHeight="1">
      <c r="P46" s="285"/>
      <c r="Q46" s="87">
        <f>Information!$C$27</f>
        <v>30</v>
      </c>
      <c r="R46" s="147">
        <v>30.940999999999999</v>
      </c>
      <c r="S46" s="148">
        <v>103.1</v>
      </c>
      <c r="T46" s="23"/>
      <c r="AA46" s="124" t="str">
        <f>U7</f>
        <v>5Batch</v>
      </c>
      <c r="AC46" s="211"/>
    </row>
    <row r="47" spans="6:30" ht="15" customHeight="1">
      <c r="P47" s="285"/>
      <c r="Q47" s="21">
        <f>Information!$C$28</f>
        <v>2400</v>
      </c>
      <c r="R47" s="147">
        <v>2452.4549999999999</v>
      </c>
      <c r="S47" s="148">
        <v>102.2</v>
      </c>
      <c r="T47" s="23"/>
      <c r="Y47" s="23"/>
      <c r="Z47" s="23"/>
      <c r="AA47" s="11" t="s">
        <v>57</v>
      </c>
      <c r="AB47" s="105" t="s">
        <v>58</v>
      </c>
      <c r="AC47" s="270" t="s">
        <v>59</v>
      </c>
      <c r="AD47" s="272" t="s">
        <v>60</v>
      </c>
    </row>
    <row r="48" spans="6:30" ht="15" customHeight="1">
      <c r="F48" s="23"/>
      <c r="P48" s="285"/>
      <c r="Q48" s="56">
        <f>Information!$C$29</f>
        <v>4000</v>
      </c>
      <c r="R48" s="149">
        <v>4070.1669999999999</v>
      </c>
      <c r="S48" s="150">
        <v>101.8</v>
      </c>
      <c r="T48" s="23"/>
      <c r="Y48" s="23"/>
      <c r="Z48" s="23"/>
      <c r="AA48" s="49" t="s">
        <v>56</v>
      </c>
      <c r="AB48" s="106" t="s">
        <v>56</v>
      </c>
      <c r="AC48" s="270"/>
      <c r="AD48" s="273"/>
    </row>
    <row r="49" spans="6:30" ht="15" customHeight="1">
      <c r="F49" s="23"/>
      <c r="P49" s="285"/>
      <c r="Q49" s="21">
        <f>Information!$C$27</f>
        <v>30</v>
      </c>
      <c r="R49" s="147">
        <v>33.261000000000003</v>
      </c>
      <c r="S49" s="148">
        <v>110.9</v>
      </c>
      <c r="T49" s="23"/>
      <c r="Y49" s="106"/>
      <c r="Z49" s="106"/>
      <c r="AA49" s="25" t="str">
        <f>"("&amp;Information!$C$10&amp;")"</f>
        <v>(ng/mL)</v>
      </c>
      <c r="AB49" s="25" t="str">
        <f>"("&amp;Information!$C$10&amp;")"</f>
        <v>(ng/mL)</v>
      </c>
      <c r="AC49" s="271"/>
      <c r="AD49" s="274"/>
    </row>
    <row r="50" spans="6:30" ht="15" customHeight="1">
      <c r="F50" s="23"/>
      <c r="P50" s="285"/>
      <c r="Q50" s="21">
        <f>Information!$C$28</f>
        <v>2400</v>
      </c>
      <c r="R50" s="147">
        <v>2380.3510000000001</v>
      </c>
      <c r="S50" s="148">
        <v>99.2</v>
      </c>
      <c r="T50" s="23"/>
      <c r="Y50" s="104"/>
      <c r="Z50" s="104"/>
      <c r="AA50" s="20">
        <f>Information!$C$27</f>
        <v>30</v>
      </c>
      <c r="AB50" s="112">
        <f xml:space="preserve"> AVERAGE(W7,W10,W13,W16)</f>
        <v>32.097000000000001</v>
      </c>
      <c r="AC50" s="113">
        <f xml:space="preserve"> STDEV(W7,W10,W13,W16)/AB50*100</f>
        <v>3.224249722691102</v>
      </c>
      <c r="AD50" s="111">
        <f>AB50/AA50*100</f>
        <v>106.99000000000001</v>
      </c>
    </row>
    <row r="51" spans="6:30" ht="15" customHeight="1">
      <c r="F51" s="23"/>
      <c r="P51" s="285"/>
      <c r="Q51" s="56">
        <f>Information!$C$29</f>
        <v>4000</v>
      </c>
      <c r="R51" s="149">
        <v>4118.0519999999997</v>
      </c>
      <c r="S51" s="150">
        <v>103</v>
      </c>
      <c r="T51" s="23"/>
      <c r="Y51" s="23"/>
      <c r="Z51" s="23"/>
      <c r="AA51" s="21">
        <f>Information!$C$28</f>
        <v>2400</v>
      </c>
      <c r="AB51" s="112">
        <f t="shared" ref="AB51:AB52" si="11" xml:space="preserve"> AVERAGE(W8,W11,W14,W17)</f>
        <v>2513.4295000000002</v>
      </c>
      <c r="AC51" s="113">
        <f t="shared" ref="AC51:AC52" si="12" xml:space="preserve"> STDEV(W8,W11,W14,W17)/AB51*100</f>
        <v>2.5456645121391337</v>
      </c>
      <c r="AD51" s="113">
        <f>AB51/AA51*100</f>
        <v>104.72622916666667</v>
      </c>
    </row>
    <row r="52" spans="6:30" ht="15" customHeight="1">
      <c r="F52" s="23"/>
      <c r="P52" s="285"/>
      <c r="Q52" s="21">
        <f>Information!$C$27</f>
        <v>30</v>
      </c>
      <c r="R52" s="147">
        <v>31.277000000000001</v>
      </c>
      <c r="S52" s="148">
        <v>104.3</v>
      </c>
      <c r="T52" s="23"/>
      <c r="Y52" s="23"/>
      <c r="Z52" s="23"/>
      <c r="AA52" s="24">
        <f>Information!$C$29</f>
        <v>4000</v>
      </c>
      <c r="AB52" s="114">
        <f t="shared" si="11"/>
        <v>4266.2479999999996</v>
      </c>
      <c r="AC52" s="115">
        <f t="shared" si="12"/>
        <v>0.74369328807858026</v>
      </c>
      <c r="AD52" s="115">
        <f>AB52/AA52*100</f>
        <v>106.65619999999998</v>
      </c>
    </row>
    <row r="53" spans="6:30" ht="15" customHeight="1">
      <c r="F53" s="23"/>
      <c r="P53" s="285"/>
      <c r="Q53" s="21">
        <f>Information!$C$28</f>
        <v>2400</v>
      </c>
      <c r="R53" s="147">
        <v>2391.87</v>
      </c>
      <c r="S53" s="148">
        <v>99.7</v>
      </c>
      <c r="T53" s="23"/>
      <c r="Y53" s="23"/>
      <c r="Z53" s="23"/>
    </row>
    <row r="54" spans="6:30" ht="15" customHeight="1">
      <c r="F54" s="23"/>
      <c r="P54" s="286"/>
      <c r="Q54" s="24">
        <f>Information!$C$29</f>
        <v>4000</v>
      </c>
      <c r="R54" s="219">
        <v>4120.0569999999998</v>
      </c>
      <c r="S54" s="220">
        <v>103</v>
      </c>
      <c r="T54" s="23"/>
      <c r="Y54" s="23"/>
      <c r="Z54" s="23"/>
      <c r="AA54" s="124" t="str">
        <f>U19</f>
        <v>6Batch</v>
      </c>
    </row>
    <row r="55" spans="6:30" ht="15" customHeight="1">
      <c r="F55" s="23"/>
      <c r="T55" s="23"/>
      <c r="Y55" s="23"/>
      <c r="Z55" s="23"/>
      <c r="AA55" s="11" t="s">
        <v>57</v>
      </c>
      <c r="AB55" s="105" t="s">
        <v>58</v>
      </c>
      <c r="AC55" s="269" t="s">
        <v>59</v>
      </c>
      <c r="AD55" s="272" t="s">
        <v>60</v>
      </c>
    </row>
    <row r="56" spans="6:30" ht="15" customHeight="1">
      <c r="F56" s="23"/>
      <c r="P56" s="206" t="s">
        <v>270</v>
      </c>
      <c r="T56" s="23"/>
      <c r="Y56" s="23"/>
      <c r="Z56" s="23"/>
      <c r="AA56" s="49" t="s">
        <v>56</v>
      </c>
      <c r="AB56" s="106" t="s">
        <v>56</v>
      </c>
      <c r="AC56" s="270"/>
      <c r="AD56" s="273"/>
    </row>
    <row r="57" spans="6:30" ht="15" customHeight="1">
      <c r="F57" s="23"/>
      <c r="T57" s="23"/>
      <c r="Y57" s="23"/>
      <c r="Z57" s="23"/>
      <c r="AA57" s="25" t="str">
        <f>"("&amp;Information!$C$10&amp;")"</f>
        <v>(ng/mL)</v>
      </c>
      <c r="AB57" s="25" t="str">
        <f>"("&amp;Information!$C$10&amp;")"</f>
        <v>(ng/mL)</v>
      </c>
      <c r="AC57" s="271"/>
      <c r="AD57" s="274"/>
    </row>
    <row r="58" spans="6:30" ht="15" customHeight="1">
      <c r="F58" s="23"/>
      <c r="T58" s="23"/>
      <c r="Y58" s="23"/>
      <c r="Z58" s="23"/>
      <c r="AA58" s="20">
        <f>Information!$C$27</f>
        <v>30</v>
      </c>
      <c r="AB58" s="112">
        <f xml:space="preserve"> AVERAGE(W19,W22,W25,W28)</f>
        <v>29.125250000000001</v>
      </c>
      <c r="AC58" s="113">
        <f xml:space="preserve"> STDEV(W19,W22,W25,W28)/AB58*100</f>
        <v>4.5633918601158072</v>
      </c>
      <c r="AD58" s="111">
        <f>AB58/AA58*100</f>
        <v>97.084166666666675</v>
      </c>
    </row>
    <row r="59" spans="6:30" ht="15" customHeight="1">
      <c r="F59" s="23"/>
      <c r="T59" s="23"/>
      <c r="Y59" s="23"/>
      <c r="Z59" s="23"/>
      <c r="AA59" s="21">
        <f>Information!$C$28</f>
        <v>2400</v>
      </c>
      <c r="AB59" s="112">
        <f t="shared" ref="AB59:AB60" si="13" xml:space="preserve"> AVERAGE(W20,W23,W26,W29)</f>
        <v>2362.35475</v>
      </c>
      <c r="AC59" s="113">
        <f t="shared" ref="AC59:AC60" si="14" xml:space="preserve"> STDEV(W20,W23,W26,W29)/AB59*100</f>
        <v>1.6342285314863516</v>
      </c>
      <c r="AD59" s="113">
        <f>AB59/AA59*100</f>
        <v>98.43144791666667</v>
      </c>
    </row>
    <row r="60" spans="6:30" ht="15" customHeight="1">
      <c r="F60" s="23"/>
      <c r="T60" s="23"/>
      <c r="Y60" s="23"/>
      <c r="Z60" s="23"/>
      <c r="AA60" s="24">
        <f>Information!$C$29</f>
        <v>4000</v>
      </c>
      <c r="AB60" s="114">
        <f t="shared" si="13"/>
        <v>3922.1565000000001</v>
      </c>
      <c r="AC60" s="115">
        <f t="shared" si="14"/>
        <v>0.5340174317663321</v>
      </c>
      <c r="AD60" s="115">
        <f>AB60/AA60*100</f>
        <v>98.05391250000001</v>
      </c>
    </row>
    <row r="61" spans="6:30" ht="15" customHeight="1">
      <c r="F61" s="23"/>
      <c r="T61" s="23"/>
      <c r="Y61" s="23"/>
      <c r="Z61" s="23"/>
    </row>
    <row r="62" spans="6:30" ht="15" customHeight="1">
      <c r="F62" s="23"/>
      <c r="T62" s="23"/>
      <c r="Y62" s="23"/>
      <c r="AA62" s="124" t="str">
        <f>U31</f>
        <v>7Batch</v>
      </c>
    </row>
    <row r="63" spans="6:30" ht="15" customHeight="1">
      <c r="F63" s="23"/>
      <c r="Y63" s="23"/>
      <c r="AA63" s="11" t="s">
        <v>57</v>
      </c>
      <c r="AB63" s="105" t="s">
        <v>61</v>
      </c>
      <c r="AC63" s="269" t="s">
        <v>62</v>
      </c>
      <c r="AD63" s="272" t="s">
        <v>63</v>
      </c>
    </row>
    <row r="64" spans="6:30" ht="15" customHeight="1">
      <c r="F64" s="23"/>
      <c r="G64" s="126"/>
      <c r="H64" s="126"/>
      <c r="I64" s="126"/>
      <c r="J64" s="126"/>
      <c r="K64" s="126"/>
      <c r="L64" s="126"/>
      <c r="Y64" s="23"/>
      <c r="AA64" s="49" t="s">
        <v>64</v>
      </c>
      <c r="AB64" s="106" t="s">
        <v>64</v>
      </c>
      <c r="AC64" s="270"/>
      <c r="AD64" s="273"/>
    </row>
    <row r="65" spans="6:30" ht="15" customHeight="1">
      <c r="F65" s="23"/>
      <c r="G65" s="126"/>
      <c r="H65" s="126"/>
      <c r="I65" s="126"/>
      <c r="J65" s="126"/>
      <c r="K65" s="126"/>
      <c r="L65" s="126"/>
      <c r="Y65" s="23"/>
      <c r="AA65" s="25" t="str">
        <f>"("&amp;Information!$C$10&amp;")"</f>
        <v>(ng/mL)</v>
      </c>
      <c r="AB65" s="25" t="str">
        <f>"("&amp;Information!$C$10&amp;")"</f>
        <v>(ng/mL)</v>
      </c>
      <c r="AC65" s="271"/>
      <c r="AD65" s="274"/>
    </row>
    <row r="66" spans="6:30" ht="15" customHeight="1">
      <c r="F66" s="23"/>
      <c r="G66" s="285"/>
      <c r="H66" s="103"/>
      <c r="I66" s="21"/>
      <c r="J66" s="22"/>
      <c r="K66" s="23"/>
      <c r="L66" s="126"/>
      <c r="Y66" s="23"/>
      <c r="AA66" s="20">
        <f>Information!$C$27</f>
        <v>30</v>
      </c>
      <c r="AB66" s="112">
        <f xml:space="preserve"> AVERAGE(W31,W34)</f>
        <v>31.193999999999999</v>
      </c>
      <c r="AC66" s="113">
        <f xml:space="preserve"> STDEV(W31,W34)/AB66*100</f>
        <v>0.29015088796524385</v>
      </c>
      <c r="AD66" s="111">
        <f>AB66/AA66*100</f>
        <v>103.98</v>
      </c>
    </row>
    <row r="67" spans="6:30" ht="15" customHeight="1">
      <c r="F67" s="23"/>
      <c r="G67" s="285"/>
      <c r="H67" s="103"/>
      <c r="I67" s="21"/>
      <c r="J67" s="22"/>
      <c r="K67" s="23"/>
      <c r="L67" s="126"/>
      <c r="Y67" s="23"/>
      <c r="AA67" s="21">
        <f>Information!$C$28</f>
        <v>2400</v>
      </c>
      <c r="AB67" s="112">
        <f t="shared" ref="AB67:AB68" si="15" xml:space="preserve"> AVERAGE(W32,W35)</f>
        <v>2410.7249999999999</v>
      </c>
      <c r="AC67" s="113">
        <f t="shared" ref="AC67:AC68" si="16" xml:space="preserve"> STDEV(W32,W35)/AB67*100</f>
        <v>0.62787450904102304</v>
      </c>
      <c r="AD67" s="113">
        <f>AB67/AA67*100</f>
        <v>100.44687500000001</v>
      </c>
    </row>
    <row r="68" spans="6:30" ht="15" customHeight="1">
      <c r="F68" s="23"/>
      <c r="G68" s="285"/>
      <c r="H68" s="103"/>
      <c r="I68" s="21"/>
      <c r="J68" s="22"/>
      <c r="K68" s="23"/>
      <c r="L68" s="126"/>
      <c r="Y68" s="23"/>
      <c r="AA68" s="24">
        <f>Information!$C$29</f>
        <v>4000</v>
      </c>
      <c r="AB68" s="114">
        <f t="shared" si="15"/>
        <v>3953.9180000000001</v>
      </c>
      <c r="AC68" s="115">
        <f t="shared" si="16"/>
        <v>1.9929236135364101</v>
      </c>
      <c r="AD68" s="115">
        <f>AB68/AA68*100</f>
        <v>98.847950000000012</v>
      </c>
    </row>
    <row r="69" spans="6:30" ht="15" customHeight="1">
      <c r="F69" s="23"/>
      <c r="G69" s="285"/>
      <c r="H69" s="103"/>
      <c r="I69" s="21"/>
      <c r="J69" s="22"/>
      <c r="K69" s="23"/>
      <c r="L69" s="126"/>
      <c r="Y69" s="23"/>
    </row>
    <row r="70" spans="6:30" ht="15" customHeight="1">
      <c r="F70" s="23"/>
      <c r="G70" s="285"/>
      <c r="H70" s="103"/>
      <c r="I70" s="21"/>
      <c r="J70" s="22"/>
      <c r="K70" s="23"/>
      <c r="L70" s="126"/>
      <c r="Y70" s="23"/>
      <c r="AA70" s="124" t="str">
        <f>U37</f>
        <v>1ISR</v>
      </c>
    </row>
    <row r="71" spans="6:30" ht="15" customHeight="1">
      <c r="F71" s="23"/>
      <c r="G71" s="285"/>
      <c r="H71" s="103"/>
      <c r="I71" s="21"/>
      <c r="J71" s="22"/>
      <c r="K71" s="23"/>
      <c r="L71" s="126"/>
      <c r="Y71" s="23"/>
      <c r="AA71" s="11" t="s">
        <v>19</v>
      </c>
      <c r="AB71" s="226" t="s">
        <v>18</v>
      </c>
      <c r="AC71" s="269" t="s">
        <v>6</v>
      </c>
      <c r="AD71" s="272" t="s">
        <v>14</v>
      </c>
    </row>
    <row r="72" spans="6:30" ht="15" customHeight="1">
      <c r="F72" s="23"/>
      <c r="G72" s="285"/>
      <c r="H72" s="103"/>
      <c r="I72" s="21"/>
      <c r="J72" s="22"/>
      <c r="K72" s="23"/>
      <c r="L72" s="126"/>
      <c r="Y72" s="23"/>
      <c r="AA72" s="49" t="s">
        <v>20</v>
      </c>
      <c r="AB72" s="227" t="s">
        <v>20</v>
      </c>
      <c r="AC72" s="270"/>
      <c r="AD72" s="273"/>
    </row>
    <row r="73" spans="6:30" ht="15" customHeight="1">
      <c r="F73" s="23"/>
      <c r="G73" s="285"/>
      <c r="H73" s="103"/>
      <c r="I73" s="21"/>
      <c r="J73" s="22"/>
      <c r="K73" s="23"/>
      <c r="L73" s="126"/>
      <c r="Y73" s="23"/>
      <c r="Z73" s="23"/>
      <c r="AA73" s="25" t="str">
        <f>"("&amp;Information!$C$10&amp;")"</f>
        <v>(ng/mL)</v>
      </c>
      <c r="AB73" s="25" t="str">
        <f>"("&amp;Information!$C$10&amp;")"</f>
        <v>(ng/mL)</v>
      </c>
      <c r="AC73" s="271"/>
      <c r="AD73" s="274"/>
    </row>
    <row r="74" spans="6:30" ht="15" customHeight="1">
      <c r="F74" s="23"/>
      <c r="G74" s="285"/>
      <c r="H74" s="103"/>
      <c r="I74" s="21"/>
      <c r="J74" s="22"/>
      <c r="K74" s="23"/>
      <c r="L74" s="126"/>
      <c r="Y74" s="23"/>
      <c r="Z74" s="23"/>
      <c r="AA74" s="20">
        <f>Information!$C$27</f>
        <v>30</v>
      </c>
      <c r="AB74" s="112">
        <f xml:space="preserve"> AVERAGE(W37,W40)</f>
        <v>30.1845</v>
      </c>
      <c r="AC74" s="113">
        <f xml:space="preserve"> STDEV(W37,W40)/AB74*100</f>
        <v>4.8187601215879994</v>
      </c>
      <c r="AD74" s="111">
        <f>AB74/AA74*100</f>
        <v>100.61500000000001</v>
      </c>
    </row>
    <row r="75" spans="6:30" ht="15" customHeight="1">
      <c r="F75" s="23"/>
      <c r="G75" s="285"/>
      <c r="H75" s="103"/>
      <c r="I75" s="21"/>
      <c r="J75" s="22"/>
      <c r="K75" s="23"/>
      <c r="L75" s="126"/>
      <c r="Y75" s="23"/>
      <c r="Z75" s="23"/>
      <c r="AA75" s="21">
        <f>Information!$C$28</f>
        <v>2400</v>
      </c>
      <c r="AB75" s="112">
        <f t="shared" ref="AB75:AB76" si="17" xml:space="preserve"> AVERAGE(W38,W41)</f>
        <v>2368.4234999999999</v>
      </c>
      <c r="AC75" s="113">
        <f t="shared" ref="AC75:AC76" si="18" xml:space="preserve"> STDEV(W38,W41)/AB75*100</f>
        <v>0.95952876842146428</v>
      </c>
      <c r="AD75" s="113">
        <f>AB75/AA75*100</f>
        <v>98.68431249999999</v>
      </c>
    </row>
    <row r="76" spans="6:30" ht="15" customHeight="1">
      <c r="F76" s="23"/>
      <c r="G76" s="285"/>
      <c r="H76" s="103"/>
      <c r="I76" s="21"/>
      <c r="J76" s="22"/>
      <c r="K76" s="23"/>
      <c r="L76" s="126"/>
      <c r="Y76" s="23"/>
      <c r="Z76" s="23"/>
      <c r="AA76" s="24">
        <f>Information!$C$29</f>
        <v>4000</v>
      </c>
      <c r="AB76" s="114">
        <f t="shared" si="17"/>
        <v>4000.7595000000001</v>
      </c>
      <c r="AC76" s="115">
        <f t="shared" si="18"/>
        <v>1.5761069170068958</v>
      </c>
      <c r="AD76" s="115">
        <f>AB76/AA76*100</f>
        <v>100.01898749999999</v>
      </c>
    </row>
    <row r="77" spans="6:30" ht="15" customHeight="1">
      <c r="F77" s="23"/>
      <c r="G77" s="285"/>
      <c r="H77" s="103"/>
      <c r="I77" s="21"/>
      <c r="J77" s="22"/>
      <c r="K77" s="23"/>
      <c r="L77" s="126"/>
      <c r="Y77" s="23"/>
      <c r="Z77" s="23"/>
    </row>
    <row r="78" spans="6:30" ht="15" customHeight="1">
      <c r="F78" s="23"/>
      <c r="G78" s="285"/>
      <c r="H78" s="103"/>
      <c r="I78" s="21"/>
      <c r="J78" s="22"/>
      <c r="K78" s="23"/>
      <c r="L78" s="126"/>
      <c r="Y78" s="23"/>
      <c r="Z78" s="23"/>
    </row>
    <row r="79" spans="6:30" ht="15" customHeight="1">
      <c r="F79" s="23"/>
      <c r="G79" s="285"/>
      <c r="H79" s="103"/>
      <c r="I79" s="21"/>
      <c r="J79" s="22"/>
      <c r="K79" s="23"/>
      <c r="L79" s="126"/>
      <c r="Y79" s="23"/>
      <c r="Z79" s="23"/>
    </row>
    <row r="80" spans="6:30" ht="15" customHeight="1">
      <c r="F80" s="23"/>
      <c r="G80" s="285"/>
      <c r="H80" s="103"/>
      <c r="I80" s="21"/>
      <c r="J80" s="22"/>
      <c r="K80" s="23"/>
      <c r="L80" s="126"/>
      <c r="Y80" s="23"/>
      <c r="Z80" s="23"/>
    </row>
    <row r="81" spans="6:26" ht="15" customHeight="1">
      <c r="F81" s="23"/>
      <c r="G81" s="285"/>
      <c r="H81" s="103"/>
      <c r="I81" s="21"/>
      <c r="J81" s="22"/>
      <c r="K81" s="23"/>
      <c r="L81" s="126"/>
      <c r="Y81" s="23"/>
      <c r="Z81" s="23"/>
    </row>
    <row r="82" spans="6:26" ht="15" customHeight="1">
      <c r="F82" s="23"/>
      <c r="G82" s="285"/>
      <c r="H82" s="103"/>
      <c r="I82" s="21"/>
      <c r="J82" s="22"/>
      <c r="K82" s="23"/>
      <c r="L82" s="126"/>
      <c r="Y82" s="23"/>
      <c r="Z82" s="23"/>
    </row>
    <row r="83" spans="6:26" ht="15" customHeight="1">
      <c r="F83" s="23"/>
      <c r="G83" s="285"/>
      <c r="H83" s="103"/>
      <c r="I83" s="21"/>
      <c r="J83" s="22"/>
      <c r="K83" s="23"/>
      <c r="L83" s="126"/>
      <c r="Y83" s="23"/>
      <c r="Z83" s="23"/>
    </row>
    <row r="84" spans="6:26" ht="15" customHeight="1">
      <c r="F84" s="23"/>
      <c r="G84" s="285"/>
      <c r="H84" s="103"/>
      <c r="I84" s="21"/>
      <c r="J84" s="22"/>
      <c r="K84" s="23"/>
      <c r="L84" s="126"/>
      <c r="Y84" s="23"/>
      <c r="Z84" s="23"/>
    </row>
    <row r="85" spans="6:26" ht="15" customHeight="1">
      <c r="F85" s="23"/>
      <c r="G85" s="285"/>
      <c r="H85" s="103"/>
      <c r="I85" s="21"/>
      <c r="J85" s="22"/>
      <c r="K85" s="23"/>
      <c r="L85" s="126"/>
      <c r="Y85" s="23"/>
      <c r="Z85" s="23"/>
    </row>
    <row r="86" spans="6:26" ht="15" customHeight="1">
      <c r="F86" s="23"/>
      <c r="G86" s="285"/>
      <c r="H86" s="103"/>
      <c r="I86" s="21"/>
      <c r="J86" s="22"/>
      <c r="K86" s="23"/>
      <c r="L86" s="126"/>
      <c r="Y86" s="23"/>
      <c r="Z86" s="23"/>
    </row>
    <row r="87" spans="6:26" ht="15" customHeight="1">
      <c r="F87" s="23"/>
      <c r="G87" s="285"/>
      <c r="H87" s="103"/>
      <c r="I87" s="21"/>
      <c r="J87" s="22"/>
      <c r="K87" s="23"/>
      <c r="L87" s="126"/>
      <c r="Y87" s="23"/>
      <c r="Z87" s="23"/>
    </row>
    <row r="88" spans="6:26" ht="15" customHeight="1">
      <c r="F88" s="23"/>
      <c r="G88" s="285"/>
      <c r="H88" s="103"/>
      <c r="I88" s="21"/>
      <c r="J88" s="22"/>
      <c r="K88" s="23"/>
      <c r="L88" s="126"/>
      <c r="Y88" s="23"/>
      <c r="Z88" s="23"/>
    </row>
    <row r="89" spans="6:26" ht="15" customHeight="1">
      <c r="F89" s="23"/>
      <c r="G89" s="285"/>
      <c r="H89" s="103"/>
      <c r="I89" s="21"/>
      <c r="J89" s="22"/>
      <c r="K89" s="23"/>
      <c r="L89" s="126"/>
      <c r="Y89" s="23"/>
      <c r="Z89" s="23"/>
    </row>
    <row r="90" spans="6:26" ht="15" customHeight="1">
      <c r="F90" s="23"/>
      <c r="G90" s="285"/>
      <c r="H90" s="103"/>
      <c r="I90" s="21"/>
      <c r="J90" s="22"/>
      <c r="K90" s="23"/>
      <c r="L90" s="126"/>
      <c r="Y90" s="23"/>
      <c r="Z90" s="23"/>
    </row>
    <row r="91" spans="6:26" ht="15" customHeight="1">
      <c r="F91" s="23"/>
      <c r="G91" s="285"/>
      <c r="H91" s="103"/>
      <c r="I91" s="21"/>
      <c r="J91" s="22"/>
      <c r="K91" s="23"/>
      <c r="L91" s="126"/>
      <c r="Y91" s="23"/>
      <c r="Z91" s="23"/>
    </row>
    <row r="92" spans="6:26" ht="15" customHeight="1">
      <c r="F92" s="23"/>
      <c r="G92" s="285"/>
      <c r="H92" s="103"/>
      <c r="I92" s="21"/>
      <c r="J92" s="22"/>
      <c r="K92" s="23"/>
      <c r="L92" s="126"/>
      <c r="Y92" s="23"/>
      <c r="Z92" s="23"/>
    </row>
    <row r="93" spans="6:26" ht="15" customHeight="1">
      <c r="F93" s="23"/>
      <c r="G93" s="285"/>
      <c r="H93" s="103"/>
      <c r="I93" s="21"/>
      <c r="J93" s="22"/>
      <c r="K93" s="23"/>
      <c r="L93" s="126"/>
    </row>
    <row r="94" spans="6:26" ht="15" customHeight="1">
      <c r="F94" s="23"/>
      <c r="G94" s="285"/>
      <c r="H94" s="103"/>
      <c r="I94" s="21"/>
      <c r="J94" s="22"/>
      <c r="K94" s="23"/>
      <c r="L94" s="126"/>
    </row>
    <row r="95" spans="6:26" ht="15" customHeight="1">
      <c r="F95" s="23"/>
      <c r="G95" s="285"/>
      <c r="H95" s="103"/>
      <c r="I95" s="21"/>
      <c r="J95" s="22"/>
      <c r="K95" s="23"/>
      <c r="L95" s="126"/>
    </row>
    <row r="96" spans="6:26" ht="15" customHeight="1">
      <c r="F96" s="23"/>
      <c r="G96" s="285"/>
      <c r="H96" s="103"/>
      <c r="I96" s="21"/>
      <c r="J96" s="22"/>
      <c r="K96" s="23"/>
      <c r="L96" s="126"/>
    </row>
    <row r="97" spans="6:12" ht="15" customHeight="1">
      <c r="F97" s="23"/>
      <c r="G97" s="285"/>
      <c r="H97" s="103"/>
      <c r="I97" s="21"/>
      <c r="J97" s="22"/>
      <c r="K97" s="23"/>
      <c r="L97" s="126"/>
    </row>
    <row r="98" spans="6:12" ht="15" customHeight="1">
      <c r="F98" s="23"/>
      <c r="G98" s="285"/>
      <c r="H98" s="103"/>
      <c r="I98" s="21"/>
      <c r="J98" s="22"/>
      <c r="K98" s="23"/>
      <c r="L98" s="126"/>
    </row>
    <row r="99" spans="6:12" ht="15" customHeight="1">
      <c r="F99" s="23"/>
      <c r="G99" s="285"/>
      <c r="H99" s="103"/>
      <c r="I99" s="21"/>
      <c r="J99" s="22"/>
      <c r="K99" s="23"/>
      <c r="L99" s="126"/>
    </row>
    <row r="100" spans="6:12" ht="15" customHeight="1">
      <c r="F100" s="23"/>
      <c r="G100" s="285"/>
      <c r="H100" s="103"/>
      <c r="I100" s="21"/>
      <c r="J100" s="22"/>
      <c r="K100" s="23"/>
      <c r="L100" s="126"/>
    </row>
    <row r="101" spans="6:12" ht="15" customHeight="1">
      <c r="F101" s="23"/>
      <c r="G101" s="285"/>
      <c r="H101" s="103"/>
      <c r="I101" s="21"/>
      <c r="J101" s="22"/>
      <c r="K101" s="23"/>
      <c r="L101" s="126"/>
    </row>
    <row r="102" spans="6:12" ht="15" customHeight="1">
      <c r="F102" s="23"/>
      <c r="G102" s="23"/>
      <c r="H102" s="23"/>
      <c r="I102" s="23"/>
      <c r="J102" s="23"/>
      <c r="K102" s="23"/>
    </row>
    <row r="103" spans="6:12" ht="15" customHeight="1">
      <c r="F103" s="23"/>
      <c r="G103" s="23"/>
      <c r="H103" s="23"/>
      <c r="I103" s="23"/>
      <c r="J103" s="23"/>
      <c r="K103" s="23"/>
    </row>
    <row r="104" spans="6:12" ht="15" customHeight="1">
      <c r="F104" s="23"/>
      <c r="G104" s="23"/>
      <c r="H104" s="23"/>
      <c r="I104" s="23"/>
      <c r="J104" s="23"/>
      <c r="K104" s="23"/>
    </row>
    <row r="105" spans="6:12" ht="15" customHeight="1">
      <c r="F105" s="23"/>
      <c r="G105" s="23"/>
      <c r="H105" s="23"/>
      <c r="I105" s="23"/>
      <c r="J105" s="23"/>
      <c r="K105" s="23"/>
    </row>
    <row r="106" spans="6:12" ht="15" customHeight="1">
      <c r="F106" s="23"/>
      <c r="G106" s="23"/>
      <c r="H106" s="23"/>
      <c r="I106" s="23"/>
      <c r="J106" s="23"/>
      <c r="K106" s="23"/>
    </row>
    <row r="107" spans="6:12" ht="15" customHeight="1">
      <c r="F107" s="23"/>
      <c r="G107" s="23"/>
      <c r="H107" s="23"/>
      <c r="I107" s="23"/>
      <c r="J107" s="23"/>
      <c r="K107" s="23"/>
    </row>
    <row r="108" spans="6:12" ht="15" customHeight="1"/>
    <row r="109" spans="6:12" ht="15" customHeight="1"/>
    <row r="110" spans="6:12" ht="15" customHeight="1"/>
    <row r="111" spans="6:12" ht="15" customHeight="1"/>
    <row r="112" spans="6: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</sheetData>
  <sheetProtection algorithmName="SHA-512" hashValue="8GtHQYMP7CuYYcPriUrPPSFjZHW+5TITJC38FVcKaEFZw50vjJa+32GNaosXl6IMOQqb9XpTnuSNwuZPywSLSQ==" saltValue="5cr/sDrti2/c7z52olaD4w==" spinCount="100000" sheet="1" objects="1" scenarios="1"/>
  <mergeCells count="45">
    <mergeCell ref="U7:U18"/>
    <mergeCell ref="P19:P30"/>
    <mergeCell ref="P7:P18"/>
    <mergeCell ref="G78:G89"/>
    <mergeCell ref="G90:G101"/>
    <mergeCell ref="G66:G77"/>
    <mergeCell ref="P31:P42"/>
    <mergeCell ref="P43:P54"/>
    <mergeCell ref="U19:U30"/>
    <mergeCell ref="U31:U36"/>
    <mergeCell ref="U37:U42"/>
    <mergeCell ref="AC23:AC25"/>
    <mergeCell ref="AD23:AD25"/>
    <mergeCell ref="AC31:AC33"/>
    <mergeCell ref="AC47:AC49"/>
    <mergeCell ref="AD47:AD49"/>
    <mergeCell ref="AC63:AC65"/>
    <mergeCell ref="AD63:AD65"/>
    <mergeCell ref="AD31:AD33"/>
    <mergeCell ref="AC39:AC41"/>
    <mergeCell ref="AD39:AD41"/>
    <mergeCell ref="B4:B6"/>
    <mergeCell ref="M4:M6"/>
    <mergeCell ref="P4:P6"/>
    <mergeCell ref="U4:U6"/>
    <mergeCell ref="X4:X6"/>
    <mergeCell ref="S4:S6"/>
    <mergeCell ref="C4:I5"/>
    <mergeCell ref="J4:L5"/>
    <mergeCell ref="AC71:AC73"/>
    <mergeCell ref="AD71:AD73"/>
    <mergeCell ref="AI4:AI5"/>
    <mergeCell ref="AC15:AC17"/>
    <mergeCell ref="AD15:AD17"/>
    <mergeCell ref="AF18:AF19"/>
    <mergeCell ref="AG18:AG19"/>
    <mergeCell ref="AH18:AH19"/>
    <mergeCell ref="AI18:AI19"/>
    <mergeCell ref="AC4:AC6"/>
    <mergeCell ref="AD4:AD6"/>
    <mergeCell ref="AG4:AG5"/>
    <mergeCell ref="AH4:AH5"/>
    <mergeCell ref="AF4:AF5"/>
    <mergeCell ref="AC55:AC57"/>
    <mergeCell ref="AD55:AD57"/>
  </mergeCells>
  <phoneticPr fontId="1" type="noConversion"/>
  <pageMargins left="0.7" right="0.7" top="0.75" bottom="0.75" header="0.3" footer="0.3"/>
  <pageSetup paperSize="9" scale="26" orientation="portrait" r:id="rId1"/>
  <colBreaks count="1" manualBreakCount="1">
    <brk id="14" max="8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7"/>
  <sheetViews>
    <sheetView view="pageBreakPreview" zoomScale="70" zoomScaleNormal="100" zoomScaleSheetLayoutView="70" workbookViewId="0">
      <selection activeCell="P39" sqref="P39"/>
    </sheetView>
  </sheetViews>
  <sheetFormatPr baseColWidth="10" defaultColWidth="8.83203125" defaultRowHeight="15"/>
  <cols>
    <col min="1" max="1" width="2.33203125" customWidth="1"/>
    <col min="2" max="2" width="8.33203125" customWidth="1"/>
    <col min="3" max="19" width="10" customWidth="1"/>
  </cols>
  <sheetData>
    <row r="1" spans="1:19">
      <c r="A1" s="34"/>
      <c r="B1" s="289" t="s">
        <v>157</v>
      </c>
      <c r="C1" s="290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9">
      <c r="A2" s="35"/>
      <c r="B2" s="35"/>
      <c r="C2" s="35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5"/>
    </row>
    <row r="3" spans="1:19" ht="17" customHeight="1">
      <c r="A3" s="37"/>
      <c r="B3" s="39" t="s">
        <v>132</v>
      </c>
      <c r="C3" s="38" t="s">
        <v>131</v>
      </c>
      <c r="D3" s="39" t="str">
        <f>Information!$H$4</f>
        <v>B010</v>
      </c>
      <c r="E3" s="39" t="str">
        <f>Information!$I$4</f>
        <v>B020</v>
      </c>
      <c r="F3" s="39" t="str">
        <f>Information!$J$4</f>
        <v>B030</v>
      </c>
      <c r="G3" s="39" t="str">
        <f>Information!$K$4</f>
        <v>B040</v>
      </c>
      <c r="H3" s="39" t="str">
        <f>Information!$L$4</f>
        <v>B050</v>
      </c>
      <c r="I3" s="39" t="str">
        <f>Information!$M$4</f>
        <v>B060</v>
      </c>
      <c r="J3" s="39" t="str">
        <f>Information!$N$4</f>
        <v>B070</v>
      </c>
      <c r="K3" s="39" t="str">
        <f>Information!$O$4</f>
        <v>B080</v>
      </c>
      <c r="L3" s="39" t="str">
        <f>Information!$P$4</f>
        <v>B090</v>
      </c>
      <c r="M3" s="39" t="str">
        <f>Information!$Q$4</f>
        <v>B100</v>
      </c>
      <c r="N3" s="39" t="str">
        <f>Information!$R$4</f>
        <v>B110</v>
      </c>
      <c r="O3" s="39" t="str">
        <f>Information!$S$4</f>
        <v>B120</v>
      </c>
      <c r="P3" s="39" t="str">
        <f>Information!$T$4</f>
        <v>B130</v>
      </c>
      <c r="Q3" s="39" t="str">
        <f>Information!$U$4</f>
        <v>B140</v>
      </c>
      <c r="R3" s="39" t="str">
        <f>Information!$V$4</f>
        <v>B150</v>
      </c>
      <c r="S3" s="39" t="str">
        <f>Information!$W$4</f>
        <v>B160</v>
      </c>
    </row>
    <row r="4" spans="1:19">
      <c r="A4" s="37"/>
      <c r="B4" s="287" t="s">
        <v>133</v>
      </c>
      <c r="C4" s="39">
        <f>Information!$G$18</f>
        <v>0</v>
      </c>
      <c r="D4" s="152" t="s">
        <v>202</v>
      </c>
      <c r="E4" s="152" t="s">
        <v>202</v>
      </c>
      <c r="F4" s="152" t="s">
        <v>202</v>
      </c>
      <c r="G4" s="152" t="s">
        <v>202</v>
      </c>
      <c r="H4" s="152" t="s">
        <v>202</v>
      </c>
      <c r="I4" s="152" t="s">
        <v>202</v>
      </c>
      <c r="J4" s="152" t="s">
        <v>202</v>
      </c>
      <c r="K4" s="152" t="s">
        <v>202</v>
      </c>
      <c r="L4" s="152" t="s">
        <v>202</v>
      </c>
      <c r="M4" s="152" t="s">
        <v>202</v>
      </c>
      <c r="N4" s="152" t="s">
        <v>202</v>
      </c>
      <c r="O4" s="152" t="s">
        <v>202</v>
      </c>
      <c r="P4" s="152" t="s">
        <v>202</v>
      </c>
      <c r="Q4" s="152" t="s">
        <v>202</v>
      </c>
      <c r="R4" s="152" t="s">
        <v>202</v>
      </c>
      <c r="S4" s="152" t="s">
        <v>202</v>
      </c>
    </row>
    <row r="5" spans="1:19">
      <c r="A5" s="37"/>
      <c r="B5" s="288"/>
      <c r="C5" s="39">
        <f>Information!$G$19</f>
        <v>0.25</v>
      </c>
      <c r="D5" s="152" t="s">
        <v>202</v>
      </c>
      <c r="E5" s="152" t="s">
        <v>203</v>
      </c>
      <c r="F5" s="152" t="s">
        <v>203</v>
      </c>
      <c r="G5" s="152">
        <v>159.172</v>
      </c>
      <c r="H5" s="152">
        <v>59.52</v>
      </c>
      <c r="I5" s="152">
        <v>84.271000000000001</v>
      </c>
      <c r="J5" s="152" t="s">
        <v>203</v>
      </c>
      <c r="K5" s="152" t="s">
        <v>202</v>
      </c>
      <c r="L5" s="152">
        <v>18.093</v>
      </c>
      <c r="M5" s="152">
        <v>12.465999999999999</v>
      </c>
      <c r="N5" s="152">
        <v>50.972000000000001</v>
      </c>
      <c r="O5" s="152">
        <v>43.472999999999999</v>
      </c>
      <c r="P5" s="152">
        <v>108.655</v>
      </c>
      <c r="Q5" s="152">
        <v>116.236</v>
      </c>
      <c r="R5" s="152">
        <v>38.732999999999997</v>
      </c>
      <c r="S5" s="152">
        <v>90.248000000000005</v>
      </c>
    </row>
    <row r="6" spans="1:19">
      <c r="A6" s="37"/>
      <c r="B6" s="288"/>
      <c r="C6" s="39">
        <f>Information!$G$20</f>
        <v>0.5</v>
      </c>
      <c r="D6" s="152">
        <v>66.31</v>
      </c>
      <c r="E6" s="152">
        <v>111.047</v>
      </c>
      <c r="F6" s="152">
        <v>174.08699999999999</v>
      </c>
      <c r="G6" s="152">
        <v>389.92899999999997</v>
      </c>
      <c r="H6" s="152">
        <v>270.84399999999999</v>
      </c>
      <c r="I6" s="152">
        <v>287.04899999999998</v>
      </c>
      <c r="J6" s="152">
        <v>10.31</v>
      </c>
      <c r="K6" s="152">
        <v>12.193</v>
      </c>
      <c r="L6" s="152">
        <v>96.081999999999994</v>
      </c>
      <c r="M6" s="152">
        <v>76.039000000000001</v>
      </c>
      <c r="N6" s="152">
        <v>165.666</v>
      </c>
      <c r="O6" s="152">
        <v>126.024</v>
      </c>
      <c r="P6" s="152">
        <v>314.36</v>
      </c>
      <c r="Q6" s="152">
        <v>275.334</v>
      </c>
      <c r="R6" s="152">
        <v>168.34399999999999</v>
      </c>
      <c r="S6" s="152">
        <v>277.47899999999998</v>
      </c>
    </row>
    <row r="7" spans="1:19">
      <c r="A7" s="37"/>
      <c r="B7" s="288"/>
      <c r="C7" s="39">
        <f>Information!$G$21</f>
        <v>0.75</v>
      </c>
      <c r="D7" s="152">
        <v>140.666</v>
      </c>
      <c r="E7" s="152">
        <v>294.988</v>
      </c>
      <c r="F7" s="152">
        <v>279.61099999999999</v>
      </c>
      <c r="G7" s="152">
        <v>728.548</v>
      </c>
      <c r="H7" s="152">
        <v>482.25</v>
      </c>
      <c r="I7" s="152">
        <v>380.35599999999999</v>
      </c>
      <c r="J7" s="152">
        <v>69.278999999999996</v>
      </c>
      <c r="K7" s="152">
        <v>89.438999999999993</v>
      </c>
      <c r="L7" s="152">
        <v>222.37100000000001</v>
      </c>
      <c r="M7" s="152">
        <v>86.174999999999997</v>
      </c>
      <c r="N7" s="152">
        <v>313.41800000000001</v>
      </c>
      <c r="O7" s="152">
        <v>189.78100000000001</v>
      </c>
      <c r="P7" s="152">
        <v>270.26799999999997</v>
      </c>
      <c r="Q7" s="152">
        <v>362.74700000000001</v>
      </c>
      <c r="R7" s="152">
        <v>183.84899999999999</v>
      </c>
      <c r="S7" s="152">
        <v>363.28899999999999</v>
      </c>
    </row>
    <row r="8" spans="1:19">
      <c r="A8" s="37"/>
      <c r="B8" s="288"/>
      <c r="C8" s="39">
        <f>Information!$G$22</f>
        <v>1</v>
      </c>
      <c r="D8" s="152">
        <v>223.86199999999999</v>
      </c>
      <c r="E8" s="152">
        <v>326.66500000000002</v>
      </c>
      <c r="F8" s="152">
        <v>454.25299999999999</v>
      </c>
      <c r="G8" s="152">
        <v>932.779</v>
      </c>
      <c r="H8" s="152">
        <v>671.72699999999998</v>
      </c>
      <c r="I8" s="152">
        <v>443.99599999999998</v>
      </c>
      <c r="J8" s="152">
        <v>169.60300000000001</v>
      </c>
      <c r="K8" s="152">
        <v>308.846</v>
      </c>
      <c r="L8" s="152">
        <v>312.29199999999997</v>
      </c>
      <c r="M8" s="152">
        <v>152.08199999999999</v>
      </c>
      <c r="N8" s="152">
        <v>453.63499999999999</v>
      </c>
      <c r="O8" s="152">
        <v>274.39499999999998</v>
      </c>
      <c r="P8" s="152">
        <v>437.714</v>
      </c>
      <c r="Q8" s="152">
        <v>403.00400000000002</v>
      </c>
      <c r="R8" s="152">
        <v>206.99700000000001</v>
      </c>
      <c r="S8" s="152">
        <v>421.25</v>
      </c>
    </row>
    <row r="9" spans="1:19">
      <c r="A9" s="37"/>
      <c r="B9" s="288"/>
      <c r="C9" s="39">
        <f>Information!$G$23</f>
        <v>1.5</v>
      </c>
      <c r="D9" s="152">
        <v>513.1</v>
      </c>
      <c r="E9" s="152">
        <v>434.27600000000001</v>
      </c>
      <c r="F9" s="152">
        <v>673.12599999999998</v>
      </c>
      <c r="G9" s="152">
        <v>1378.652</v>
      </c>
      <c r="H9" s="152">
        <v>654.35299999999995</v>
      </c>
      <c r="I9" s="152">
        <v>621.03200000000004</v>
      </c>
      <c r="J9" s="152">
        <v>570.38599999999997</v>
      </c>
      <c r="K9" s="152">
        <v>570.49800000000005</v>
      </c>
      <c r="L9" s="152">
        <v>328.83300000000003</v>
      </c>
      <c r="M9" s="152">
        <v>242.55799999999999</v>
      </c>
      <c r="N9" s="152">
        <v>714.48299999999995</v>
      </c>
      <c r="O9" s="152">
        <v>424.21</v>
      </c>
      <c r="P9" s="152">
        <v>470.79899999999998</v>
      </c>
      <c r="Q9" s="152">
        <v>459.40600000000001</v>
      </c>
      <c r="R9" s="152">
        <v>261.02</v>
      </c>
      <c r="S9" s="152">
        <v>508.99200000000002</v>
      </c>
    </row>
    <row r="10" spans="1:19">
      <c r="A10" s="37"/>
      <c r="B10" s="288"/>
      <c r="C10" s="39">
        <f>Information!$G$24</f>
        <v>2</v>
      </c>
      <c r="D10" s="152">
        <v>771.28899999999999</v>
      </c>
      <c r="E10" s="152">
        <v>678.93200000000002</v>
      </c>
      <c r="F10" s="152">
        <v>643.88</v>
      </c>
      <c r="G10" s="152">
        <v>1359.194</v>
      </c>
      <c r="H10" s="152">
        <v>646.24</v>
      </c>
      <c r="I10" s="152">
        <v>630.55600000000004</v>
      </c>
      <c r="J10" s="152">
        <v>668.23400000000004</v>
      </c>
      <c r="K10" s="152">
        <v>797.11400000000003</v>
      </c>
      <c r="L10" s="152">
        <v>370.81700000000001</v>
      </c>
      <c r="M10" s="152">
        <v>442.78800000000001</v>
      </c>
      <c r="N10" s="152">
        <v>804.03200000000004</v>
      </c>
      <c r="O10" s="152">
        <v>566.24099999999999</v>
      </c>
      <c r="P10" s="152">
        <v>678.93100000000004</v>
      </c>
      <c r="Q10" s="152">
        <v>791.03399999999999</v>
      </c>
      <c r="R10" s="152">
        <v>382.73099999999999</v>
      </c>
      <c r="S10" s="152">
        <v>829.56899999999996</v>
      </c>
    </row>
    <row r="11" spans="1:19">
      <c r="A11" s="37"/>
      <c r="B11" s="288"/>
      <c r="C11" s="39">
        <f>Information!$G$25</f>
        <v>3</v>
      </c>
      <c r="D11" s="152">
        <v>1058.893</v>
      </c>
      <c r="E11" s="152">
        <v>955.91300000000001</v>
      </c>
      <c r="F11" s="152">
        <v>673.88900000000001</v>
      </c>
      <c r="G11" s="152">
        <v>1098.616</v>
      </c>
      <c r="H11" s="152">
        <v>757.28599999999994</v>
      </c>
      <c r="I11" s="152">
        <v>570.92700000000002</v>
      </c>
      <c r="J11" s="152">
        <v>1175.8030000000001</v>
      </c>
      <c r="K11" s="152">
        <v>1000.326</v>
      </c>
      <c r="L11" s="152">
        <v>444.74599999999998</v>
      </c>
      <c r="M11" s="152">
        <v>864.51800000000003</v>
      </c>
      <c r="N11" s="152">
        <v>1008.455</v>
      </c>
      <c r="O11" s="152">
        <v>1086.962</v>
      </c>
      <c r="P11" s="152">
        <v>580.38900000000001</v>
      </c>
      <c r="Q11" s="152">
        <v>819.36300000000006</v>
      </c>
      <c r="R11" s="152">
        <v>700.03499999999997</v>
      </c>
      <c r="S11" s="152">
        <v>942.45500000000004</v>
      </c>
    </row>
    <row r="12" spans="1:19">
      <c r="A12" s="37"/>
      <c r="B12" s="288"/>
      <c r="C12" s="39">
        <f>Information!$G$26</f>
        <v>4</v>
      </c>
      <c r="D12" s="152">
        <v>1040.096</v>
      </c>
      <c r="E12" s="152">
        <v>845.82500000000005</v>
      </c>
      <c r="F12" s="152">
        <v>599.37800000000004</v>
      </c>
      <c r="G12" s="152">
        <v>841.52300000000002</v>
      </c>
      <c r="H12" s="152">
        <v>1286.297</v>
      </c>
      <c r="I12" s="152">
        <v>473.41199999999998</v>
      </c>
      <c r="J12" s="152">
        <v>1022.294</v>
      </c>
      <c r="K12" s="152">
        <v>862.81200000000001</v>
      </c>
      <c r="L12" s="152">
        <v>762.31</v>
      </c>
      <c r="M12" s="152">
        <v>1066.5540000000001</v>
      </c>
      <c r="N12" s="152">
        <v>1259.174</v>
      </c>
      <c r="O12" s="152">
        <v>1489.962</v>
      </c>
      <c r="P12" s="152">
        <v>465.202</v>
      </c>
      <c r="Q12" s="152">
        <v>617.34299999999996</v>
      </c>
      <c r="R12" s="152">
        <v>624.13</v>
      </c>
      <c r="S12" s="152">
        <v>767.49099999999999</v>
      </c>
    </row>
    <row r="13" spans="1:19">
      <c r="A13" s="37"/>
      <c r="B13" s="288"/>
      <c r="C13" s="39">
        <f>Information!$G$27</f>
        <v>5</v>
      </c>
      <c r="D13" s="152">
        <v>804.36599999999999</v>
      </c>
      <c r="E13" s="152">
        <v>610.26800000000003</v>
      </c>
      <c r="F13" s="152">
        <v>462.55799999999999</v>
      </c>
      <c r="G13" s="152">
        <v>610.67999999999995</v>
      </c>
      <c r="H13" s="152">
        <v>1314.7550000000001</v>
      </c>
      <c r="I13" s="152">
        <v>388.77600000000001</v>
      </c>
      <c r="J13" s="152">
        <v>823.65899999999999</v>
      </c>
      <c r="K13" s="152">
        <v>682.57500000000005</v>
      </c>
      <c r="L13" s="152">
        <v>563.18600000000004</v>
      </c>
      <c r="M13" s="152">
        <v>774.01099999999997</v>
      </c>
      <c r="N13" s="152">
        <v>1281.1849999999999</v>
      </c>
      <c r="O13" s="152">
        <v>1212.675</v>
      </c>
      <c r="P13" s="152">
        <v>349.637</v>
      </c>
      <c r="Q13" s="152">
        <v>449.53899999999999</v>
      </c>
      <c r="R13" s="152">
        <v>513.101</v>
      </c>
      <c r="S13" s="152">
        <v>609.59500000000003</v>
      </c>
    </row>
    <row r="14" spans="1:19">
      <c r="A14" s="37"/>
      <c r="B14" s="288"/>
      <c r="C14" s="39">
        <f>Information!$G$28</f>
        <v>6</v>
      </c>
      <c r="D14" s="152">
        <v>576.69899999999996</v>
      </c>
      <c r="E14" s="152">
        <v>481.76100000000002</v>
      </c>
      <c r="F14" s="152">
        <v>310.56200000000001</v>
      </c>
      <c r="G14" s="152">
        <v>404.98399999999998</v>
      </c>
      <c r="H14" s="152">
        <v>1032.604</v>
      </c>
      <c r="I14" s="152">
        <v>300.66199999999998</v>
      </c>
      <c r="J14" s="152">
        <v>617.18399999999997</v>
      </c>
      <c r="K14" s="152">
        <v>452.529</v>
      </c>
      <c r="L14" s="152">
        <v>434.22500000000002</v>
      </c>
      <c r="M14" s="152">
        <v>570.56399999999996</v>
      </c>
      <c r="N14" s="152">
        <v>907.78300000000002</v>
      </c>
      <c r="O14" s="152">
        <v>916.68</v>
      </c>
      <c r="P14" s="152">
        <v>267.06900000000002</v>
      </c>
      <c r="Q14" s="152">
        <v>326.46300000000002</v>
      </c>
      <c r="R14" s="152">
        <v>352.23399999999998</v>
      </c>
      <c r="S14" s="152">
        <v>447.15499999999997</v>
      </c>
    </row>
    <row r="15" spans="1:19">
      <c r="A15" s="37"/>
      <c r="B15" s="288"/>
      <c r="C15" s="39">
        <f>Information!$G$29</f>
        <v>7</v>
      </c>
      <c r="D15" s="152">
        <v>435.30599999999998</v>
      </c>
      <c r="E15" s="152">
        <v>429.65</v>
      </c>
      <c r="F15" s="152">
        <v>248.01900000000001</v>
      </c>
      <c r="G15" s="152">
        <v>336.90600000000001</v>
      </c>
      <c r="H15" s="152">
        <v>853.91200000000003</v>
      </c>
      <c r="I15" s="152">
        <v>263.363</v>
      </c>
      <c r="J15" s="152">
        <v>449.65800000000002</v>
      </c>
      <c r="K15" s="152">
        <v>337.00700000000001</v>
      </c>
      <c r="L15" s="152">
        <v>352.81</v>
      </c>
      <c r="M15" s="152">
        <v>472.03800000000001</v>
      </c>
      <c r="N15" s="152">
        <v>750.71</v>
      </c>
      <c r="O15" s="152">
        <v>720.01199999999994</v>
      </c>
      <c r="P15" s="152">
        <v>214.67500000000001</v>
      </c>
      <c r="Q15" s="152">
        <v>253.279</v>
      </c>
      <c r="R15" s="152">
        <v>285.399</v>
      </c>
      <c r="S15" s="152">
        <v>366.286</v>
      </c>
    </row>
    <row r="16" spans="1:19">
      <c r="A16" s="37"/>
      <c r="B16" s="288"/>
      <c r="C16" s="39">
        <f>Information!$G$30</f>
        <v>8</v>
      </c>
      <c r="D16" s="152">
        <v>319.50400000000002</v>
      </c>
      <c r="E16" s="152">
        <v>336.16899999999998</v>
      </c>
      <c r="F16" s="152">
        <v>190.79300000000001</v>
      </c>
      <c r="G16" s="152">
        <v>282.48899999999998</v>
      </c>
      <c r="H16" s="152">
        <v>635.78</v>
      </c>
      <c r="I16" s="152">
        <v>253.291</v>
      </c>
      <c r="J16" s="152">
        <v>351.95499999999998</v>
      </c>
      <c r="K16" s="152">
        <v>264.125</v>
      </c>
      <c r="L16" s="152">
        <v>282.24</v>
      </c>
      <c r="M16" s="152">
        <v>367.471</v>
      </c>
      <c r="N16" s="152">
        <v>560.04600000000005</v>
      </c>
      <c r="O16" s="152">
        <v>601.06299999999999</v>
      </c>
      <c r="P16" s="152">
        <v>183.6</v>
      </c>
      <c r="Q16" s="152">
        <v>228.447</v>
      </c>
      <c r="R16" s="152">
        <v>243.083</v>
      </c>
      <c r="S16" s="152">
        <v>285.63799999999998</v>
      </c>
    </row>
    <row r="17" spans="1:19">
      <c r="A17" s="37"/>
      <c r="B17" s="288"/>
      <c r="C17" s="39">
        <f>Information!$G$31</f>
        <v>10</v>
      </c>
      <c r="D17" s="152">
        <v>194.50399999999999</v>
      </c>
      <c r="E17" s="152">
        <v>205.21700000000001</v>
      </c>
      <c r="F17" s="152">
        <v>116.959</v>
      </c>
      <c r="G17" s="152">
        <v>158.03800000000001</v>
      </c>
      <c r="H17" s="152">
        <v>377.05399999999997</v>
      </c>
      <c r="I17" s="152">
        <v>199.54400000000001</v>
      </c>
      <c r="J17" s="152">
        <v>229.78100000000001</v>
      </c>
      <c r="K17" s="152">
        <v>193.066</v>
      </c>
      <c r="L17" s="152">
        <v>172.72</v>
      </c>
      <c r="M17" s="152">
        <v>212.41200000000001</v>
      </c>
      <c r="N17" s="152">
        <v>372.29899999999998</v>
      </c>
      <c r="O17" s="152">
        <v>380.38400000000001</v>
      </c>
      <c r="P17" s="152">
        <v>106.053</v>
      </c>
      <c r="Q17" s="152">
        <v>145.98099999999999</v>
      </c>
      <c r="R17" s="152">
        <v>168.45599999999999</v>
      </c>
      <c r="S17" s="152">
        <v>192.64500000000001</v>
      </c>
    </row>
    <row r="18" spans="1:19">
      <c r="A18" s="37"/>
      <c r="B18" s="288"/>
      <c r="C18" s="39">
        <f>Information!$G$32</f>
        <v>12</v>
      </c>
      <c r="D18" s="152">
        <v>110.896</v>
      </c>
      <c r="E18" s="152">
        <v>131.18100000000001</v>
      </c>
      <c r="F18" s="152">
        <v>69.194999999999993</v>
      </c>
      <c r="G18" s="152">
        <v>108.154</v>
      </c>
      <c r="H18" s="152">
        <v>236.95699999999999</v>
      </c>
      <c r="I18" s="152">
        <v>156.63399999999999</v>
      </c>
      <c r="J18" s="152">
        <v>146.346</v>
      </c>
      <c r="K18" s="152">
        <v>129.74700000000001</v>
      </c>
      <c r="L18" s="152">
        <v>106.756</v>
      </c>
      <c r="M18" s="152">
        <v>136.976</v>
      </c>
      <c r="N18" s="152">
        <v>259.20499999999998</v>
      </c>
      <c r="O18" s="152">
        <v>257.57299999999998</v>
      </c>
      <c r="P18" s="152">
        <v>79.94</v>
      </c>
      <c r="Q18" s="152">
        <v>102.911</v>
      </c>
      <c r="R18" s="152">
        <v>129.85599999999999</v>
      </c>
      <c r="S18" s="152">
        <v>114.74</v>
      </c>
    </row>
    <row r="19" spans="1:19">
      <c r="A19" s="37"/>
      <c r="B19" s="288"/>
      <c r="C19" s="39">
        <f>Information!$G$33</f>
        <v>24</v>
      </c>
      <c r="D19" s="152">
        <v>14.537000000000001</v>
      </c>
      <c r="E19" s="152">
        <v>28.114000000000001</v>
      </c>
      <c r="F19" s="152" t="s">
        <v>203</v>
      </c>
      <c r="G19" s="152">
        <v>34.457000000000001</v>
      </c>
      <c r="H19" s="152">
        <v>38.255000000000003</v>
      </c>
      <c r="I19" s="152">
        <v>90.141000000000005</v>
      </c>
      <c r="J19" s="152">
        <v>48.606999999999999</v>
      </c>
      <c r="K19" s="152">
        <v>35.283000000000001</v>
      </c>
      <c r="L19" s="152">
        <v>21.593</v>
      </c>
      <c r="M19" s="152">
        <v>19.242999999999999</v>
      </c>
      <c r="N19" s="152">
        <v>79.406999999999996</v>
      </c>
      <c r="O19" s="152">
        <v>34.555999999999997</v>
      </c>
      <c r="P19" s="152">
        <v>34.732999999999997</v>
      </c>
      <c r="Q19" s="152">
        <v>17.908999999999999</v>
      </c>
      <c r="R19" s="152">
        <v>45.023000000000003</v>
      </c>
      <c r="S19" s="152">
        <v>16.925000000000001</v>
      </c>
    </row>
    <row r="20" spans="1:19">
      <c r="A20" s="37"/>
      <c r="B20" s="288"/>
      <c r="C20" s="39">
        <f>Information!$G$34</f>
        <v>36</v>
      </c>
      <c r="D20" s="152" t="s">
        <v>203</v>
      </c>
      <c r="E20" s="152">
        <v>16.843</v>
      </c>
      <c r="F20" s="152" t="s">
        <v>203</v>
      </c>
      <c r="G20" s="152">
        <v>13.243</v>
      </c>
      <c r="H20" s="152" t="s">
        <v>203</v>
      </c>
      <c r="I20" s="152">
        <v>13.909000000000001</v>
      </c>
      <c r="J20" s="152">
        <v>26.681000000000001</v>
      </c>
      <c r="K20" s="152" t="s">
        <v>203</v>
      </c>
      <c r="L20" s="152" t="s">
        <v>203</v>
      </c>
      <c r="M20" s="152" t="s">
        <v>203</v>
      </c>
      <c r="N20" s="152">
        <v>44.521999999999998</v>
      </c>
      <c r="O20" s="152">
        <v>13.667</v>
      </c>
      <c r="P20" s="152" t="s">
        <v>203</v>
      </c>
      <c r="Q20" s="152" t="s">
        <v>203</v>
      </c>
      <c r="R20" s="152">
        <v>29.327999999999999</v>
      </c>
      <c r="S20" s="152" t="s">
        <v>203</v>
      </c>
    </row>
    <row r="21" spans="1:19">
      <c r="A21" s="37"/>
      <c r="B21" s="287" t="s">
        <v>134</v>
      </c>
      <c r="C21" s="39">
        <f>Information!$G$18</f>
        <v>0</v>
      </c>
      <c r="D21" s="152" t="s">
        <v>202</v>
      </c>
      <c r="E21" s="153" t="s">
        <v>202</v>
      </c>
      <c r="F21" s="153" t="s">
        <v>202</v>
      </c>
      <c r="G21" s="152" t="s">
        <v>202</v>
      </c>
      <c r="H21" s="152" t="s">
        <v>202</v>
      </c>
      <c r="I21" s="152" t="s">
        <v>202</v>
      </c>
      <c r="J21" s="152" t="s">
        <v>202</v>
      </c>
      <c r="K21" s="152" t="s">
        <v>202</v>
      </c>
      <c r="L21" s="152" t="s">
        <v>202</v>
      </c>
      <c r="M21" s="152" t="s">
        <v>202</v>
      </c>
      <c r="N21" s="152" t="s">
        <v>202</v>
      </c>
      <c r="O21" s="152" t="s">
        <v>202</v>
      </c>
      <c r="P21" s="152" t="s">
        <v>202</v>
      </c>
      <c r="Q21" s="152" t="s">
        <v>230</v>
      </c>
      <c r="R21" s="152" t="s">
        <v>202</v>
      </c>
      <c r="S21" s="153" t="s">
        <v>202</v>
      </c>
    </row>
    <row r="22" spans="1:19">
      <c r="A22" s="37"/>
      <c r="B22" s="288"/>
      <c r="C22" s="39">
        <f>Information!$G$19</f>
        <v>0.25</v>
      </c>
      <c r="D22" s="152">
        <v>47.287999999999997</v>
      </c>
      <c r="E22" s="153">
        <v>12.333</v>
      </c>
      <c r="F22" s="153">
        <v>45.579000000000001</v>
      </c>
      <c r="G22" s="152">
        <v>67.89</v>
      </c>
      <c r="H22" s="152">
        <v>49.436</v>
      </c>
      <c r="I22" s="152">
        <v>82.813999999999993</v>
      </c>
      <c r="J22" s="152">
        <v>35.340000000000003</v>
      </c>
      <c r="K22" s="152" t="s">
        <v>203</v>
      </c>
      <c r="L22" s="152">
        <v>21.536000000000001</v>
      </c>
      <c r="M22" s="152">
        <v>61.93</v>
      </c>
      <c r="N22" s="152">
        <v>36.363999999999997</v>
      </c>
      <c r="O22" s="152">
        <v>51.49</v>
      </c>
      <c r="P22" s="152">
        <v>54.356000000000002</v>
      </c>
      <c r="Q22" s="152" t="s">
        <v>230</v>
      </c>
      <c r="R22" s="152">
        <v>85.614999999999995</v>
      </c>
      <c r="S22" s="153">
        <v>14.406000000000001</v>
      </c>
    </row>
    <row r="23" spans="1:19">
      <c r="A23" s="37"/>
      <c r="B23" s="288"/>
      <c r="C23" s="39">
        <f>Information!$G$20</f>
        <v>0.5</v>
      </c>
      <c r="D23" s="152">
        <v>149.751</v>
      </c>
      <c r="E23" s="153">
        <v>44.954000000000001</v>
      </c>
      <c r="F23" s="153">
        <v>203.167</v>
      </c>
      <c r="G23" s="152">
        <v>200.85</v>
      </c>
      <c r="H23" s="152">
        <v>205.99</v>
      </c>
      <c r="I23" s="152">
        <v>244.17099999999999</v>
      </c>
      <c r="J23" s="152">
        <v>150.84399999999999</v>
      </c>
      <c r="K23" s="152">
        <v>96.823999999999998</v>
      </c>
      <c r="L23" s="152">
        <v>108.629</v>
      </c>
      <c r="M23" s="152">
        <v>232.68799999999999</v>
      </c>
      <c r="N23" s="152">
        <v>159.761</v>
      </c>
      <c r="O23" s="152">
        <v>178.738</v>
      </c>
      <c r="P23" s="152">
        <v>100.211</v>
      </c>
      <c r="Q23" s="152" t="s">
        <v>230</v>
      </c>
      <c r="R23" s="152">
        <v>166.411</v>
      </c>
      <c r="S23" s="153">
        <v>129.38300000000001</v>
      </c>
    </row>
    <row r="24" spans="1:19">
      <c r="A24" s="37"/>
      <c r="B24" s="288"/>
      <c r="C24" s="39">
        <f>Information!$G$21</f>
        <v>0.75</v>
      </c>
      <c r="D24" s="152">
        <v>219.04900000000001</v>
      </c>
      <c r="E24" s="153">
        <v>94.022000000000006</v>
      </c>
      <c r="F24" s="153">
        <v>272.86900000000003</v>
      </c>
      <c r="G24" s="152">
        <v>242.13499999999999</v>
      </c>
      <c r="H24" s="152">
        <v>348.99900000000002</v>
      </c>
      <c r="I24" s="152">
        <v>354.27199999999999</v>
      </c>
      <c r="J24" s="152">
        <v>205.73599999999999</v>
      </c>
      <c r="K24" s="152">
        <v>212.41399999999999</v>
      </c>
      <c r="L24" s="152">
        <v>171.45</v>
      </c>
      <c r="M24" s="152">
        <v>555.04700000000003</v>
      </c>
      <c r="N24" s="152">
        <v>421.77699999999999</v>
      </c>
      <c r="O24" s="152">
        <v>217.60499999999999</v>
      </c>
      <c r="P24" s="152">
        <v>141.97399999999999</v>
      </c>
      <c r="Q24" s="152" t="s">
        <v>230</v>
      </c>
      <c r="R24" s="152">
        <v>161.61699999999999</v>
      </c>
      <c r="S24" s="153">
        <v>253.86500000000001</v>
      </c>
    </row>
    <row r="25" spans="1:19">
      <c r="A25" s="37"/>
      <c r="B25" s="288"/>
      <c r="C25" s="39">
        <f>Information!$G$22</f>
        <v>1</v>
      </c>
      <c r="D25" s="152">
        <v>305.16399999999999</v>
      </c>
      <c r="E25" s="153">
        <v>207.745</v>
      </c>
      <c r="F25" s="153">
        <v>277.11900000000003</v>
      </c>
      <c r="G25" s="152">
        <v>389.65800000000002</v>
      </c>
      <c r="H25" s="152">
        <v>405.2</v>
      </c>
      <c r="I25" s="152">
        <v>481.45100000000002</v>
      </c>
      <c r="J25" s="152">
        <v>283.88</v>
      </c>
      <c r="K25" s="152">
        <v>274.73599999999999</v>
      </c>
      <c r="L25" s="152">
        <v>234.15</v>
      </c>
      <c r="M25" s="152">
        <v>676.327</v>
      </c>
      <c r="N25" s="152">
        <v>517.43899999999996</v>
      </c>
      <c r="O25" s="152">
        <v>252.12100000000001</v>
      </c>
      <c r="P25" s="152">
        <v>178.42599999999999</v>
      </c>
      <c r="Q25" s="152" t="s">
        <v>230</v>
      </c>
      <c r="R25" s="152">
        <v>163.417</v>
      </c>
      <c r="S25" s="153">
        <v>358.14400000000001</v>
      </c>
    </row>
    <row r="26" spans="1:19">
      <c r="A26" s="37"/>
      <c r="B26" s="288"/>
      <c r="C26" s="39">
        <f>Information!$G$23</f>
        <v>1.5</v>
      </c>
      <c r="D26" s="152">
        <v>342.50400000000002</v>
      </c>
      <c r="E26" s="153">
        <v>406.84800000000001</v>
      </c>
      <c r="F26" s="153">
        <v>398.536</v>
      </c>
      <c r="G26" s="152">
        <v>695.70899999999995</v>
      </c>
      <c r="H26" s="152">
        <v>437.09</v>
      </c>
      <c r="I26" s="152">
        <v>571.43100000000004</v>
      </c>
      <c r="J26" s="152">
        <v>358.464</v>
      </c>
      <c r="K26" s="152">
        <v>437.86500000000001</v>
      </c>
      <c r="L26" s="152">
        <v>335.01100000000002</v>
      </c>
      <c r="M26" s="152">
        <v>713.12</v>
      </c>
      <c r="N26" s="152">
        <v>581.24800000000005</v>
      </c>
      <c r="O26" s="152">
        <v>344.97</v>
      </c>
      <c r="P26" s="152">
        <v>216.429</v>
      </c>
      <c r="Q26" s="152" t="s">
        <v>230</v>
      </c>
      <c r="R26" s="152">
        <v>176.06100000000001</v>
      </c>
      <c r="S26" s="153">
        <v>585.65</v>
      </c>
    </row>
    <row r="27" spans="1:19">
      <c r="A27" s="37"/>
      <c r="B27" s="288"/>
      <c r="C27" s="39">
        <f>Information!$G$24</f>
        <v>2</v>
      </c>
      <c r="D27" s="152">
        <v>466.19</v>
      </c>
      <c r="E27" s="153">
        <v>435.024</v>
      </c>
      <c r="F27" s="153">
        <v>510.89100000000002</v>
      </c>
      <c r="G27" s="152">
        <v>709.15099999999995</v>
      </c>
      <c r="H27" s="152">
        <v>501.53899999999999</v>
      </c>
      <c r="I27" s="152">
        <v>581.36500000000001</v>
      </c>
      <c r="J27" s="152" t="s">
        <v>219</v>
      </c>
      <c r="K27" s="152">
        <v>531.16</v>
      </c>
      <c r="L27" s="152">
        <v>412.30799999999999</v>
      </c>
      <c r="M27" s="152">
        <v>699.92200000000003</v>
      </c>
      <c r="N27" s="152">
        <v>657.61699999999996</v>
      </c>
      <c r="O27" s="152">
        <v>413.25700000000001</v>
      </c>
      <c r="P27" s="152">
        <v>181.24199999999999</v>
      </c>
      <c r="Q27" s="152" t="s">
        <v>230</v>
      </c>
      <c r="R27" s="152">
        <v>187.30500000000001</v>
      </c>
      <c r="S27" s="153">
        <v>754.48500000000001</v>
      </c>
    </row>
    <row r="28" spans="1:19">
      <c r="A28" s="37"/>
      <c r="B28" s="288"/>
      <c r="C28" s="39">
        <f>Information!$G$25</f>
        <v>3</v>
      </c>
      <c r="D28" s="152">
        <v>559.77099999999996</v>
      </c>
      <c r="E28" s="153">
        <v>445.73200000000003</v>
      </c>
      <c r="F28" s="153">
        <v>628.75099999999998</v>
      </c>
      <c r="G28" s="152">
        <v>675.82600000000002</v>
      </c>
      <c r="H28" s="152">
        <v>515.36300000000006</v>
      </c>
      <c r="I28" s="152">
        <v>757.01099999999997</v>
      </c>
      <c r="J28" s="152" t="s">
        <v>219</v>
      </c>
      <c r="K28" s="152">
        <v>489.471</v>
      </c>
      <c r="L28" s="152">
        <v>495.89400000000001</v>
      </c>
      <c r="M28" s="152">
        <v>631.32600000000002</v>
      </c>
      <c r="N28" s="152">
        <v>608.10299999999995</v>
      </c>
      <c r="O28" s="152">
        <v>715.38</v>
      </c>
      <c r="P28" s="152">
        <v>178.209</v>
      </c>
      <c r="Q28" s="152" t="s">
        <v>230</v>
      </c>
      <c r="R28" s="152">
        <v>270.24200000000002</v>
      </c>
      <c r="S28" s="153">
        <v>1014.691</v>
      </c>
    </row>
    <row r="29" spans="1:19">
      <c r="A29" s="37"/>
      <c r="B29" s="288"/>
      <c r="C29" s="39">
        <f>Information!$G$26</f>
        <v>4</v>
      </c>
      <c r="D29" s="152">
        <v>428.02100000000002</v>
      </c>
      <c r="E29" s="153">
        <v>709.15599999999995</v>
      </c>
      <c r="F29" s="153">
        <v>777.43100000000004</v>
      </c>
      <c r="G29" s="152">
        <v>664.91099999999994</v>
      </c>
      <c r="H29" s="152">
        <v>552.30999999999995</v>
      </c>
      <c r="I29" s="152">
        <v>812.4</v>
      </c>
      <c r="J29" s="152" t="s">
        <v>219</v>
      </c>
      <c r="K29" s="152">
        <v>387.97300000000001</v>
      </c>
      <c r="L29" s="152">
        <v>552.625</v>
      </c>
      <c r="M29" s="152">
        <v>786.52200000000005</v>
      </c>
      <c r="N29" s="152">
        <v>579.49599999999998</v>
      </c>
      <c r="O29" s="152">
        <v>726.96900000000005</v>
      </c>
      <c r="P29" s="152">
        <v>143.79</v>
      </c>
      <c r="Q29" s="152" t="s">
        <v>230</v>
      </c>
      <c r="R29" s="152">
        <v>309.93599999999998</v>
      </c>
      <c r="S29" s="153">
        <v>783.41099999999994</v>
      </c>
    </row>
    <row r="30" spans="1:19">
      <c r="A30" s="37"/>
      <c r="B30" s="288"/>
      <c r="C30" s="39">
        <f>Information!$G$27</f>
        <v>5</v>
      </c>
      <c r="D30" s="152">
        <v>312.56099999999998</v>
      </c>
      <c r="E30" s="153">
        <v>595.66700000000003</v>
      </c>
      <c r="F30" s="153">
        <v>721.39499999999998</v>
      </c>
      <c r="G30" s="152">
        <v>459.85599999999999</v>
      </c>
      <c r="H30" s="152">
        <v>719.82899999999995</v>
      </c>
      <c r="I30" s="152">
        <v>594.94600000000003</v>
      </c>
      <c r="J30" s="152" t="s">
        <v>219</v>
      </c>
      <c r="K30" s="152">
        <v>280.51400000000001</v>
      </c>
      <c r="L30" s="152">
        <v>471.06</v>
      </c>
      <c r="M30" s="152">
        <v>807.93200000000002</v>
      </c>
      <c r="N30" s="152">
        <v>928.03300000000002</v>
      </c>
      <c r="O30" s="152">
        <v>562.62900000000002</v>
      </c>
      <c r="P30" s="152">
        <v>120.92400000000001</v>
      </c>
      <c r="Q30" s="152" t="s">
        <v>230</v>
      </c>
      <c r="R30" s="152">
        <v>255.33</v>
      </c>
      <c r="S30" s="153">
        <v>544.96199999999999</v>
      </c>
    </row>
    <row r="31" spans="1:19">
      <c r="A31" s="37"/>
      <c r="B31" s="288"/>
      <c r="C31" s="39">
        <f>Information!$G$28</f>
        <v>6</v>
      </c>
      <c r="D31" s="152">
        <v>245.97300000000001</v>
      </c>
      <c r="E31" s="153">
        <v>413.125</v>
      </c>
      <c r="F31" s="153">
        <v>476.38099999999997</v>
      </c>
      <c r="G31" s="152">
        <v>308.49299999999999</v>
      </c>
      <c r="H31" s="152">
        <v>702.06200000000001</v>
      </c>
      <c r="I31" s="152">
        <v>433.03199999999998</v>
      </c>
      <c r="J31" s="152" t="s">
        <v>219</v>
      </c>
      <c r="K31" s="152">
        <v>233.53399999999999</v>
      </c>
      <c r="L31" s="152">
        <v>352.68200000000002</v>
      </c>
      <c r="M31" s="152">
        <v>792.20399999999995</v>
      </c>
      <c r="N31" s="152">
        <v>661.30700000000002</v>
      </c>
      <c r="O31" s="152">
        <v>426.25599999999997</v>
      </c>
      <c r="P31" s="152">
        <v>90.741</v>
      </c>
      <c r="Q31" s="152" t="s">
        <v>230</v>
      </c>
      <c r="R31" s="152">
        <v>188.773</v>
      </c>
      <c r="S31" s="153">
        <v>406.18599999999998</v>
      </c>
    </row>
    <row r="32" spans="1:19">
      <c r="A32" s="37"/>
      <c r="B32" s="288"/>
      <c r="C32" s="39">
        <f>Information!$G$29</f>
        <v>7</v>
      </c>
      <c r="D32" s="152">
        <v>191.69</v>
      </c>
      <c r="E32" s="153">
        <v>334.24700000000001</v>
      </c>
      <c r="F32" s="153">
        <v>435.863</v>
      </c>
      <c r="G32" s="152">
        <v>236.97900000000001</v>
      </c>
      <c r="H32" s="152">
        <v>621.90200000000004</v>
      </c>
      <c r="I32" s="152">
        <v>318.685</v>
      </c>
      <c r="J32" s="152" t="s">
        <v>219</v>
      </c>
      <c r="K32" s="152">
        <v>197.149</v>
      </c>
      <c r="L32" s="152">
        <v>276.351</v>
      </c>
      <c r="M32" s="152">
        <v>650.15700000000004</v>
      </c>
      <c r="N32" s="152">
        <v>560.87800000000004</v>
      </c>
      <c r="O32" s="152">
        <v>337.459</v>
      </c>
      <c r="P32" s="152">
        <v>91.596999999999994</v>
      </c>
      <c r="Q32" s="152" t="s">
        <v>230</v>
      </c>
      <c r="R32" s="152">
        <v>171.04400000000001</v>
      </c>
      <c r="S32" s="153">
        <v>307.375</v>
      </c>
    </row>
    <row r="33" spans="1:19">
      <c r="A33" s="37"/>
      <c r="B33" s="288"/>
      <c r="C33" s="39">
        <f>Information!$G$30</f>
        <v>8</v>
      </c>
      <c r="D33" s="152">
        <v>155.22499999999999</v>
      </c>
      <c r="E33" s="153">
        <v>270.899</v>
      </c>
      <c r="F33" s="153">
        <v>358.875</v>
      </c>
      <c r="G33" s="152">
        <v>186.42500000000001</v>
      </c>
      <c r="H33" s="152">
        <v>530.51300000000003</v>
      </c>
      <c r="I33" s="152">
        <v>250.19800000000001</v>
      </c>
      <c r="J33" s="152" t="s">
        <v>219</v>
      </c>
      <c r="K33" s="152">
        <v>179.839</v>
      </c>
      <c r="L33" s="152">
        <v>225.68899999999999</v>
      </c>
      <c r="M33" s="152">
        <v>554.88900000000001</v>
      </c>
      <c r="N33" s="152">
        <v>452.54599999999999</v>
      </c>
      <c r="O33" s="152">
        <v>312.23200000000003</v>
      </c>
      <c r="P33" s="152">
        <v>93.332999999999998</v>
      </c>
      <c r="Q33" s="152" t="s">
        <v>230</v>
      </c>
      <c r="R33" s="152">
        <v>142.07300000000001</v>
      </c>
      <c r="S33" s="153">
        <v>260.22399999999999</v>
      </c>
    </row>
    <row r="34" spans="1:19">
      <c r="A34" s="37"/>
      <c r="B34" s="288"/>
      <c r="C34" s="39">
        <f>Information!$G$31</f>
        <v>10</v>
      </c>
      <c r="D34" s="152">
        <v>87.480999999999995</v>
      </c>
      <c r="E34" s="153">
        <v>168.375</v>
      </c>
      <c r="F34" s="153">
        <v>208.12</v>
      </c>
      <c r="G34" s="152">
        <v>90.87</v>
      </c>
      <c r="H34" s="152">
        <v>318.47399999999999</v>
      </c>
      <c r="I34" s="152">
        <v>172.73500000000001</v>
      </c>
      <c r="J34" s="152" t="s">
        <v>219</v>
      </c>
      <c r="K34" s="152">
        <v>126.346</v>
      </c>
      <c r="L34" s="152">
        <v>146.19300000000001</v>
      </c>
      <c r="M34" s="152">
        <v>320.322</v>
      </c>
      <c r="N34" s="152">
        <v>285.37700000000001</v>
      </c>
      <c r="O34" s="152">
        <v>207.28899999999999</v>
      </c>
      <c r="P34" s="152">
        <v>86.894999999999996</v>
      </c>
      <c r="Q34" s="152" t="s">
        <v>230</v>
      </c>
      <c r="R34" s="152">
        <v>87.03</v>
      </c>
      <c r="S34" s="153">
        <v>178.62700000000001</v>
      </c>
    </row>
    <row r="35" spans="1:19">
      <c r="A35" s="37"/>
      <c r="B35" s="288"/>
      <c r="C35" s="39">
        <f>Information!$G$32</f>
        <v>12</v>
      </c>
      <c r="D35" s="152">
        <v>106.137</v>
      </c>
      <c r="E35" s="153">
        <v>60.006</v>
      </c>
      <c r="F35" s="153">
        <v>117.99</v>
      </c>
      <c r="G35" s="152">
        <v>58.978000000000002</v>
      </c>
      <c r="H35" s="152">
        <v>217.471</v>
      </c>
      <c r="I35" s="152">
        <v>121.096</v>
      </c>
      <c r="J35" s="152" t="s">
        <v>219</v>
      </c>
      <c r="K35" s="152">
        <v>91.036000000000001</v>
      </c>
      <c r="L35" s="152">
        <v>95.221999999999994</v>
      </c>
      <c r="M35" s="152">
        <v>207.15899999999999</v>
      </c>
      <c r="N35" s="152">
        <v>208.41300000000001</v>
      </c>
      <c r="O35" s="152">
        <v>151.011</v>
      </c>
      <c r="P35" s="152">
        <v>79.427999999999997</v>
      </c>
      <c r="Q35" s="152" t="s">
        <v>230</v>
      </c>
      <c r="R35" s="152">
        <v>65.728999999999999</v>
      </c>
      <c r="S35" s="153">
        <v>134.399</v>
      </c>
    </row>
    <row r="36" spans="1:19">
      <c r="A36" s="37"/>
      <c r="B36" s="288"/>
      <c r="C36" s="39">
        <f>Information!$G$33</f>
        <v>24</v>
      </c>
      <c r="D36" s="152">
        <v>20.401</v>
      </c>
      <c r="E36" s="153">
        <v>18.431000000000001</v>
      </c>
      <c r="F36" s="153">
        <v>17.46</v>
      </c>
      <c r="G36" s="152" t="s">
        <v>203</v>
      </c>
      <c r="H36" s="152">
        <v>34.295999999999999</v>
      </c>
      <c r="I36" s="152">
        <v>42.290999999999997</v>
      </c>
      <c r="J36" s="152" t="s">
        <v>219</v>
      </c>
      <c r="K36" s="152">
        <v>74.819000000000003</v>
      </c>
      <c r="L36" s="152">
        <v>25.422000000000001</v>
      </c>
      <c r="M36" s="152">
        <v>27.550999999999998</v>
      </c>
      <c r="N36" s="152">
        <v>41.786000000000001</v>
      </c>
      <c r="O36" s="152">
        <v>20.646999999999998</v>
      </c>
      <c r="P36" s="152">
        <v>56.140999999999998</v>
      </c>
      <c r="Q36" s="152" t="s">
        <v>230</v>
      </c>
      <c r="R36" s="152">
        <v>26.946000000000002</v>
      </c>
      <c r="S36" s="153">
        <v>65.418999999999997</v>
      </c>
    </row>
    <row r="37" spans="1:19">
      <c r="A37" s="37"/>
      <c r="B37" s="288"/>
      <c r="C37" s="39">
        <f>Information!$G$34</f>
        <v>36</v>
      </c>
      <c r="D37" s="152" t="s">
        <v>203</v>
      </c>
      <c r="E37" s="153">
        <v>10.122</v>
      </c>
      <c r="F37" s="153" t="s">
        <v>203</v>
      </c>
      <c r="G37" s="152" t="s">
        <v>203</v>
      </c>
      <c r="H37" s="152">
        <v>10.792</v>
      </c>
      <c r="I37" s="152" t="s">
        <v>203</v>
      </c>
      <c r="J37" s="152" t="s">
        <v>219</v>
      </c>
      <c r="K37" s="152" t="s">
        <v>203</v>
      </c>
      <c r="L37" s="152">
        <v>15.922000000000001</v>
      </c>
      <c r="M37" s="152" t="s">
        <v>203</v>
      </c>
      <c r="N37" s="152">
        <v>25.95</v>
      </c>
      <c r="O37" s="152">
        <v>10.853</v>
      </c>
      <c r="P37" s="152">
        <v>10.321999999999999</v>
      </c>
      <c r="Q37" s="152" t="s">
        <v>230</v>
      </c>
      <c r="R37" s="152">
        <v>30.719000000000001</v>
      </c>
      <c r="S37" s="153">
        <v>12.813000000000001</v>
      </c>
    </row>
  </sheetData>
  <sheetProtection algorithmName="SHA-512" hashValue="rQ4wJxP2jcsqahHYpbTrWuiVqVOt20EoGZctUnt9uS/iJBGC7ytNxbRjQRmPyuOItljSv23GS4TIfXHdy6zFhQ==" saltValue="DunAfCxTXYGEYF+ZYYledA==" spinCount="100000" sheet="1" objects="1" scenarios="1"/>
  <mergeCells count="3">
    <mergeCell ref="B4:B20"/>
    <mergeCell ref="B21:B37"/>
    <mergeCell ref="B1:C1"/>
  </mergeCells>
  <phoneticPr fontId="1" type="noConversion"/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7"/>
  <sheetViews>
    <sheetView view="pageBreakPreview" zoomScale="70" zoomScaleNormal="100" zoomScaleSheetLayoutView="70" workbookViewId="0">
      <selection activeCell="P39" sqref="P39"/>
    </sheetView>
  </sheetViews>
  <sheetFormatPr baseColWidth="10" defaultColWidth="8.83203125" defaultRowHeight="15"/>
  <cols>
    <col min="1" max="1" width="2.33203125" customWidth="1"/>
    <col min="2" max="2" width="8.33203125" customWidth="1"/>
    <col min="3" max="27" width="10" customWidth="1"/>
  </cols>
  <sheetData>
    <row r="1" spans="1:27">
      <c r="A1" s="34"/>
      <c r="B1" s="289" t="s">
        <v>158</v>
      </c>
      <c r="C1" s="290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27">
      <c r="A2" s="35"/>
      <c r="B2" s="35"/>
      <c r="C2" s="35"/>
      <c r="D2" s="34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5"/>
    </row>
    <row r="3" spans="1:27" ht="17" customHeight="1">
      <c r="A3" s="37"/>
      <c r="B3" s="39" t="s">
        <v>132</v>
      </c>
      <c r="C3" s="38" t="s">
        <v>131</v>
      </c>
      <c r="D3" s="39" t="str">
        <f>Information!H6</f>
        <v>C010</v>
      </c>
      <c r="E3" s="39" t="str">
        <f>Information!I6</f>
        <v>C020</v>
      </c>
      <c r="F3" s="39" t="str">
        <f>Information!J6</f>
        <v>C030</v>
      </c>
      <c r="G3" s="39" t="str">
        <f>Information!K6</f>
        <v>C040</v>
      </c>
      <c r="H3" s="39" t="str">
        <f>Information!L6</f>
        <v>C050</v>
      </c>
      <c r="I3" s="39" t="str">
        <f>Information!M6</f>
        <v>C060</v>
      </c>
      <c r="J3" s="39" t="str">
        <f>Information!N6</f>
        <v>C070</v>
      </c>
      <c r="K3" s="39" t="str">
        <f>Information!O6</f>
        <v>C080</v>
      </c>
      <c r="L3" s="39" t="str">
        <f>Information!P6</f>
        <v>C090</v>
      </c>
      <c r="M3" s="39" t="str">
        <f>Information!Q6</f>
        <v>C100</v>
      </c>
      <c r="N3" s="39" t="str">
        <f>Information!R6</f>
        <v>C110</v>
      </c>
      <c r="O3" s="39" t="str">
        <f>Information!S6</f>
        <v>C120</v>
      </c>
      <c r="P3" s="39" t="str">
        <f>Information!T6</f>
        <v>C130</v>
      </c>
      <c r="Q3" s="39" t="str">
        <f>Information!U6</f>
        <v>C140</v>
      </c>
      <c r="R3" s="39" t="str">
        <f>Information!V6</f>
        <v>C150</v>
      </c>
      <c r="S3" s="39" t="str">
        <f>Information!W6</f>
        <v>C160</v>
      </c>
      <c r="T3" s="39" t="str">
        <f>Information!X6</f>
        <v>C170</v>
      </c>
      <c r="U3" s="39" t="str">
        <f>Information!Y6</f>
        <v>C180</v>
      </c>
      <c r="V3" s="39" t="str">
        <f>Information!Z6</f>
        <v>C190</v>
      </c>
      <c r="W3" s="39" t="str">
        <f>Information!AA6</f>
        <v>C200</v>
      </c>
      <c r="X3" s="39" t="str">
        <f>Information!AB6</f>
        <v>C210</v>
      </c>
      <c r="Y3" s="39" t="str">
        <f>Information!AC6</f>
        <v>C220</v>
      </c>
      <c r="Z3" s="39" t="str">
        <f>Information!AD6</f>
        <v>C230</v>
      </c>
      <c r="AA3" s="39" t="str">
        <f>Information!AE6</f>
        <v>C240</v>
      </c>
    </row>
    <row r="4" spans="1:27">
      <c r="A4" s="37"/>
      <c r="B4" s="287" t="s">
        <v>133</v>
      </c>
      <c r="C4" s="39">
        <f>Information!$G$18</f>
        <v>0</v>
      </c>
      <c r="D4" s="152" t="s">
        <v>202</v>
      </c>
      <c r="E4" s="152" t="s">
        <v>202</v>
      </c>
      <c r="F4" s="152" t="s">
        <v>202</v>
      </c>
      <c r="G4" s="152" t="s">
        <v>202</v>
      </c>
      <c r="H4" s="152" t="s">
        <v>202</v>
      </c>
      <c r="I4" s="152" t="s">
        <v>202</v>
      </c>
      <c r="J4" s="152" t="s">
        <v>202</v>
      </c>
      <c r="K4" s="152" t="s">
        <v>202</v>
      </c>
      <c r="L4" s="152" t="s">
        <v>202</v>
      </c>
      <c r="M4" s="152" t="s">
        <v>202</v>
      </c>
      <c r="N4" s="152" t="s">
        <v>202</v>
      </c>
      <c r="O4" s="152" t="s">
        <v>202</v>
      </c>
      <c r="P4" s="152" t="s">
        <v>202</v>
      </c>
      <c r="Q4" s="152" t="s">
        <v>202</v>
      </c>
      <c r="R4" s="152" t="s">
        <v>202</v>
      </c>
      <c r="S4" s="152" t="s">
        <v>202</v>
      </c>
      <c r="T4" s="152" t="s">
        <v>202</v>
      </c>
      <c r="U4" s="152" t="s">
        <v>202</v>
      </c>
      <c r="V4" s="152" t="s">
        <v>202</v>
      </c>
      <c r="W4" s="152" t="s">
        <v>202</v>
      </c>
      <c r="X4" s="152" t="s">
        <v>202</v>
      </c>
      <c r="Y4" s="152" t="s">
        <v>202</v>
      </c>
      <c r="Z4" s="152" t="s">
        <v>202</v>
      </c>
      <c r="AA4" s="152" t="s">
        <v>202</v>
      </c>
    </row>
    <row r="5" spans="1:27">
      <c r="A5" s="37"/>
      <c r="B5" s="288"/>
      <c r="C5" s="39">
        <f>Information!$G$19</f>
        <v>0.25</v>
      </c>
      <c r="D5" s="152">
        <v>58.328000000000003</v>
      </c>
      <c r="E5" s="152" t="s">
        <v>202</v>
      </c>
      <c r="F5" s="152">
        <v>105.733</v>
      </c>
      <c r="G5" s="152">
        <v>74.277000000000001</v>
      </c>
      <c r="H5" s="152">
        <v>38.01</v>
      </c>
      <c r="I5" s="152" t="s">
        <v>203</v>
      </c>
      <c r="J5" s="152" t="s">
        <v>203</v>
      </c>
      <c r="K5" s="152" t="s">
        <v>203</v>
      </c>
      <c r="L5" s="152">
        <v>57.762</v>
      </c>
      <c r="M5" s="152">
        <v>47.960999999999999</v>
      </c>
      <c r="N5" s="152">
        <v>40.322000000000003</v>
      </c>
      <c r="O5" s="152">
        <v>14.798999999999999</v>
      </c>
      <c r="P5" s="152">
        <v>52.366999999999997</v>
      </c>
      <c r="Q5" s="152">
        <v>80.147000000000006</v>
      </c>
      <c r="R5" s="152">
        <v>62.859000000000002</v>
      </c>
      <c r="S5" s="152">
        <v>152.62899999999999</v>
      </c>
      <c r="T5" s="152">
        <v>72.756</v>
      </c>
      <c r="U5" s="152">
        <v>38.838000000000001</v>
      </c>
      <c r="V5" s="152">
        <v>131.46799999999999</v>
      </c>
      <c r="W5" s="152" t="s">
        <v>202</v>
      </c>
      <c r="X5" s="152">
        <v>23.558</v>
      </c>
      <c r="Y5" s="152">
        <v>22.238</v>
      </c>
      <c r="Z5" s="152">
        <v>17.817</v>
      </c>
      <c r="AA5" s="152">
        <v>10.206</v>
      </c>
    </row>
    <row r="6" spans="1:27">
      <c r="A6" s="37"/>
      <c r="B6" s="288"/>
      <c r="C6" s="39">
        <f>Information!$G$20</f>
        <v>0.5</v>
      </c>
      <c r="D6" s="152">
        <v>205.53200000000001</v>
      </c>
      <c r="E6" s="152">
        <v>59.847999999999999</v>
      </c>
      <c r="F6" s="152">
        <v>233.36600000000001</v>
      </c>
      <c r="G6" s="152">
        <v>221.102</v>
      </c>
      <c r="H6" s="152">
        <v>196.119</v>
      </c>
      <c r="I6" s="152">
        <v>132.65</v>
      </c>
      <c r="J6" s="152">
        <v>84.516000000000005</v>
      </c>
      <c r="K6" s="152">
        <v>35.317999999999998</v>
      </c>
      <c r="L6" s="152">
        <v>176.673</v>
      </c>
      <c r="M6" s="152">
        <v>231.833</v>
      </c>
      <c r="N6" s="152">
        <v>102.039</v>
      </c>
      <c r="O6" s="152">
        <v>116.018</v>
      </c>
      <c r="P6" s="152">
        <v>163.61699999999999</v>
      </c>
      <c r="Q6" s="152">
        <v>271.03100000000001</v>
      </c>
      <c r="R6" s="152">
        <v>244.40299999999999</v>
      </c>
      <c r="S6" s="152">
        <v>319.428</v>
      </c>
      <c r="T6" s="152">
        <v>216.82599999999999</v>
      </c>
      <c r="U6" s="152">
        <v>195.38499999999999</v>
      </c>
      <c r="V6" s="152">
        <v>289.32600000000002</v>
      </c>
      <c r="W6" s="152">
        <v>39.192999999999998</v>
      </c>
      <c r="X6" s="152">
        <v>182.024</v>
      </c>
      <c r="Y6" s="152">
        <v>75.748000000000005</v>
      </c>
      <c r="Z6" s="152">
        <v>61.28</v>
      </c>
      <c r="AA6" s="152">
        <v>137.05600000000001</v>
      </c>
    </row>
    <row r="7" spans="1:27">
      <c r="A7" s="37"/>
      <c r="B7" s="288"/>
      <c r="C7" s="39">
        <f>Information!$G$21</f>
        <v>0.75</v>
      </c>
      <c r="D7" s="152">
        <v>386.90100000000001</v>
      </c>
      <c r="E7" s="152">
        <v>154.845</v>
      </c>
      <c r="F7" s="152">
        <v>312.37299999999999</v>
      </c>
      <c r="G7" s="152">
        <v>278.62599999999998</v>
      </c>
      <c r="H7" s="152">
        <v>327.35199999999998</v>
      </c>
      <c r="I7" s="152">
        <v>315.85300000000001</v>
      </c>
      <c r="J7" s="152">
        <v>208.05500000000001</v>
      </c>
      <c r="K7" s="152">
        <v>124.292</v>
      </c>
      <c r="L7" s="152">
        <v>285.88900000000001</v>
      </c>
      <c r="M7" s="152">
        <v>487.08</v>
      </c>
      <c r="N7" s="152">
        <v>166.35599999999999</v>
      </c>
      <c r="O7" s="152">
        <v>230.50899999999999</v>
      </c>
      <c r="P7" s="152">
        <v>272.17700000000002</v>
      </c>
      <c r="Q7" s="152">
        <v>376.42</v>
      </c>
      <c r="R7" s="152">
        <v>419.79899999999998</v>
      </c>
      <c r="S7" s="152">
        <v>367.49799999999999</v>
      </c>
      <c r="T7" s="152">
        <v>282.01</v>
      </c>
      <c r="U7" s="152">
        <v>349.185</v>
      </c>
      <c r="V7" s="152">
        <v>413.39800000000002</v>
      </c>
      <c r="W7" s="152">
        <v>207.77799999999999</v>
      </c>
      <c r="X7" s="152">
        <v>283.52499999999998</v>
      </c>
      <c r="Y7" s="152">
        <v>129.065</v>
      </c>
      <c r="Z7" s="152">
        <v>119.191</v>
      </c>
      <c r="AA7" s="152">
        <v>252.709</v>
      </c>
    </row>
    <row r="8" spans="1:27">
      <c r="A8" s="37"/>
      <c r="B8" s="288"/>
      <c r="C8" s="39">
        <f>Information!$G$22</f>
        <v>1</v>
      </c>
      <c r="D8" s="152">
        <v>441.19</v>
      </c>
      <c r="E8" s="152">
        <v>227.054</v>
      </c>
      <c r="F8" s="152">
        <v>382.33499999999998</v>
      </c>
      <c r="G8" s="152">
        <v>303.55</v>
      </c>
      <c r="H8" s="152">
        <v>461.67700000000002</v>
      </c>
      <c r="I8" s="152">
        <v>354.822</v>
      </c>
      <c r="J8" s="152">
        <v>369.31700000000001</v>
      </c>
      <c r="K8" s="152">
        <v>179.40199999999999</v>
      </c>
      <c r="L8" s="152">
        <v>410.64600000000002</v>
      </c>
      <c r="M8" s="152">
        <v>582.29700000000003</v>
      </c>
      <c r="N8" s="152">
        <v>239.51499999999999</v>
      </c>
      <c r="O8" s="152">
        <v>342.63499999999999</v>
      </c>
      <c r="P8" s="152">
        <v>346.93900000000002</v>
      </c>
      <c r="Q8" s="152">
        <v>420.46600000000001</v>
      </c>
      <c r="R8" s="152">
        <v>534.86</v>
      </c>
      <c r="S8" s="152">
        <v>365.15600000000001</v>
      </c>
      <c r="T8" s="152">
        <v>377.15600000000001</v>
      </c>
      <c r="U8" s="152">
        <v>427.19499999999999</v>
      </c>
      <c r="V8" s="152">
        <v>548.19799999999998</v>
      </c>
      <c r="W8" s="152">
        <v>368.25799999999998</v>
      </c>
      <c r="X8" s="152">
        <v>278.26</v>
      </c>
      <c r="Y8" s="152">
        <v>172.17400000000001</v>
      </c>
      <c r="Z8" s="152">
        <v>148.29400000000001</v>
      </c>
      <c r="AA8" s="152">
        <v>327.41199999999998</v>
      </c>
    </row>
    <row r="9" spans="1:27">
      <c r="A9" s="37"/>
      <c r="B9" s="288"/>
      <c r="C9" s="39">
        <f>Information!$G$23</f>
        <v>1.5</v>
      </c>
      <c r="D9" s="152">
        <v>459.40800000000002</v>
      </c>
      <c r="E9" s="152">
        <v>301.59800000000001</v>
      </c>
      <c r="F9" s="152">
        <v>507.35</v>
      </c>
      <c r="G9" s="152">
        <v>334.76600000000002</v>
      </c>
      <c r="H9" s="152">
        <v>562.56700000000001</v>
      </c>
      <c r="I9" s="152">
        <v>357.23899999999998</v>
      </c>
      <c r="J9" s="152">
        <v>567.14300000000003</v>
      </c>
      <c r="K9" s="152">
        <v>278.14999999999998</v>
      </c>
      <c r="L9" s="152">
        <v>611.30499999999995</v>
      </c>
      <c r="M9" s="152">
        <v>641.16399999999999</v>
      </c>
      <c r="N9" s="152">
        <v>401.77199999999999</v>
      </c>
      <c r="O9" s="152">
        <v>457.108</v>
      </c>
      <c r="P9" s="152">
        <v>430.15199999999999</v>
      </c>
      <c r="Q9" s="152">
        <v>345.584</v>
      </c>
      <c r="R9" s="152">
        <v>557.327</v>
      </c>
      <c r="S9" s="152">
        <v>330.18</v>
      </c>
      <c r="T9" s="152">
        <v>530.35</v>
      </c>
      <c r="U9" s="152">
        <v>704.59500000000003</v>
      </c>
      <c r="V9" s="152">
        <v>635.37199999999996</v>
      </c>
      <c r="W9" s="152">
        <v>566.58199999999999</v>
      </c>
      <c r="X9" s="152">
        <v>461.88200000000001</v>
      </c>
      <c r="Y9" s="152">
        <v>316.29700000000003</v>
      </c>
      <c r="Z9" s="152">
        <v>196.35499999999999</v>
      </c>
      <c r="AA9" s="152">
        <v>464.428</v>
      </c>
    </row>
    <row r="10" spans="1:27">
      <c r="A10" s="37"/>
      <c r="B10" s="288"/>
      <c r="C10" s="39">
        <f>Information!$G$24</f>
        <v>2</v>
      </c>
      <c r="D10" s="152">
        <v>652.73099999999999</v>
      </c>
      <c r="E10" s="152">
        <v>318.745</v>
      </c>
      <c r="F10" s="152">
        <v>362.21</v>
      </c>
      <c r="G10" s="152">
        <v>460.262</v>
      </c>
      <c r="H10" s="152">
        <v>612.89200000000005</v>
      </c>
      <c r="I10" s="152">
        <v>449.17700000000002</v>
      </c>
      <c r="J10" s="152">
        <v>649.24099999999999</v>
      </c>
      <c r="K10" s="152">
        <v>322.99400000000003</v>
      </c>
      <c r="L10" s="152">
        <v>644.50199999999995</v>
      </c>
      <c r="M10" s="152">
        <v>764.94600000000003</v>
      </c>
      <c r="N10" s="152">
        <v>492.18799999999999</v>
      </c>
      <c r="O10" s="152">
        <v>503.07499999999999</v>
      </c>
      <c r="P10" s="152">
        <v>440.78800000000001</v>
      </c>
      <c r="Q10" s="152">
        <v>318.60199999999998</v>
      </c>
      <c r="R10" s="152">
        <v>737.452</v>
      </c>
      <c r="S10" s="152">
        <v>355.142</v>
      </c>
      <c r="T10" s="152">
        <v>627.78099999999995</v>
      </c>
      <c r="U10" s="152">
        <v>724.64200000000005</v>
      </c>
      <c r="V10" s="152">
        <v>654.53700000000003</v>
      </c>
      <c r="W10" s="152">
        <v>715.04300000000001</v>
      </c>
      <c r="X10" s="152">
        <v>567.68299999999999</v>
      </c>
      <c r="Y10" s="152">
        <v>421.517</v>
      </c>
      <c r="Z10" s="152">
        <v>220.24799999999999</v>
      </c>
      <c r="AA10" s="152">
        <v>575.59799999999996</v>
      </c>
    </row>
    <row r="11" spans="1:27">
      <c r="A11" s="37"/>
      <c r="B11" s="288"/>
      <c r="C11" s="39">
        <f>Information!$G$25</f>
        <v>3</v>
      </c>
      <c r="D11" s="152">
        <v>1036.3789999999999</v>
      </c>
      <c r="E11" s="152">
        <v>320.48399999999998</v>
      </c>
      <c r="F11" s="152">
        <v>385.08199999999999</v>
      </c>
      <c r="G11" s="152">
        <v>639.15300000000002</v>
      </c>
      <c r="H11" s="152">
        <v>558.92700000000002</v>
      </c>
      <c r="I11" s="152">
        <v>535.56799999999998</v>
      </c>
      <c r="J11" s="152">
        <v>657.04499999999996</v>
      </c>
      <c r="K11" s="152">
        <v>448.34500000000003</v>
      </c>
      <c r="L11" s="152">
        <v>883.64599999999996</v>
      </c>
      <c r="M11" s="152">
        <v>878.66600000000005</v>
      </c>
      <c r="N11" s="152">
        <v>479.45699999999999</v>
      </c>
      <c r="O11" s="152">
        <v>501.27199999999999</v>
      </c>
      <c r="P11" s="152">
        <v>497.78699999999998</v>
      </c>
      <c r="Q11" s="152">
        <v>267.63299999999998</v>
      </c>
      <c r="R11" s="152">
        <v>825.93700000000001</v>
      </c>
      <c r="S11" s="152">
        <v>471.92099999999999</v>
      </c>
      <c r="T11" s="152">
        <v>759.17700000000002</v>
      </c>
      <c r="U11" s="152">
        <v>755.03899999999999</v>
      </c>
      <c r="V11" s="152">
        <v>436.255</v>
      </c>
      <c r="W11" s="152">
        <v>1157.635</v>
      </c>
      <c r="X11" s="152">
        <v>559.23199999999997</v>
      </c>
      <c r="Y11" s="152">
        <v>534.23</v>
      </c>
      <c r="Z11" s="152">
        <v>277.38400000000001</v>
      </c>
      <c r="AA11" s="152">
        <v>853.12199999999996</v>
      </c>
    </row>
    <row r="12" spans="1:27">
      <c r="A12" s="37"/>
      <c r="B12" s="288"/>
      <c r="C12" s="39">
        <f>Information!$G$26</f>
        <v>4</v>
      </c>
      <c r="D12" s="152">
        <v>977.96699999999998</v>
      </c>
      <c r="E12" s="152">
        <v>645.95299999999997</v>
      </c>
      <c r="F12" s="152">
        <v>337.40300000000002</v>
      </c>
      <c r="G12" s="152">
        <v>516.92600000000004</v>
      </c>
      <c r="H12" s="152">
        <v>734.38800000000003</v>
      </c>
      <c r="I12" s="152">
        <v>585.59199999999998</v>
      </c>
      <c r="J12" s="152">
        <v>641.02300000000002</v>
      </c>
      <c r="K12" s="152">
        <v>596.60799999999995</v>
      </c>
      <c r="L12" s="152">
        <v>959.45</v>
      </c>
      <c r="M12" s="152">
        <v>1017.259</v>
      </c>
      <c r="N12" s="152">
        <v>595.61</v>
      </c>
      <c r="O12" s="152">
        <v>369.2</v>
      </c>
      <c r="P12" s="152">
        <v>474.47500000000002</v>
      </c>
      <c r="Q12" s="152">
        <v>227.47200000000001</v>
      </c>
      <c r="R12" s="152">
        <v>817.75099999999998</v>
      </c>
      <c r="S12" s="152">
        <v>546.95100000000002</v>
      </c>
      <c r="T12" s="152">
        <v>736.46</v>
      </c>
      <c r="U12" s="152">
        <v>913.39800000000002</v>
      </c>
      <c r="V12" s="152">
        <v>321.27999999999997</v>
      </c>
      <c r="W12" s="152">
        <v>1233.721</v>
      </c>
      <c r="X12" s="152">
        <v>660.37800000000004</v>
      </c>
      <c r="Y12" s="152">
        <v>557.14700000000005</v>
      </c>
      <c r="Z12" s="152">
        <v>347.03</v>
      </c>
      <c r="AA12" s="152">
        <v>714.24300000000005</v>
      </c>
    </row>
    <row r="13" spans="1:27">
      <c r="A13" s="37"/>
      <c r="B13" s="288"/>
      <c r="C13" s="39">
        <f>Information!$G$27</f>
        <v>5</v>
      </c>
      <c r="D13" s="152">
        <v>723.74199999999996</v>
      </c>
      <c r="E13" s="152">
        <v>549.66099999999994</v>
      </c>
      <c r="F13" s="152">
        <v>241.80500000000001</v>
      </c>
      <c r="G13" s="152">
        <v>393.86700000000002</v>
      </c>
      <c r="H13" s="152">
        <v>419.21899999999999</v>
      </c>
      <c r="I13" s="152">
        <v>385.00799999999998</v>
      </c>
      <c r="J13" s="152">
        <v>400.29199999999997</v>
      </c>
      <c r="K13" s="152">
        <v>491.66</v>
      </c>
      <c r="L13" s="152">
        <v>960.01</v>
      </c>
      <c r="M13" s="152">
        <v>577.57000000000005</v>
      </c>
      <c r="N13" s="152">
        <v>375.32400000000001</v>
      </c>
      <c r="O13" s="152">
        <v>256.03399999999999</v>
      </c>
      <c r="P13" s="152">
        <v>395.05500000000001</v>
      </c>
      <c r="Q13" s="152">
        <v>140.83600000000001</v>
      </c>
      <c r="R13" s="152">
        <v>619.89099999999996</v>
      </c>
      <c r="S13" s="152">
        <v>367.96300000000002</v>
      </c>
      <c r="T13" s="152">
        <v>513.69399999999996</v>
      </c>
      <c r="U13" s="152">
        <v>746.226</v>
      </c>
      <c r="V13" s="152">
        <v>220.971</v>
      </c>
      <c r="W13" s="152">
        <v>923.38300000000004</v>
      </c>
      <c r="X13" s="152">
        <v>418.40800000000002</v>
      </c>
      <c r="Y13" s="152">
        <v>386.52300000000002</v>
      </c>
      <c r="Z13" s="152">
        <v>351.69900000000001</v>
      </c>
      <c r="AA13" s="152">
        <v>476.37200000000001</v>
      </c>
    </row>
    <row r="14" spans="1:27">
      <c r="A14" s="37"/>
      <c r="B14" s="288"/>
      <c r="C14" s="39">
        <f>Information!$G$28</f>
        <v>6</v>
      </c>
      <c r="D14" s="152">
        <v>512.58199999999999</v>
      </c>
      <c r="E14" s="152">
        <v>477.334</v>
      </c>
      <c r="F14" s="152">
        <v>190.50399999999999</v>
      </c>
      <c r="G14" s="152">
        <v>324.84199999999998</v>
      </c>
      <c r="H14" s="152">
        <v>290.78699999999998</v>
      </c>
      <c r="I14" s="152">
        <v>277.33800000000002</v>
      </c>
      <c r="J14" s="152">
        <v>282.06099999999998</v>
      </c>
      <c r="K14" s="152">
        <v>352.09899999999999</v>
      </c>
      <c r="L14" s="152">
        <v>974.98699999999997</v>
      </c>
      <c r="M14" s="152">
        <v>392.02100000000002</v>
      </c>
      <c r="N14" s="152">
        <v>252.79400000000001</v>
      </c>
      <c r="O14" s="152">
        <v>188.17599999999999</v>
      </c>
      <c r="P14" s="152">
        <v>260.16399999999999</v>
      </c>
      <c r="Q14" s="152">
        <v>107.336</v>
      </c>
      <c r="R14" s="152">
        <v>499.226</v>
      </c>
      <c r="S14" s="152">
        <v>243.654</v>
      </c>
      <c r="T14" s="152">
        <v>388.53300000000002</v>
      </c>
      <c r="U14" s="152">
        <v>560.529</v>
      </c>
      <c r="V14" s="152">
        <v>157.24799999999999</v>
      </c>
      <c r="W14" s="152">
        <v>661.35599999999999</v>
      </c>
      <c r="X14" s="152">
        <v>279.63200000000001</v>
      </c>
      <c r="Y14" s="152">
        <v>271.39800000000002</v>
      </c>
      <c r="Z14" s="152">
        <v>275.80700000000002</v>
      </c>
      <c r="AA14" s="152">
        <v>348.72</v>
      </c>
    </row>
    <row r="15" spans="1:27">
      <c r="A15" s="37"/>
      <c r="B15" s="288"/>
      <c r="C15" s="39">
        <f>Information!$G$29</f>
        <v>7</v>
      </c>
      <c r="D15" s="152">
        <v>373.63299999999998</v>
      </c>
      <c r="E15" s="152">
        <v>423.28</v>
      </c>
      <c r="F15" s="152">
        <v>164.352</v>
      </c>
      <c r="G15" s="152">
        <v>274.94600000000003</v>
      </c>
      <c r="H15" s="152">
        <v>265.20699999999999</v>
      </c>
      <c r="I15" s="152">
        <v>213.315</v>
      </c>
      <c r="J15" s="152">
        <v>224.07400000000001</v>
      </c>
      <c r="K15" s="152">
        <v>289.59800000000001</v>
      </c>
      <c r="L15" s="152">
        <v>902.63800000000003</v>
      </c>
      <c r="M15" s="152">
        <v>318.66300000000001</v>
      </c>
      <c r="N15" s="152">
        <v>185.07499999999999</v>
      </c>
      <c r="O15" s="152">
        <v>180</v>
      </c>
      <c r="P15" s="152">
        <v>215.655</v>
      </c>
      <c r="Q15" s="152">
        <v>86.843000000000004</v>
      </c>
      <c r="R15" s="152">
        <v>400.62</v>
      </c>
      <c r="S15" s="152">
        <v>187.881</v>
      </c>
      <c r="T15" s="152">
        <v>285.178</v>
      </c>
      <c r="U15" s="152">
        <v>467.89699999999999</v>
      </c>
      <c r="V15" s="152">
        <v>139.792</v>
      </c>
      <c r="W15" s="152">
        <v>597.93799999999999</v>
      </c>
      <c r="X15" s="152">
        <v>243.501</v>
      </c>
      <c r="Y15" s="152">
        <v>220.768</v>
      </c>
      <c r="Z15" s="152">
        <v>227.96</v>
      </c>
      <c r="AA15" s="152">
        <v>256.16300000000001</v>
      </c>
    </row>
    <row r="16" spans="1:27">
      <c r="A16" s="37"/>
      <c r="B16" s="288"/>
      <c r="C16" s="39">
        <f>Information!$G$30</f>
        <v>8</v>
      </c>
      <c r="D16" s="152">
        <v>319.55900000000003</v>
      </c>
      <c r="E16" s="152">
        <v>353.63499999999999</v>
      </c>
      <c r="F16" s="152">
        <v>152.006</v>
      </c>
      <c r="G16" s="152">
        <v>235.321</v>
      </c>
      <c r="H16" s="152">
        <v>201.13499999999999</v>
      </c>
      <c r="I16" s="152">
        <v>163.41900000000001</v>
      </c>
      <c r="J16" s="152">
        <v>173.67599999999999</v>
      </c>
      <c r="K16" s="152">
        <v>246.07</v>
      </c>
      <c r="L16" s="152">
        <v>843.62300000000005</v>
      </c>
      <c r="M16" s="152">
        <v>259.11900000000003</v>
      </c>
      <c r="N16" s="152">
        <v>176.27600000000001</v>
      </c>
      <c r="O16" s="152">
        <v>156.96799999999999</v>
      </c>
      <c r="P16" s="152">
        <v>178.726</v>
      </c>
      <c r="Q16" s="152">
        <v>78.866</v>
      </c>
      <c r="R16" s="152">
        <v>302.28800000000001</v>
      </c>
      <c r="S16" s="152">
        <v>132.11099999999999</v>
      </c>
      <c r="T16" s="152">
        <v>234.797</v>
      </c>
      <c r="U16" s="152">
        <v>408.584</v>
      </c>
      <c r="V16" s="152">
        <v>139.06</v>
      </c>
      <c r="W16" s="152">
        <v>437.87599999999998</v>
      </c>
      <c r="X16" s="152">
        <v>209.96199999999999</v>
      </c>
      <c r="Y16" s="152">
        <v>191.268</v>
      </c>
      <c r="Z16" s="152">
        <v>179.14699999999999</v>
      </c>
      <c r="AA16" s="152">
        <v>195.94900000000001</v>
      </c>
    </row>
    <row r="17" spans="1:27">
      <c r="A17" s="37"/>
      <c r="B17" s="288"/>
      <c r="C17" s="39">
        <f>Information!$G$31</f>
        <v>10</v>
      </c>
      <c r="D17" s="152">
        <v>213.68</v>
      </c>
      <c r="E17" s="152">
        <v>197.423</v>
      </c>
      <c r="F17" s="152">
        <v>132.93899999999999</v>
      </c>
      <c r="G17" s="152">
        <v>173.78</v>
      </c>
      <c r="H17" s="152">
        <v>117.57</v>
      </c>
      <c r="I17" s="152">
        <v>112.18899999999999</v>
      </c>
      <c r="J17" s="152">
        <v>105.345</v>
      </c>
      <c r="K17" s="152">
        <v>138.36699999999999</v>
      </c>
      <c r="L17" s="152">
        <v>541.75900000000001</v>
      </c>
      <c r="M17" s="152">
        <v>133.69200000000001</v>
      </c>
      <c r="N17" s="152">
        <v>116.824</v>
      </c>
      <c r="O17" s="152">
        <v>105.843</v>
      </c>
      <c r="P17" s="152">
        <v>92.700999999999993</v>
      </c>
      <c r="Q17" s="152">
        <v>68.634</v>
      </c>
      <c r="R17" s="152">
        <v>178.30600000000001</v>
      </c>
      <c r="S17" s="152">
        <v>80.825999999999993</v>
      </c>
      <c r="T17" s="152">
        <v>128.511</v>
      </c>
      <c r="U17" s="152">
        <v>256.995</v>
      </c>
      <c r="V17" s="152">
        <v>114.51300000000001</v>
      </c>
      <c r="W17" s="152">
        <v>229.76</v>
      </c>
      <c r="X17" s="152">
        <v>141.33199999999999</v>
      </c>
      <c r="Y17" s="152">
        <v>133.06200000000001</v>
      </c>
      <c r="Z17" s="152">
        <v>111.547</v>
      </c>
      <c r="AA17" s="152">
        <v>112.21599999999999</v>
      </c>
    </row>
    <row r="18" spans="1:27">
      <c r="A18" s="37"/>
      <c r="B18" s="288"/>
      <c r="C18" s="39">
        <f>Information!$G$32</f>
        <v>12</v>
      </c>
      <c r="D18" s="152">
        <v>160.98699999999999</v>
      </c>
      <c r="E18" s="152">
        <v>135.04599999999999</v>
      </c>
      <c r="F18" s="152">
        <v>109.51300000000001</v>
      </c>
      <c r="G18" s="152">
        <v>134.56299999999999</v>
      </c>
      <c r="H18" s="152">
        <v>73.447999999999993</v>
      </c>
      <c r="I18" s="152">
        <v>74.554000000000002</v>
      </c>
      <c r="J18" s="152">
        <v>86.114999999999995</v>
      </c>
      <c r="K18" s="152">
        <v>84.933999999999997</v>
      </c>
      <c r="L18" s="152">
        <v>369.04</v>
      </c>
      <c r="M18" s="152">
        <v>87.311999999999998</v>
      </c>
      <c r="N18" s="152">
        <v>82.450999999999993</v>
      </c>
      <c r="O18" s="152">
        <v>69.768000000000001</v>
      </c>
      <c r="P18" s="152">
        <v>59.408000000000001</v>
      </c>
      <c r="Q18" s="152">
        <v>51.369</v>
      </c>
      <c r="R18" s="152">
        <v>94.501000000000005</v>
      </c>
      <c r="S18" s="152">
        <v>52.064999999999998</v>
      </c>
      <c r="T18" s="152">
        <v>84.203000000000003</v>
      </c>
      <c r="U18" s="152">
        <v>169.989</v>
      </c>
      <c r="V18" s="152">
        <v>122.59399999999999</v>
      </c>
      <c r="W18" s="152">
        <v>94.114999999999995</v>
      </c>
      <c r="X18" s="152">
        <v>104.813</v>
      </c>
      <c r="Y18" s="152">
        <v>103.01600000000001</v>
      </c>
      <c r="Z18" s="152">
        <v>78.215999999999994</v>
      </c>
      <c r="AA18" s="152">
        <v>73.903000000000006</v>
      </c>
    </row>
    <row r="19" spans="1:27">
      <c r="A19" s="37"/>
      <c r="B19" s="288"/>
      <c r="C19" s="39">
        <f>Information!$G$33</f>
        <v>24</v>
      </c>
      <c r="D19" s="152">
        <v>68.858999999999995</v>
      </c>
      <c r="E19" s="152">
        <v>23.94</v>
      </c>
      <c r="F19" s="152">
        <v>56.548000000000002</v>
      </c>
      <c r="G19" s="152">
        <v>66.728999999999999</v>
      </c>
      <c r="H19" s="152">
        <v>17.257000000000001</v>
      </c>
      <c r="I19" s="152">
        <v>34.158999999999999</v>
      </c>
      <c r="J19" s="152">
        <v>21.224</v>
      </c>
      <c r="K19" s="152">
        <v>18.149999999999999</v>
      </c>
      <c r="L19" s="152">
        <v>48.473999999999997</v>
      </c>
      <c r="M19" s="152">
        <v>18.001000000000001</v>
      </c>
      <c r="N19" s="152">
        <v>29.219000000000001</v>
      </c>
      <c r="O19" s="152">
        <v>35.244999999999997</v>
      </c>
      <c r="P19" s="152">
        <v>15.132</v>
      </c>
      <c r="Q19" s="152">
        <v>34.703000000000003</v>
      </c>
      <c r="R19" s="152">
        <v>12.05</v>
      </c>
      <c r="S19" s="152" t="s">
        <v>203</v>
      </c>
      <c r="T19" s="152">
        <v>16.896999999999998</v>
      </c>
      <c r="U19" s="152">
        <v>63.555999999999997</v>
      </c>
      <c r="V19" s="152">
        <v>65.216999999999999</v>
      </c>
      <c r="W19" s="152">
        <v>15.08</v>
      </c>
      <c r="X19" s="152">
        <v>41.728000000000002</v>
      </c>
      <c r="Y19" s="152">
        <v>32.89</v>
      </c>
      <c r="Z19" s="152">
        <v>21.343</v>
      </c>
      <c r="AA19" s="152">
        <v>26.597000000000001</v>
      </c>
    </row>
    <row r="20" spans="1:27">
      <c r="A20" s="37"/>
      <c r="B20" s="288"/>
      <c r="C20" s="39">
        <f>Information!$G$34</f>
        <v>36</v>
      </c>
      <c r="D20" s="152">
        <v>12.146000000000001</v>
      </c>
      <c r="E20" s="152" t="s">
        <v>203</v>
      </c>
      <c r="F20" s="152">
        <v>12.372</v>
      </c>
      <c r="G20" s="152">
        <v>20.611000000000001</v>
      </c>
      <c r="H20" s="152" t="s">
        <v>203</v>
      </c>
      <c r="I20" s="152">
        <v>20.111999999999998</v>
      </c>
      <c r="J20" s="152">
        <v>13.101000000000001</v>
      </c>
      <c r="K20" s="152" t="s">
        <v>203</v>
      </c>
      <c r="L20" s="152">
        <v>20.667999999999999</v>
      </c>
      <c r="M20" s="152" t="s">
        <v>203</v>
      </c>
      <c r="N20" s="152">
        <v>21.672999999999998</v>
      </c>
      <c r="O20" s="152">
        <v>12.608000000000001</v>
      </c>
      <c r="P20" s="152" t="s">
        <v>203</v>
      </c>
      <c r="Q20" s="152">
        <v>17.481000000000002</v>
      </c>
      <c r="R20" s="152" t="s">
        <v>203</v>
      </c>
      <c r="S20" s="152" t="s">
        <v>202</v>
      </c>
      <c r="T20" s="152" t="s">
        <v>203</v>
      </c>
      <c r="U20" s="152">
        <v>43.95</v>
      </c>
      <c r="V20" s="152">
        <v>11.784000000000001</v>
      </c>
      <c r="W20" s="152" t="s">
        <v>203</v>
      </c>
      <c r="X20" s="152">
        <v>10.145</v>
      </c>
      <c r="Y20" s="152">
        <v>19.821000000000002</v>
      </c>
      <c r="Z20" s="152">
        <v>11.541</v>
      </c>
      <c r="AA20" s="152">
        <v>15.1</v>
      </c>
    </row>
    <row r="21" spans="1:27">
      <c r="A21" s="37"/>
      <c r="B21" s="287" t="s">
        <v>134</v>
      </c>
      <c r="C21" s="39">
        <f>Information!$G$18</f>
        <v>0</v>
      </c>
      <c r="D21" s="152" t="s">
        <v>202</v>
      </c>
      <c r="E21" s="153" t="s">
        <v>202</v>
      </c>
      <c r="F21" s="153" t="s">
        <v>202</v>
      </c>
      <c r="G21" s="152" t="s">
        <v>265</v>
      </c>
      <c r="H21" s="152" t="s">
        <v>202</v>
      </c>
      <c r="I21" s="152" t="s">
        <v>202</v>
      </c>
      <c r="J21" s="152" t="s">
        <v>202</v>
      </c>
      <c r="K21" s="152" t="s">
        <v>202</v>
      </c>
      <c r="L21" s="152" t="s">
        <v>202</v>
      </c>
      <c r="M21" s="152" t="s">
        <v>202</v>
      </c>
      <c r="N21" s="152" t="s">
        <v>202</v>
      </c>
      <c r="O21" s="152" t="s">
        <v>202</v>
      </c>
      <c r="P21" s="152" t="s">
        <v>202</v>
      </c>
      <c r="Q21" s="152" t="s">
        <v>202</v>
      </c>
      <c r="R21" s="152" t="s">
        <v>202</v>
      </c>
      <c r="S21" s="153" t="s">
        <v>202</v>
      </c>
      <c r="T21" s="153" t="s">
        <v>202</v>
      </c>
      <c r="U21" s="152" t="s">
        <v>202</v>
      </c>
      <c r="V21" s="152" t="s">
        <v>7</v>
      </c>
      <c r="W21" s="152" t="s">
        <v>202</v>
      </c>
      <c r="X21" s="152" t="s">
        <v>202</v>
      </c>
      <c r="Y21" s="152" t="s">
        <v>202</v>
      </c>
      <c r="Z21" s="152" t="s">
        <v>7</v>
      </c>
      <c r="AA21" s="152" t="s">
        <v>202</v>
      </c>
    </row>
    <row r="22" spans="1:27">
      <c r="A22" s="37"/>
      <c r="B22" s="288"/>
      <c r="C22" s="39">
        <f>Information!$G$19</f>
        <v>0.25</v>
      </c>
      <c r="D22" s="152">
        <v>133.63999999999999</v>
      </c>
      <c r="E22" s="153" t="s">
        <v>203</v>
      </c>
      <c r="F22" s="153">
        <v>50.503999999999998</v>
      </c>
      <c r="G22" s="152" t="s">
        <v>265</v>
      </c>
      <c r="H22" s="152">
        <v>78.531999999999996</v>
      </c>
      <c r="I22" s="152" t="s">
        <v>203</v>
      </c>
      <c r="J22" s="152">
        <v>44.268999999999998</v>
      </c>
      <c r="K22" s="152">
        <v>12.326000000000001</v>
      </c>
      <c r="L22" s="152">
        <v>43.526000000000003</v>
      </c>
      <c r="M22" s="152">
        <v>62.009</v>
      </c>
      <c r="N22" s="152">
        <v>20.268999999999998</v>
      </c>
      <c r="O22" s="152">
        <v>51.612000000000002</v>
      </c>
      <c r="P22" s="152">
        <v>55.451999999999998</v>
      </c>
      <c r="Q22" s="152">
        <v>58.877000000000002</v>
      </c>
      <c r="R22" s="152">
        <v>27.84</v>
      </c>
      <c r="S22" s="153">
        <v>109.667</v>
      </c>
      <c r="T22" s="153">
        <v>32.984999999999999</v>
      </c>
      <c r="U22" s="152" t="s">
        <v>203</v>
      </c>
      <c r="V22" s="152" t="s">
        <v>7</v>
      </c>
      <c r="W22" s="152">
        <v>23.513999999999999</v>
      </c>
      <c r="X22" s="152">
        <v>64.227999999999994</v>
      </c>
      <c r="Y22" s="152">
        <v>45.52</v>
      </c>
      <c r="Z22" s="152" t="s">
        <v>7</v>
      </c>
      <c r="AA22" s="152" t="s">
        <v>203</v>
      </c>
    </row>
    <row r="23" spans="1:27">
      <c r="A23" s="37"/>
      <c r="B23" s="288"/>
      <c r="C23" s="39">
        <f>Information!$G$20</f>
        <v>0.5</v>
      </c>
      <c r="D23" s="152">
        <v>226.87100000000001</v>
      </c>
      <c r="E23" s="153">
        <v>42.710999999999999</v>
      </c>
      <c r="F23" s="153">
        <v>245.512</v>
      </c>
      <c r="G23" s="152" t="s">
        <v>265</v>
      </c>
      <c r="H23" s="152">
        <v>255.4</v>
      </c>
      <c r="I23" s="152">
        <v>87.11</v>
      </c>
      <c r="J23" s="152">
        <v>134.35499999999999</v>
      </c>
      <c r="K23" s="152">
        <v>88.495000000000005</v>
      </c>
      <c r="L23" s="152">
        <v>167.60900000000001</v>
      </c>
      <c r="M23" s="152">
        <v>251.84299999999999</v>
      </c>
      <c r="N23" s="152">
        <v>135.63300000000001</v>
      </c>
      <c r="O23" s="152">
        <v>147.143</v>
      </c>
      <c r="P23" s="152">
        <v>211.38300000000001</v>
      </c>
      <c r="Q23" s="152">
        <v>210.14400000000001</v>
      </c>
      <c r="R23" s="152">
        <v>178.75899999999999</v>
      </c>
      <c r="S23" s="153">
        <v>302.99</v>
      </c>
      <c r="T23" s="153">
        <v>162.21600000000001</v>
      </c>
      <c r="U23" s="152">
        <v>148.19499999999999</v>
      </c>
      <c r="V23" s="152" t="s">
        <v>7</v>
      </c>
      <c r="W23" s="152">
        <v>102.34699999999999</v>
      </c>
      <c r="X23" s="152">
        <v>210.41900000000001</v>
      </c>
      <c r="Y23" s="152">
        <v>172.529</v>
      </c>
      <c r="Z23" s="152" t="s">
        <v>7</v>
      </c>
      <c r="AA23" s="152">
        <v>99.251999999999995</v>
      </c>
    </row>
    <row r="24" spans="1:27">
      <c r="A24" s="37"/>
      <c r="B24" s="288"/>
      <c r="C24" s="39">
        <f>Information!$G$21</f>
        <v>0.75</v>
      </c>
      <c r="D24" s="152">
        <v>270.11200000000002</v>
      </c>
      <c r="E24" s="153">
        <v>130.613</v>
      </c>
      <c r="F24" s="153">
        <v>353.07299999999998</v>
      </c>
      <c r="G24" s="152" t="s">
        <v>265</v>
      </c>
      <c r="H24" s="152">
        <v>347.54700000000003</v>
      </c>
      <c r="I24" s="152">
        <v>217.613</v>
      </c>
      <c r="J24" s="152">
        <v>221.82400000000001</v>
      </c>
      <c r="K24" s="152">
        <v>141.363</v>
      </c>
      <c r="L24" s="152">
        <v>245.411</v>
      </c>
      <c r="M24" s="152">
        <v>437.70600000000002</v>
      </c>
      <c r="N24" s="152">
        <v>143.71799999999999</v>
      </c>
      <c r="O24" s="152">
        <v>164.12899999999999</v>
      </c>
      <c r="P24" s="152">
        <v>315.52999999999997</v>
      </c>
      <c r="Q24" s="152">
        <v>328.56599999999997</v>
      </c>
      <c r="R24" s="152">
        <v>338.904</v>
      </c>
      <c r="S24" s="153">
        <v>390.791</v>
      </c>
      <c r="T24" s="153">
        <v>295.36900000000003</v>
      </c>
      <c r="U24" s="152">
        <v>272.66500000000002</v>
      </c>
      <c r="V24" s="152" t="s">
        <v>7</v>
      </c>
      <c r="W24" s="152">
        <v>267.63200000000001</v>
      </c>
      <c r="X24" s="152">
        <v>282.3</v>
      </c>
      <c r="Y24" s="152">
        <v>172.42500000000001</v>
      </c>
      <c r="Z24" s="152" t="s">
        <v>7</v>
      </c>
      <c r="AA24" s="152">
        <v>223.821</v>
      </c>
    </row>
    <row r="25" spans="1:27">
      <c r="A25" s="37"/>
      <c r="B25" s="288"/>
      <c r="C25" s="39">
        <f>Information!$G$22</f>
        <v>1</v>
      </c>
      <c r="D25" s="152">
        <v>360.82</v>
      </c>
      <c r="E25" s="153">
        <v>139.56</v>
      </c>
      <c r="F25" s="153">
        <v>424.45800000000003</v>
      </c>
      <c r="G25" s="152" t="s">
        <v>265</v>
      </c>
      <c r="H25" s="152">
        <v>427.464</v>
      </c>
      <c r="I25" s="152">
        <v>324.447</v>
      </c>
      <c r="J25" s="152">
        <v>277.28699999999998</v>
      </c>
      <c r="K25" s="152">
        <v>179.678</v>
      </c>
      <c r="L25" s="152">
        <v>346.33100000000002</v>
      </c>
      <c r="M25" s="152">
        <v>486.50900000000001</v>
      </c>
      <c r="N25" s="152">
        <v>186.065</v>
      </c>
      <c r="O25" s="152">
        <v>175.27500000000001</v>
      </c>
      <c r="P25" s="152">
        <v>431.86</v>
      </c>
      <c r="Q25" s="152">
        <v>401.12700000000001</v>
      </c>
      <c r="R25" s="152">
        <v>568.22299999999996</v>
      </c>
      <c r="S25" s="153">
        <v>434.42</v>
      </c>
      <c r="T25" s="153">
        <v>367.39400000000001</v>
      </c>
      <c r="U25" s="152">
        <v>379.93599999999998</v>
      </c>
      <c r="V25" s="152" t="s">
        <v>7</v>
      </c>
      <c r="W25" s="152">
        <v>393.447</v>
      </c>
      <c r="X25" s="152">
        <v>305.91300000000001</v>
      </c>
      <c r="Y25" s="152">
        <v>182.98599999999999</v>
      </c>
      <c r="Z25" s="152" t="s">
        <v>7</v>
      </c>
      <c r="AA25" s="152">
        <v>293.101</v>
      </c>
    </row>
    <row r="26" spans="1:27">
      <c r="A26" s="37"/>
      <c r="B26" s="288"/>
      <c r="C26" s="39">
        <f>Information!$G$23</f>
        <v>1.5</v>
      </c>
      <c r="D26" s="152">
        <v>437.81099999999998</v>
      </c>
      <c r="E26" s="153">
        <v>153.15799999999999</v>
      </c>
      <c r="F26" s="153">
        <v>406.29700000000003</v>
      </c>
      <c r="G26" s="152" t="s">
        <v>265</v>
      </c>
      <c r="H26" s="152">
        <v>495.87900000000002</v>
      </c>
      <c r="I26" s="152">
        <v>389.59699999999998</v>
      </c>
      <c r="J26" s="152">
        <v>392.35300000000001</v>
      </c>
      <c r="K26" s="152">
        <v>205.626</v>
      </c>
      <c r="L26" s="152">
        <v>465.59699999999998</v>
      </c>
      <c r="M26" s="152">
        <v>644.08900000000006</v>
      </c>
      <c r="N26" s="152">
        <v>322.53100000000001</v>
      </c>
      <c r="O26" s="152">
        <v>353.93200000000002</v>
      </c>
      <c r="P26" s="152">
        <v>395.67099999999999</v>
      </c>
      <c r="Q26" s="152">
        <v>577.54200000000003</v>
      </c>
      <c r="R26" s="152">
        <v>740.12699999999995</v>
      </c>
      <c r="S26" s="153">
        <v>446.54700000000003</v>
      </c>
      <c r="T26" s="153">
        <v>471.03199999999998</v>
      </c>
      <c r="U26" s="152">
        <v>440.62799999999999</v>
      </c>
      <c r="V26" s="152" t="s">
        <v>7</v>
      </c>
      <c r="W26" s="152">
        <v>616.11800000000005</v>
      </c>
      <c r="X26" s="152">
        <v>386.61200000000002</v>
      </c>
      <c r="Y26" s="152">
        <v>243.36099999999999</v>
      </c>
      <c r="Z26" s="152" t="s">
        <v>7</v>
      </c>
      <c r="AA26" s="152">
        <v>398.34800000000001</v>
      </c>
    </row>
    <row r="27" spans="1:27">
      <c r="A27" s="37"/>
      <c r="B27" s="288"/>
      <c r="C27" s="39">
        <f>Information!$G$24</f>
        <v>2</v>
      </c>
      <c r="D27" s="152">
        <v>539.49599999999998</v>
      </c>
      <c r="E27" s="153">
        <v>141.06200000000001</v>
      </c>
      <c r="F27" s="153">
        <v>436.923</v>
      </c>
      <c r="G27" s="152" t="s">
        <v>265</v>
      </c>
      <c r="H27" s="152">
        <v>564.61800000000005</v>
      </c>
      <c r="I27" s="152">
        <v>399.29700000000003</v>
      </c>
      <c r="J27" s="152">
        <v>496.52100000000002</v>
      </c>
      <c r="K27" s="152">
        <v>247.03100000000001</v>
      </c>
      <c r="L27" s="152">
        <v>556.56799999999998</v>
      </c>
      <c r="M27" s="152">
        <v>724.88800000000003</v>
      </c>
      <c r="N27" s="152">
        <v>410.89100000000002</v>
      </c>
      <c r="O27" s="152">
        <v>427.25299999999999</v>
      </c>
      <c r="P27" s="152">
        <v>394.97399999999999</v>
      </c>
      <c r="Q27" s="152">
        <v>762.66300000000001</v>
      </c>
      <c r="R27" s="152">
        <v>900.51</v>
      </c>
      <c r="S27" s="153">
        <v>417.18200000000002</v>
      </c>
      <c r="T27" s="153">
        <v>610.69799999999998</v>
      </c>
      <c r="U27" s="152">
        <v>546.73900000000003</v>
      </c>
      <c r="V27" s="152" t="s">
        <v>7</v>
      </c>
      <c r="W27" s="152">
        <v>718.58</v>
      </c>
      <c r="X27" s="152">
        <v>487.411</v>
      </c>
      <c r="Y27" s="152">
        <v>321.66500000000002</v>
      </c>
      <c r="Z27" s="152" t="s">
        <v>7</v>
      </c>
      <c r="AA27" s="152">
        <v>544.18200000000002</v>
      </c>
    </row>
    <row r="28" spans="1:27">
      <c r="A28" s="37"/>
      <c r="B28" s="288"/>
      <c r="C28" s="39">
        <f>Information!$G$25</f>
        <v>3</v>
      </c>
      <c r="D28" s="152">
        <v>411.89400000000001</v>
      </c>
      <c r="E28" s="153">
        <v>169.143</v>
      </c>
      <c r="F28" s="153">
        <v>1052.835</v>
      </c>
      <c r="G28" s="152" t="s">
        <v>265</v>
      </c>
      <c r="H28" s="152">
        <v>616.71100000000001</v>
      </c>
      <c r="I28" s="152">
        <v>562.61500000000001</v>
      </c>
      <c r="J28" s="152">
        <v>577.18100000000004</v>
      </c>
      <c r="K28" s="152">
        <v>550.11599999999999</v>
      </c>
      <c r="L28" s="152">
        <v>764.39400000000001</v>
      </c>
      <c r="M28" s="152">
        <v>924.13599999999997</v>
      </c>
      <c r="N28" s="152">
        <v>403.35300000000001</v>
      </c>
      <c r="O28" s="152">
        <v>358.66500000000002</v>
      </c>
      <c r="P28" s="152">
        <v>360.89600000000002</v>
      </c>
      <c r="Q28" s="152">
        <v>910.16800000000001</v>
      </c>
      <c r="R28" s="152">
        <v>850.34400000000005</v>
      </c>
      <c r="S28" s="153">
        <v>662.00099999999998</v>
      </c>
      <c r="T28" s="153">
        <v>756.31200000000001</v>
      </c>
      <c r="U28" s="152">
        <v>557.53899999999999</v>
      </c>
      <c r="V28" s="152" t="s">
        <v>7</v>
      </c>
      <c r="W28" s="152">
        <v>1011.81</v>
      </c>
      <c r="X28" s="152">
        <v>681.28200000000004</v>
      </c>
      <c r="Y28" s="152">
        <v>550.33100000000002</v>
      </c>
      <c r="Z28" s="152" t="s">
        <v>7</v>
      </c>
      <c r="AA28" s="152">
        <v>782.11400000000003</v>
      </c>
    </row>
    <row r="29" spans="1:27">
      <c r="A29" s="37"/>
      <c r="B29" s="288"/>
      <c r="C29" s="39">
        <f>Information!$G$26</f>
        <v>4</v>
      </c>
      <c r="D29" s="152">
        <v>355.57499999999999</v>
      </c>
      <c r="E29" s="153">
        <v>250.51400000000001</v>
      </c>
      <c r="F29" s="153">
        <v>827.81</v>
      </c>
      <c r="G29" s="152" t="s">
        <v>265</v>
      </c>
      <c r="H29" s="152">
        <v>531.255</v>
      </c>
      <c r="I29" s="152">
        <v>601.98599999999999</v>
      </c>
      <c r="J29" s="152">
        <v>719.39400000000001</v>
      </c>
      <c r="K29" s="152">
        <v>653.74300000000005</v>
      </c>
      <c r="L29" s="152">
        <v>829.98</v>
      </c>
      <c r="M29" s="152">
        <v>896.37300000000005</v>
      </c>
      <c r="N29" s="152">
        <v>351.85700000000003</v>
      </c>
      <c r="O29" s="152">
        <v>275.02300000000002</v>
      </c>
      <c r="P29" s="152">
        <v>400.173</v>
      </c>
      <c r="Q29" s="152">
        <v>729.37800000000004</v>
      </c>
      <c r="R29" s="152">
        <v>629.80899999999997</v>
      </c>
      <c r="S29" s="153">
        <v>648.32399999999996</v>
      </c>
      <c r="T29" s="153">
        <v>893.42399999999998</v>
      </c>
      <c r="U29" s="152">
        <v>736.95299999999997</v>
      </c>
      <c r="V29" s="152" t="s">
        <v>7</v>
      </c>
      <c r="W29" s="152">
        <v>1261.0250000000001</v>
      </c>
      <c r="X29" s="152">
        <v>489.06299999999999</v>
      </c>
      <c r="Y29" s="152">
        <v>461.15499999999997</v>
      </c>
      <c r="Z29" s="152" t="s">
        <v>7</v>
      </c>
      <c r="AA29" s="152">
        <v>832.76800000000003</v>
      </c>
    </row>
    <row r="30" spans="1:27">
      <c r="A30" s="37"/>
      <c r="B30" s="288"/>
      <c r="C30" s="39">
        <f>Information!$G$27</f>
        <v>5</v>
      </c>
      <c r="D30" s="152">
        <v>251.64099999999999</v>
      </c>
      <c r="E30" s="153">
        <v>663.55100000000004</v>
      </c>
      <c r="F30" s="153">
        <v>620.95500000000004</v>
      </c>
      <c r="G30" s="152" t="s">
        <v>265</v>
      </c>
      <c r="H30" s="152">
        <v>354.56400000000002</v>
      </c>
      <c r="I30" s="152">
        <v>367.60500000000002</v>
      </c>
      <c r="J30" s="152">
        <v>480.738</v>
      </c>
      <c r="K30" s="152">
        <v>440.053</v>
      </c>
      <c r="L30" s="152">
        <v>604.71500000000003</v>
      </c>
      <c r="M30" s="152">
        <v>595.13099999999997</v>
      </c>
      <c r="N30" s="152">
        <v>272.31099999999998</v>
      </c>
      <c r="O30" s="152">
        <v>232.99600000000001</v>
      </c>
      <c r="P30" s="152">
        <v>337.09199999999998</v>
      </c>
      <c r="Q30" s="152">
        <v>504.779</v>
      </c>
      <c r="R30" s="152">
        <v>541.68499999999995</v>
      </c>
      <c r="S30" s="153">
        <v>441.97800000000001</v>
      </c>
      <c r="T30" s="153">
        <v>586.82100000000003</v>
      </c>
      <c r="U30" s="152">
        <v>540.81299999999999</v>
      </c>
      <c r="V30" s="152" t="s">
        <v>7</v>
      </c>
      <c r="W30" s="152">
        <v>816.07500000000005</v>
      </c>
      <c r="X30" s="152">
        <v>348.02</v>
      </c>
      <c r="Y30" s="152">
        <v>345.09</v>
      </c>
      <c r="Z30" s="152" t="s">
        <v>7</v>
      </c>
      <c r="AA30" s="152">
        <v>644.85900000000004</v>
      </c>
    </row>
    <row r="31" spans="1:27">
      <c r="A31" s="37"/>
      <c r="B31" s="288"/>
      <c r="C31" s="39">
        <f>Information!$G$28</f>
        <v>6</v>
      </c>
      <c r="D31" s="152">
        <v>202.495</v>
      </c>
      <c r="E31" s="153">
        <v>940.16800000000001</v>
      </c>
      <c r="F31" s="153">
        <v>485.96600000000001</v>
      </c>
      <c r="G31" s="152" t="s">
        <v>265</v>
      </c>
      <c r="H31" s="152">
        <v>297.75</v>
      </c>
      <c r="I31" s="152">
        <v>259.959</v>
      </c>
      <c r="J31" s="152">
        <v>357.17</v>
      </c>
      <c r="K31" s="152">
        <v>340.995</v>
      </c>
      <c r="L31" s="152">
        <v>514.72400000000005</v>
      </c>
      <c r="M31" s="152">
        <v>394.11700000000002</v>
      </c>
      <c r="N31" s="152">
        <v>211.88200000000001</v>
      </c>
      <c r="O31" s="152">
        <v>163.291</v>
      </c>
      <c r="P31" s="152">
        <v>236.06200000000001</v>
      </c>
      <c r="Q31" s="152">
        <v>339.29399999999998</v>
      </c>
      <c r="R31" s="152">
        <v>402.74900000000002</v>
      </c>
      <c r="S31" s="153">
        <v>276.79300000000001</v>
      </c>
      <c r="T31" s="153">
        <v>415.661</v>
      </c>
      <c r="U31" s="152">
        <v>433.91300000000001</v>
      </c>
      <c r="V31" s="152" t="s">
        <v>7</v>
      </c>
      <c r="W31" s="152">
        <v>551.69000000000005</v>
      </c>
      <c r="X31" s="152">
        <v>186.82900000000001</v>
      </c>
      <c r="Y31" s="152">
        <v>247.83500000000001</v>
      </c>
      <c r="Z31" s="152" t="s">
        <v>7</v>
      </c>
      <c r="AA31" s="152">
        <v>473.52100000000002</v>
      </c>
    </row>
    <row r="32" spans="1:27">
      <c r="A32" s="37"/>
      <c r="B32" s="288"/>
      <c r="C32" s="39">
        <f>Information!$G$29</f>
        <v>7</v>
      </c>
      <c r="D32" s="152">
        <v>188.166</v>
      </c>
      <c r="E32" s="153">
        <v>875.21799999999996</v>
      </c>
      <c r="F32" s="153">
        <v>368.42200000000003</v>
      </c>
      <c r="G32" s="223" t="s">
        <v>265</v>
      </c>
      <c r="H32" s="152">
        <v>232.828</v>
      </c>
      <c r="I32" s="152">
        <v>226.429</v>
      </c>
      <c r="J32" s="152">
        <v>317.91500000000002</v>
      </c>
      <c r="K32" s="152">
        <v>263.60700000000003</v>
      </c>
      <c r="L32" s="152">
        <v>378.93700000000001</v>
      </c>
      <c r="M32" s="152">
        <v>326.64299999999997</v>
      </c>
      <c r="N32" s="152">
        <v>161.74100000000001</v>
      </c>
      <c r="O32" s="152">
        <v>121.676</v>
      </c>
      <c r="P32" s="152">
        <v>197.98</v>
      </c>
      <c r="Q32" s="152">
        <v>264.65800000000002</v>
      </c>
      <c r="R32" s="152">
        <v>298.44099999999997</v>
      </c>
      <c r="S32" s="153">
        <v>194.56100000000001</v>
      </c>
      <c r="T32" s="153">
        <v>369.41800000000001</v>
      </c>
      <c r="U32" s="152">
        <v>363.75700000000001</v>
      </c>
      <c r="V32" s="223" t="s">
        <v>7</v>
      </c>
      <c r="W32" s="152">
        <v>441.32400000000001</v>
      </c>
      <c r="X32" s="152">
        <v>195.185</v>
      </c>
      <c r="Y32" s="152">
        <v>187.17</v>
      </c>
      <c r="Z32" s="223" t="s">
        <v>7</v>
      </c>
      <c r="AA32" s="152">
        <v>353.625</v>
      </c>
    </row>
    <row r="33" spans="1:27">
      <c r="A33" s="37"/>
      <c r="B33" s="288"/>
      <c r="C33" s="39">
        <f>Information!$G$30</f>
        <v>8</v>
      </c>
      <c r="D33" s="152">
        <v>158.18700000000001</v>
      </c>
      <c r="E33" s="153">
        <v>831.15300000000002</v>
      </c>
      <c r="F33" s="153">
        <v>277.58300000000003</v>
      </c>
      <c r="G33" s="152" t="s">
        <v>265</v>
      </c>
      <c r="H33" s="152">
        <v>180.68100000000001</v>
      </c>
      <c r="I33" s="152">
        <v>185.46600000000001</v>
      </c>
      <c r="J33" s="152">
        <v>244.881</v>
      </c>
      <c r="K33" s="152">
        <v>216.88499999999999</v>
      </c>
      <c r="L33" s="152">
        <v>289.69299999999998</v>
      </c>
      <c r="M33" s="152">
        <v>265.52999999999997</v>
      </c>
      <c r="N33" s="152">
        <v>134.03899999999999</v>
      </c>
      <c r="O33" s="152">
        <v>110.327</v>
      </c>
      <c r="P33" s="152">
        <v>166.70599999999999</v>
      </c>
      <c r="Q33" s="152">
        <v>209.47800000000001</v>
      </c>
      <c r="R33" s="152">
        <v>223.14599999999999</v>
      </c>
      <c r="S33" s="153">
        <v>146.983</v>
      </c>
      <c r="T33" s="153">
        <v>312.85399999999998</v>
      </c>
      <c r="U33" s="152">
        <v>313.61399999999998</v>
      </c>
      <c r="V33" s="152" t="s">
        <v>7</v>
      </c>
      <c r="W33" s="152">
        <v>349.38900000000001</v>
      </c>
      <c r="X33" s="152">
        <v>168.84200000000001</v>
      </c>
      <c r="Y33" s="152">
        <v>163.01599999999999</v>
      </c>
      <c r="Z33" s="152" t="s">
        <v>7</v>
      </c>
      <c r="AA33" s="152">
        <v>277.18400000000003</v>
      </c>
    </row>
    <row r="34" spans="1:27">
      <c r="A34" s="37"/>
      <c r="B34" s="288"/>
      <c r="C34" s="39">
        <f>Information!$G$31</f>
        <v>10</v>
      </c>
      <c r="D34" s="152">
        <v>122.235</v>
      </c>
      <c r="E34" s="153">
        <v>725.38300000000004</v>
      </c>
      <c r="F34" s="153">
        <v>178.40299999999999</v>
      </c>
      <c r="G34" s="152" t="s">
        <v>265</v>
      </c>
      <c r="H34" s="152">
        <v>104.965</v>
      </c>
      <c r="I34" s="152">
        <v>123.309</v>
      </c>
      <c r="J34" s="152">
        <v>132.41800000000001</v>
      </c>
      <c r="K34" s="152">
        <v>150.15899999999999</v>
      </c>
      <c r="L34" s="152">
        <v>160.42500000000001</v>
      </c>
      <c r="M34" s="152">
        <v>155.38</v>
      </c>
      <c r="N34" s="152">
        <v>84.561999999999998</v>
      </c>
      <c r="O34" s="152">
        <v>56.255000000000003</v>
      </c>
      <c r="P34" s="152">
        <v>99.162000000000006</v>
      </c>
      <c r="Q34" s="152">
        <v>126.846</v>
      </c>
      <c r="R34" s="152">
        <v>148.42099999999999</v>
      </c>
      <c r="S34" s="153">
        <v>81.563000000000002</v>
      </c>
      <c r="T34" s="153">
        <v>157.94999999999999</v>
      </c>
      <c r="U34" s="152">
        <v>226.124</v>
      </c>
      <c r="V34" s="152" t="s">
        <v>7</v>
      </c>
      <c r="W34" s="152">
        <v>189.90600000000001</v>
      </c>
      <c r="X34" s="152">
        <v>107.123</v>
      </c>
      <c r="Y34" s="152">
        <v>96.769000000000005</v>
      </c>
      <c r="Z34" s="152" t="s">
        <v>7</v>
      </c>
      <c r="AA34" s="152">
        <v>138.22499999999999</v>
      </c>
    </row>
    <row r="35" spans="1:27">
      <c r="A35" s="37"/>
      <c r="B35" s="288"/>
      <c r="C35" s="39">
        <f>Information!$G$32</f>
        <v>12</v>
      </c>
      <c r="D35" s="152">
        <v>64.92</v>
      </c>
      <c r="E35" s="153">
        <v>661.476</v>
      </c>
      <c r="F35" s="153">
        <v>144.13499999999999</v>
      </c>
      <c r="G35" s="152" t="s">
        <v>265</v>
      </c>
      <c r="H35" s="152">
        <v>75.405000000000001</v>
      </c>
      <c r="I35" s="152">
        <v>81.186999999999998</v>
      </c>
      <c r="J35" s="152">
        <v>103.023</v>
      </c>
      <c r="K35" s="152">
        <v>96.905000000000001</v>
      </c>
      <c r="L35" s="152">
        <v>104.839</v>
      </c>
      <c r="M35" s="152">
        <v>107.283</v>
      </c>
      <c r="N35" s="152">
        <v>52.567</v>
      </c>
      <c r="O35" s="152">
        <v>38.165999999999997</v>
      </c>
      <c r="P35" s="152">
        <v>60.889000000000003</v>
      </c>
      <c r="Q35" s="152">
        <v>72.682000000000002</v>
      </c>
      <c r="R35" s="152">
        <v>90.004000000000005</v>
      </c>
      <c r="S35" s="153">
        <v>51.198</v>
      </c>
      <c r="T35" s="153">
        <v>100.61799999999999</v>
      </c>
      <c r="U35" s="152">
        <v>143.988</v>
      </c>
      <c r="V35" s="152" t="s">
        <v>7</v>
      </c>
      <c r="W35" s="152">
        <v>129.23599999999999</v>
      </c>
      <c r="X35" s="152">
        <v>77.293999999999997</v>
      </c>
      <c r="Y35" s="152">
        <v>67.847999999999999</v>
      </c>
      <c r="Z35" s="152" t="s">
        <v>7</v>
      </c>
      <c r="AA35" s="152">
        <v>112.312</v>
      </c>
    </row>
    <row r="36" spans="1:27">
      <c r="A36" s="37"/>
      <c r="B36" s="288"/>
      <c r="C36" s="39">
        <f>Information!$G$33</f>
        <v>24</v>
      </c>
      <c r="D36" s="152">
        <v>24.065999999999999</v>
      </c>
      <c r="E36" s="153">
        <v>115.637</v>
      </c>
      <c r="F36" s="153">
        <v>48.283000000000001</v>
      </c>
      <c r="G36" s="152" t="s">
        <v>265</v>
      </c>
      <c r="H36" s="152">
        <v>22.3</v>
      </c>
      <c r="I36" s="152">
        <v>30.754999999999999</v>
      </c>
      <c r="J36" s="152">
        <v>27.986000000000001</v>
      </c>
      <c r="K36" s="152">
        <v>43.058</v>
      </c>
      <c r="L36" s="152">
        <v>14.201000000000001</v>
      </c>
      <c r="M36" s="152">
        <v>35.414000000000001</v>
      </c>
      <c r="N36" s="152">
        <v>15.654</v>
      </c>
      <c r="O36" s="152">
        <v>13.311</v>
      </c>
      <c r="P36" s="152">
        <v>18.253</v>
      </c>
      <c r="Q36" s="152">
        <v>25.923999999999999</v>
      </c>
      <c r="R36" s="152">
        <v>20.739000000000001</v>
      </c>
      <c r="S36" s="153" t="s">
        <v>203</v>
      </c>
      <c r="T36" s="153">
        <v>61.889000000000003</v>
      </c>
      <c r="U36" s="152">
        <v>50.640999999999998</v>
      </c>
      <c r="V36" s="152" t="s">
        <v>7</v>
      </c>
      <c r="W36" s="152">
        <v>20.332000000000001</v>
      </c>
      <c r="X36" s="152">
        <v>26.242000000000001</v>
      </c>
      <c r="Y36" s="152">
        <v>22.106000000000002</v>
      </c>
      <c r="Z36" s="152" t="s">
        <v>7</v>
      </c>
      <c r="AA36" s="152">
        <v>21.888000000000002</v>
      </c>
    </row>
    <row r="37" spans="1:27">
      <c r="A37" s="37"/>
      <c r="B37" s="288"/>
      <c r="C37" s="39">
        <f>Information!$G$34</f>
        <v>36</v>
      </c>
      <c r="D37" s="152" t="s">
        <v>203</v>
      </c>
      <c r="E37" s="153">
        <v>23.709</v>
      </c>
      <c r="F37" s="153">
        <v>11.260999999999999</v>
      </c>
      <c r="G37" s="152" t="s">
        <v>265</v>
      </c>
      <c r="H37" s="152">
        <v>10.685</v>
      </c>
      <c r="I37" s="152">
        <v>19.34</v>
      </c>
      <c r="J37" s="152">
        <v>11.324</v>
      </c>
      <c r="K37" s="152">
        <v>14.814</v>
      </c>
      <c r="L37" s="152" t="s">
        <v>203</v>
      </c>
      <c r="M37" s="152">
        <v>10.297000000000001</v>
      </c>
      <c r="N37" s="152" t="s">
        <v>203</v>
      </c>
      <c r="O37" s="152" t="s">
        <v>203</v>
      </c>
      <c r="P37" s="152">
        <v>13.122999999999999</v>
      </c>
      <c r="Q37" s="152">
        <v>13.119</v>
      </c>
      <c r="R37" s="152" t="s">
        <v>203</v>
      </c>
      <c r="S37" s="153" t="s">
        <v>202</v>
      </c>
      <c r="T37" s="153">
        <v>11.763</v>
      </c>
      <c r="U37" s="152">
        <v>31.933</v>
      </c>
      <c r="V37" s="152" t="s">
        <v>7</v>
      </c>
      <c r="W37" s="152" t="s">
        <v>203</v>
      </c>
      <c r="X37" s="152" t="s">
        <v>203</v>
      </c>
      <c r="Y37" s="152">
        <v>11.712999999999999</v>
      </c>
      <c r="Z37" s="152" t="s">
        <v>7</v>
      </c>
      <c r="AA37" s="152">
        <v>16.088000000000001</v>
      </c>
    </row>
  </sheetData>
  <sheetProtection algorithmName="SHA-512" hashValue="Ei3DL8pM4/YdERGVHnJw2c7E81PKZ87nkZJjlE7dHpV0EyH3cxUROsBwjNkmWUmSo1O4TkE01qMXOskt5uBG8Q==" saltValue="WMLB/2wbbbf2qUvtPg8E2w==" spinCount="100000" sheet="1" objects="1" scenarios="1"/>
  <mergeCells count="3">
    <mergeCell ref="B1:C1"/>
    <mergeCell ref="B4:B20"/>
    <mergeCell ref="B21:B37"/>
  </mergeCells>
  <phoneticPr fontId="1" type="noConversion"/>
  <pageMargins left="0.7" right="0.7" top="0.75" bottom="0.75" header="0.3" footer="0.3"/>
  <pageSetup paperSize="9" scale="1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282"/>
  <sheetViews>
    <sheetView view="pageBreakPreview" zoomScale="70" zoomScaleNormal="70" zoomScaleSheetLayoutView="70" workbookViewId="0">
      <selection activeCell="P39" sqref="P39"/>
    </sheetView>
  </sheetViews>
  <sheetFormatPr baseColWidth="10" defaultColWidth="8.83203125" defaultRowHeight="17"/>
  <cols>
    <col min="1" max="1" width="11" style="162" bestFit="1" customWidth="1"/>
    <col min="2" max="3" width="8.83203125" style="162"/>
    <col min="4" max="4" width="14.33203125" style="162" customWidth="1"/>
    <col min="5" max="5" width="14.33203125" style="78" customWidth="1"/>
    <col min="6" max="16384" width="8.83203125" style="78"/>
  </cols>
  <sheetData>
    <row r="1" spans="1:9" ht="45" customHeight="1">
      <c r="A1" s="131" t="s">
        <v>36</v>
      </c>
      <c r="B1" s="131" t="s">
        <v>71</v>
      </c>
      <c r="C1" s="131" t="s">
        <v>27</v>
      </c>
      <c r="D1" s="131" t="str">
        <f>"Measured concentration ("&amp;Information!$C$10&amp;")"</f>
        <v>Measured concentration (ng/mL)</v>
      </c>
      <c r="E1" s="131" t="str">
        <f>"Conver. Conc. ("&amp;Information!$C$10&amp;")"</f>
        <v>Conver. Conc. (ng/mL)</v>
      </c>
      <c r="H1" s="131" t="str">
        <f>"LLOQ ("&amp;Information!$C$10&amp;")"</f>
        <v>LLOQ (ng/mL)</v>
      </c>
      <c r="I1" s="177">
        <f>Information!C18</f>
        <v>10</v>
      </c>
    </row>
    <row r="2" spans="1:9">
      <c r="A2" s="154" t="s">
        <v>196</v>
      </c>
      <c r="B2" s="155">
        <v>1</v>
      </c>
      <c r="C2" s="59">
        <v>0</v>
      </c>
      <c r="D2" s="156" t="s">
        <v>195</v>
      </c>
      <c r="E2" s="130" t="str">
        <f>IF(OR(D2=0,D2="no peak",D2="&lt; 0", D2&lt;$I$1*0.2),"ND",IF(OR(D2&lt;$I$1,$I$1*0.2&lt;=D2&lt;$I$1),"BQL",D2))</f>
        <v>ND</v>
      </c>
    </row>
    <row r="3" spans="1:9">
      <c r="A3" s="154" t="s">
        <v>196</v>
      </c>
      <c r="B3" s="158">
        <v>1</v>
      </c>
      <c r="C3" s="159">
        <v>0.25</v>
      </c>
      <c r="D3" s="160">
        <v>1.4219999999999999</v>
      </c>
      <c r="E3" s="79" t="str">
        <f t="shared" ref="E3:E33" si="0">IF(OR(D3=0,D3="no peak",D3="&lt; 0", D3&lt;$I$1*0.2),"ND",IF(OR(D3&lt;$I$1,$I$1*0.2&lt;=D3&lt;$I$1),"BQL",D3))</f>
        <v>ND</v>
      </c>
    </row>
    <row r="4" spans="1:9">
      <c r="A4" s="154" t="s">
        <v>196</v>
      </c>
      <c r="B4" s="158">
        <v>1</v>
      </c>
      <c r="C4" s="159">
        <v>0.5</v>
      </c>
      <c r="D4" s="160">
        <v>66.31</v>
      </c>
      <c r="E4" s="79">
        <f t="shared" si="0"/>
        <v>66.31</v>
      </c>
    </row>
    <row r="5" spans="1:9">
      <c r="A5" s="154" t="s">
        <v>196</v>
      </c>
      <c r="B5" s="158">
        <v>1</v>
      </c>
      <c r="C5" s="159">
        <v>0.75</v>
      </c>
      <c r="D5" s="160">
        <v>140.666</v>
      </c>
      <c r="E5" s="79">
        <f t="shared" si="0"/>
        <v>140.666</v>
      </c>
    </row>
    <row r="6" spans="1:9">
      <c r="A6" s="154" t="s">
        <v>196</v>
      </c>
      <c r="B6" s="158">
        <v>1</v>
      </c>
      <c r="C6" s="159">
        <v>1</v>
      </c>
      <c r="D6" s="160">
        <v>223.86199999999999</v>
      </c>
      <c r="E6" s="79">
        <f t="shared" si="0"/>
        <v>223.86199999999999</v>
      </c>
    </row>
    <row r="7" spans="1:9">
      <c r="A7" s="154" t="s">
        <v>196</v>
      </c>
      <c r="B7" s="158">
        <v>1</v>
      </c>
      <c r="C7" s="159">
        <v>1.5</v>
      </c>
      <c r="D7" s="160">
        <v>513.1</v>
      </c>
      <c r="E7" s="79">
        <f t="shared" si="0"/>
        <v>513.1</v>
      </c>
    </row>
    <row r="8" spans="1:9">
      <c r="A8" s="154" t="s">
        <v>196</v>
      </c>
      <c r="B8" s="158">
        <v>1</v>
      </c>
      <c r="C8" s="159">
        <v>2</v>
      </c>
      <c r="D8" s="160">
        <v>771.28899999999999</v>
      </c>
      <c r="E8" s="79">
        <f t="shared" si="0"/>
        <v>771.28899999999999</v>
      </c>
    </row>
    <row r="9" spans="1:9">
      <c r="A9" s="154" t="s">
        <v>196</v>
      </c>
      <c r="B9" s="158">
        <v>1</v>
      </c>
      <c r="C9" s="159">
        <v>3</v>
      </c>
      <c r="D9" s="160">
        <v>1058.893</v>
      </c>
      <c r="E9" s="79">
        <f t="shared" si="0"/>
        <v>1058.893</v>
      </c>
    </row>
    <row r="10" spans="1:9">
      <c r="A10" s="154" t="s">
        <v>196</v>
      </c>
      <c r="B10" s="158">
        <v>1</v>
      </c>
      <c r="C10" s="159">
        <v>4</v>
      </c>
      <c r="D10" s="160">
        <v>1040.096</v>
      </c>
      <c r="E10" s="79">
        <f t="shared" si="0"/>
        <v>1040.096</v>
      </c>
    </row>
    <row r="11" spans="1:9">
      <c r="A11" s="154" t="s">
        <v>196</v>
      </c>
      <c r="B11" s="158">
        <v>1</v>
      </c>
      <c r="C11" s="159">
        <v>5</v>
      </c>
      <c r="D11" s="160">
        <v>804.36599999999999</v>
      </c>
      <c r="E11" s="79">
        <f t="shared" si="0"/>
        <v>804.36599999999999</v>
      </c>
    </row>
    <row r="12" spans="1:9">
      <c r="A12" s="154" t="s">
        <v>196</v>
      </c>
      <c r="B12" s="158">
        <v>1</v>
      </c>
      <c r="C12" s="159">
        <v>6</v>
      </c>
      <c r="D12" s="160">
        <v>576.69899999999996</v>
      </c>
      <c r="E12" s="79">
        <f t="shared" si="0"/>
        <v>576.69899999999996</v>
      </c>
    </row>
    <row r="13" spans="1:9">
      <c r="A13" s="154" t="s">
        <v>196</v>
      </c>
      <c r="B13" s="158">
        <v>1</v>
      </c>
      <c r="C13" s="159">
        <v>7</v>
      </c>
      <c r="D13" s="160">
        <v>435.30599999999998</v>
      </c>
      <c r="E13" s="79">
        <f t="shared" si="0"/>
        <v>435.30599999999998</v>
      </c>
    </row>
    <row r="14" spans="1:9">
      <c r="A14" s="154" t="s">
        <v>196</v>
      </c>
      <c r="B14" s="158">
        <v>1</v>
      </c>
      <c r="C14" s="159">
        <v>8</v>
      </c>
      <c r="D14" s="160">
        <v>319.50400000000002</v>
      </c>
      <c r="E14" s="79">
        <f t="shared" si="0"/>
        <v>319.50400000000002</v>
      </c>
    </row>
    <row r="15" spans="1:9">
      <c r="A15" s="154" t="s">
        <v>196</v>
      </c>
      <c r="B15" s="158">
        <v>1</v>
      </c>
      <c r="C15" s="159">
        <v>10</v>
      </c>
      <c r="D15" s="232">
        <v>194.50399999999999</v>
      </c>
      <c r="E15" s="79">
        <f t="shared" si="0"/>
        <v>194.50399999999999</v>
      </c>
    </row>
    <row r="16" spans="1:9">
      <c r="A16" s="154" t="s">
        <v>196</v>
      </c>
      <c r="B16" s="158">
        <v>1</v>
      </c>
      <c r="C16" s="159">
        <v>12</v>
      </c>
      <c r="D16" s="232">
        <v>110.896</v>
      </c>
      <c r="E16" s="79">
        <f t="shared" si="0"/>
        <v>110.896</v>
      </c>
    </row>
    <row r="17" spans="1:5">
      <c r="A17" s="154" t="s">
        <v>196</v>
      </c>
      <c r="B17" s="158">
        <v>1</v>
      </c>
      <c r="C17" s="159">
        <v>24</v>
      </c>
      <c r="D17" s="232">
        <v>14.537000000000001</v>
      </c>
      <c r="E17" s="79">
        <f t="shared" si="0"/>
        <v>14.537000000000001</v>
      </c>
    </row>
    <row r="18" spans="1:5">
      <c r="A18" s="154" t="s">
        <v>196</v>
      </c>
      <c r="B18" s="158">
        <v>1</v>
      </c>
      <c r="C18" s="159">
        <v>36</v>
      </c>
      <c r="D18" s="160">
        <v>3.1339999999999999</v>
      </c>
      <c r="E18" s="79" t="str">
        <f t="shared" si="0"/>
        <v>BQL</v>
      </c>
    </row>
    <row r="19" spans="1:5">
      <c r="A19" s="154" t="s">
        <v>196</v>
      </c>
      <c r="B19" s="158">
        <v>2</v>
      </c>
      <c r="C19" s="59">
        <v>0</v>
      </c>
      <c r="D19" s="160" t="s">
        <v>195</v>
      </c>
      <c r="E19" s="79" t="str">
        <f t="shared" si="0"/>
        <v>ND</v>
      </c>
    </row>
    <row r="20" spans="1:5">
      <c r="A20" s="154" t="s">
        <v>196</v>
      </c>
      <c r="B20" s="158">
        <v>2</v>
      </c>
      <c r="C20" s="159">
        <v>0.25</v>
      </c>
      <c r="D20" s="160">
        <v>47.287999999999997</v>
      </c>
      <c r="E20" s="79">
        <f t="shared" si="0"/>
        <v>47.287999999999997</v>
      </c>
    </row>
    <row r="21" spans="1:5">
      <c r="A21" s="154" t="s">
        <v>196</v>
      </c>
      <c r="B21" s="158">
        <v>2</v>
      </c>
      <c r="C21" s="159">
        <v>0.5</v>
      </c>
      <c r="D21" s="160">
        <v>149.751</v>
      </c>
      <c r="E21" s="79">
        <f t="shared" si="0"/>
        <v>149.751</v>
      </c>
    </row>
    <row r="22" spans="1:5">
      <c r="A22" s="154" t="s">
        <v>196</v>
      </c>
      <c r="B22" s="158">
        <v>2</v>
      </c>
      <c r="C22" s="159">
        <v>0.75</v>
      </c>
      <c r="D22" s="160">
        <v>219.04900000000001</v>
      </c>
      <c r="E22" s="79">
        <f t="shared" si="0"/>
        <v>219.04900000000001</v>
      </c>
    </row>
    <row r="23" spans="1:5">
      <c r="A23" s="154" t="s">
        <v>196</v>
      </c>
      <c r="B23" s="158">
        <v>2</v>
      </c>
      <c r="C23" s="159">
        <v>1</v>
      </c>
      <c r="D23" s="160">
        <v>305.16399999999999</v>
      </c>
      <c r="E23" s="79">
        <f t="shared" si="0"/>
        <v>305.16399999999999</v>
      </c>
    </row>
    <row r="24" spans="1:5">
      <c r="A24" s="154" t="s">
        <v>196</v>
      </c>
      <c r="B24" s="158">
        <v>2</v>
      </c>
      <c r="C24" s="159">
        <v>1.5</v>
      </c>
      <c r="D24" s="160">
        <v>342.50400000000002</v>
      </c>
      <c r="E24" s="79">
        <f t="shared" si="0"/>
        <v>342.50400000000002</v>
      </c>
    </row>
    <row r="25" spans="1:5">
      <c r="A25" s="154" t="s">
        <v>196</v>
      </c>
      <c r="B25" s="158">
        <v>2</v>
      </c>
      <c r="C25" s="159">
        <v>2</v>
      </c>
      <c r="D25" s="160">
        <v>466.19</v>
      </c>
      <c r="E25" s="79">
        <f t="shared" si="0"/>
        <v>466.19</v>
      </c>
    </row>
    <row r="26" spans="1:5">
      <c r="A26" s="154" t="s">
        <v>196</v>
      </c>
      <c r="B26" s="158">
        <v>2</v>
      </c>
      <c r="C26" s="159">
        <v>3</v>
      </c>
      <c r="D26" s="160">
        <v>559.77099999999996</v>
      </c>
      <c r="E26" s="79">
        <f t="shared" si="0"/>
        <v>559.77099999999996</v>
      </c>
    </row>
    <row r="27" spans="1:5">
      <c r="A27" s="154" t="s">
        <v>196</v>
      </c>
      <c r="B27" s="158">
        <v>2</v>
      </c>
      <c r="C27" s="159">
        <v>4</v>
      </c>
      <c r="D27" s="160">
        <v>428.02100000000002</v>
      </c>
      <c r="E27" s="79">
        <f t="shared" si="0"/>
        <v>428.02100000000002</v>
      </c>
    </row>
    <row r="28" spans="1:5">
      <c r="A28" s="154" t="s">
        <v>196</v>
      </c>
      <c r="B28" s="158">
        <v>2</v>
      </c>
      <c r="C28" s="159">
        <v>5</v>
      </c>
      <c r="D28" s="160">
        <v>312.56099999999998</v>
      </c>
      <c r="E28" s="79">
        <f t="shared" si="0"/>
        <v>312.56099999999998</v>
      </c>
    </row>
    <row r="29" spans="1:5">
      <c r="A29" s="154" t="s">
        <v>196</v>
      </c>
      <c r="B29" s="158">
        <v>2</v>
      </c>
      <c r="C29" s="159">
        <v>6</v>
      </c>
      <c r="D29" s="160">
        <v>245.97300000000001</v>
      </c>
      <c r="E29" s="79">
        <f t="shared" si="0"/>
        <v>245.97300000000001</v>
      </c>
    </row>
    <row r="30" spans="1:5">
      <c r="A30" s="154" t="s">
        <v>196</v>
      </c>
      <c r="B30" s="158">
        <v>2</v>
      </c>
      <c r="C30" s="159">
        <v>7</v>
      </c>
      <c r="D30" s="160">
        <v>191.69</v>
      </c>
      <c r="E30" s="79">
        <f t="shared" si="0"/>
        <v>191.69</v>
      </c>
    </row>
    <row r="31" spans="1:5">
      <c r="A31" s="154" t="s">
        <v>196</v>
      </c>
      <c r="B31" s="158">
        <v>2</v>
      </c>
      <c r="C31" s="159">
        <v>8</v>
      </c>
      <c r="D31" s="160">
        <v>155.22499999999999</v>
      </c>
      <c r="E31" s="79">
        <f t="shared" si="0"/>
        <v>155.22499999999999</v>
      </c>
    </row>
    <row r="32" spans="1:5">
      <c r="A32" s="154" t="s">
        <v>196</v>
      </c>
      <c r="B32" s="158">
        <v>2</v>
      </c>
      <c r="C32" s="159">
        <v>10</v>
      </c>
      <c r="D32" s="160">
        <v>87.480999999999995</v>
      </c>
      <c r="E32" s="79">
        <f t="shared" si="0"/>
        <v>87.480999999999995</v>
      </c>
    </row>
    <row r="33" spans="1:5">
      <c r="A33" s="154" t="s">
        <v>196</v>
      </c>
      <c r="B33" s="158">
        <v>2</v>
      </c>
      <c r="C33" s="159">
        <v>12</v>
      </c>
      <c r="D33" s="160">
        <v>106.137</v>
      </c>
      <c r="E33" s="79">
        <f t="shared" si="0"/>
        <v>106.137</v>
      </c>
    </row>
    <row r="34" spans="1:5">
      <c r="A34" s="154" t="s">
        <v>196</v>
      </c>
      <c r="B34" s="158">
        <v>2</v>
      </c>
      <c r="C34" s="159">
        <v>24</v>
      </c>
      <c r="D34" s="160">
        <v>20.401</v>
      </c>
      <c r="E34" s="79">
        <f>IF(OR(D34=0,D34="no peak",D34="&lt; 0", D34&lt;$I$1*0.2),"ND",IF(OR(D34&lt;$I$1,$I$1*0.2&lt;=D34&lt;$I$1),"BQL",D34))</f>
        <v>20.401</v>
      </c>
    </row>
    <row r="35" spans="1:5">
      <c r="A35" s="154" t="s">
        <v>196</v>
      </c>
      <c r="B35" s="158">
        <v>2</v>
      </c>
      <c r="C35" s="159">
        <v>36</v>
      </c>
      <c r="D35" s="160">
        <v>3.653</v>
      </c>
      <c r="E35" s="79" t="str">
        <f t="shared" ref="E35:E48" si="1">IF(OR(D35=0,D35="no peak",D35="&lt; 0", D35&lt;$I$1*0.2),"ND",IF(OR(D35&lt;$I$1,$I$1*0.2&lt;=D35&lt;$I$1),"BQL",D35))</f>
        <v>BQL</v>
      </c>
    </row>
    <row r="36" spans="1:5">
      <c r="A36" s="157" t="s">
        <v>197</v>
      </c>
      <c r="B36" s="155">
        <v>1</v>
      </c>
      <c r="C36" s="59">
        <v>0</v>
      </c>
      <c r="D36" s="160" t="s">
        <v>195</v>
      </c>
      <c r="E36" s="79" t="str">
        <f t="shared" si="1"/>
        <v>ND</v>
      </c>
    </row>
    <row r="37" spans="1:5">
      <c r="A37" s="157" t="s">
        <v>197</v>
      </c>
      <c r="B37" s="158">
        <v>1</v>
      </c>
      <c r="C37" s="159">
        <v>0.25</v>
      </c>
      <c r="D37" s="160">
        <v>2.4369999999999998</v>
      </c>
      <c r="E37" s="79" t="str">
        <f t="shared" si="1"/>
        <v>BQL</v>
      </c>
    </row>
    <row r="38" spans="1:5">
      <c r="A38" s="157" t="s">
        <v>197</v>
      </c>
      <c r="B38" s="158">
        <v>1</v>
      </c>
      <c r="C38" s="159">
        <v>0.5</v>
      </c>
      <c r="D38" s="160">
        <v>111.047</v>
      </c>
      <c r="E38" s="79">
        <f t="shared" si="1"/>
        <v>111.047</v>
      </c>
    </row>
    <row r="39" spans="1:5">
      <c r="A39" s="157" t="s">
        <v>197</v>
      </c>
      <c r="B39" s="158">
        <v>1</v>
      </c>
      <c r="C39" s="159">
        <v>0.75</v>
      </c>
      <c r="D39" s="160">
        <v>294.988</v>
      </c>
      <c r="E39" s="79">
        <f t="shared" si="1"/>
        <v>294.988</v>
      </c>
    </row>
    <row r="40" spans="1:5">
      <c r="A40" s="157" t="s">
        <v>197</v>
      </c>
      <c r="B40" s="158">
        <v>1</v>
      </c>
      <c r="C40" s="159">
        <v>1</v>
      </c>
      <c r="D40" s="160">
        <v>326.66500000000002</v>
      </c>
      <c r="E40" s="79">
        <f t="shared" si="1"/>
        <v>326.66500000000002</v>
      </c>
    </row>
    <row r="41" spans="1:5">
      <c r="A41" s="157" t="s">
        <v>197</v>
      </c>
      <c r="B41" s="158">
        <v>1</v>
      </c>
      <c r="C41" s="159">
        <v>1.5</v>
      </c>
      <c r="D41" s="160">
        <v>434.27600000000001</v>
      </c>
      <c r="E41" s="79">
        <f t="shared" si="1"/>
        <v>434.27600000000001</v>
      </c>
    </row>
    <row r="42" spans="1:5">
      <c r="A42" s="157" t="s">
        <v>197</v>
      </c>
      <c r="B42" s="158">
        <v>1</v>
      </c>
      <c r="C42" s="159">
        <v>2</v>
      </c>
      <c r="D42" s="160">
        <v>678.93200000000002</v>
      </c>
      <c r="E42" s="79">
        <f t="shared" si="1"/>
        <v>678.93200000000002</v>
      </c>
    </row>
    <row r="43" spans="1:5">
      <c r="A43" s="157" t="s">
        <v>197</v>
      </c>
      <c r="B43" s="158">
        <v>1</v>
      </c>
      <c r="C43" s="159">
        <v>3</v>
      </c>
      <c r="D43" s="160">
        <v>955.91300000000001</v>
      </c>
      <c r="E43" s="79">
        <f t="shared" si="1"/>
        <v>955.91300000000001</v>
      </c>
    </row>
    <row r="44" spans="1:5">
      <c r="A44" s="157" t="s">
        <v>197</v>
      </c>
      <c r="B44" s="158">
        <v>1</v>
      </c>
      <c r="C44" s="159">
        <v>4</v>
      </c>
      <c r="D44" s="160">
        <v>845.82500000000005</v>
      </c>
      <c r="E44" s="79">
        <f t="shared" si="1"/>
        <v>845.82500000000005</v>
      </c>
    </row>
    <row r="45" spans="1:5">
      <c r="A45" s="157" t="s">
        <v>197</v>
      </c>
      <c r="B45" s="158">
        <v>1</v>
      </c>
      <c r="C45" s="159">
        <v>5</v>
      </c>
      <c r="D45" s="160">
        <v>610.26800000000003</v>
      </c>
      <c r="E45" s="79">
        <f t="shared" si="1"/>
        <v>610.26800000000003</v>
      </c>
    </row>
    <row r="46" spans="1:5">
      <c r="A46" s="157" t="s">
        <v>197</v>
      </c>
      <c r="B46" s="158">
        <v>1</v>
      </c>
      <c r="C46" s="159">
        <v>6</v>
      </c>
      <c r="D46" s="160">
        <v>481.76100000000002</v>
      </c>
      <c r="E46" s="79">
        <f t="shared" si="1"/>
        <v>481.76100000000002</v>
      </c>
    </row>
    <row r="47" spans="1:5">
      <c r="A47" s="157" t="s">
        <v>197</v>
      </c>
      <c r="B47" s="158">
        <v>1</v>
      </c>
      <c r="C47" s="159">
        <v>7</v>
      </c>
      <c r="D47" s="232">
        <v>429.65</v>
      </c>
      <c r="E47" s="79">
        <f t="shared" si="1"/>
        <v>429.65</v>
      </c>
    </row>
    <row r="48" spans="1:5">
      <c r="A48" s="157" t="s">
        <v>197</v>
      </c>
      <c r="B48" s="158">
        <v>1</v>
      </c>
      <c r="C48" s="159">
        <v>8</v>
      </c>
      <c r="D48" s="232">
        <v>336.16899999999998</v>
      </c>
      <c r="E48" s="79">
        <f t="shared" si="1"/>
        <v>336.16899999999998</v>
      </c>
    </row>
    <row r="49" spans="1:5">
      <c r="A49" s="157" t="s">
        <v>197</v>
      </c>
      <c r="B49" s="158">
        <v>1</v>
      </c>
      <c r="C49" s="159">
        <v>10</v>
      </c>
      <c r="D49" s="160">
        <v>205.21700000000001</v>
      </c>
      <c r="E49" s="79">
        <f>IF(OR(D49=0,D49="no peak",D49="&lt; 0", D49&lt;$I$1*0.2),"ND",IF(OR(D49&lt;$I$1,$I$1*0.2&lt;=D49&lt;$I$1),"BQL",D49))</f>
        <v>205.21700000000001</v>
      </c>
    </row>
    <row r="50" spans="1:5">
      <c r="A50" s="157" t="s">
        <v>197</v>
      </c>
      <c r="B50" s="158">
        <v>1</v>
      </c>
      <c r="C50" s="159">
        <v>12</v>
      </c>
      <c r="D50" s="160">
        <v>131.18100000000001</v>
      </c>
      <c r="E50" s="79">
        <f t="shared" ref="E50:E64" si="2">IF(OR(D50=0,D50="no peak",D50="&lt; 0", D50&lt;$I$1*0.2),"ND",IF(OR(D50&lt;$I$1,$I$1*0.2&lt;=D50&lt;$I$1),"BQL",D50))</f>
        <v>131.18100000000001</v>
      </c>
    </row>
    <row r="51" spans="1:5">
      <c r="A51" s="157" t="s">
        <v>197</v>
      </c>
      <c r="B51" s="158">
        <v>1</v>
      </c>
      <c r="C51" s="159">
        <v>24</v>
      </c>
      <c r="D51" s="160">
        <v>28.114000000000001</v>
      </c>
      <c r="E51" s="79">
        <f t="shared" si="2"/>
        <v>28.114000000000001</v>
      </c>
    </row>
    <row r="52" spans="1:5">
      <c r="A52" s="157" t="s">
        <v>197</v>
      </c>
      <c r="B52" s="158">
        <v>1</v>
      </c>
      <c r="C52" s="159">
        <v>36</v>
      </c>
      <c r="D52" s="160">
        <v>16.843</v>
      </c>
      <c r="E52" s="79">
        <f t="shared" si="2"/>
        <v>16.843</v>
      </c>
    </row>
    <row r="53" spans="1:5">
      <c r="A53" s="157" t="s">
        <v>197</v>
      </c>
      <c r="B53" s="158">
        <v>2</v>
      </c>
      <c r="C53" s="59">
        <v>0</v>
      </c>
      <c r="D53" s="160" t="s">
        <v>195</v>
      </c>
      <c r="E53" s="79" t="str">
        <f t="shared" si="2"/>
        <v>ND</v>
      </c>
    </row>
    <row r="54" spans="1:5">
      <c r="A54" s="157" t="s">
        <v>197</v>
      </c>
      <c r="B54" s="158">
        <v>2</v>
      </c>
      <c r="C54" s="159">
        <v>0.25</v>
      </c>
      <c r="D54" s="160">
        <v>12.333</v>
      </c>
      <c r="E54" s="79">
        <f t="shared" si="2"/>
        <v>12.333</v>
      </c>
    </row>
    <row r="55" spans="1:5">
      <c r="A55" s="157" t="s">
        <v>197</v>
      </c>
      <c r="B55" s="158">
        <v>2</v>
      </c>
      <c r="C55" s="159">
        <v>0.5</v>
      </c>
      <c r="D55" s="160">
        <v>44.954000000000001</v>
      </c>
      <c r="E55" s="79">
        <f t="shared" si="2"/>
        <v>44.954000000000001</v>
      </c>
    </row>
    <row r="56" spans="1:5">
      <c r="A56" s="157" t="s">
        <v>197</v>
      </c>
      <c r="B56" s="158">
        <v>2</v>
      </c>
      <c r="C56" s="159">
        <v>0.75</v>
      </c>
      <c r="D56" s="160">
        <v>94.022000000000006</v>
      </c>
      <c r="E56" s="79">
        <f t="shared" si="2"/>
        <v>94.022000000000006</v>
      </c>
    </row>
    <row r="57" spans="1:5">
      <c r="A57" s="157" t="s">
        <v>197</v>
      </c>
      <c r="B57" s="158">
        <v>2</v>
      </c>
      <c r="C57" s="159">
        <v>1</v>
      </c>
      <c r="D57" s="160">
        <v>207.745</v>
      </c>
      <c r="E57" s="79">
        <f t="shared" si="2"/>
        <v>207.745</v>
      </c>
    </row>
    <row r="58" spans="1:5">
      <c r="A58" s="157" t="s">
        <v>197</v>
      </c>
      <c r="B58" s="158">
        <v>2</v>
      </c>
      <c r="C58" s="159">
        <v>1.5</v>
      </c>
      <c r="D58" s="160">
        <v>406.84800000000001</v>
      </c>
      <c r="E58" s="79">
        <f t="shared" si="2"/>
        <v>406.84800000000001</v>
      </c>
    </row>
    <row r="59" spans="1:5">
      <c r="A59" s="157" t="s">
        <v>197</v>
      </c>
      <c r="B59" s="158">
        <v>2</v>
      </c>
      <c r="C59" s="159">
        <v>2</v>
      </c>
      <c r="D59" s="160">
        <v>435.024</v>
      </c>
      <c r="E59" s="79">
        <f t="shared" si="2"/>
        <v>435.024</v>
      </c>
    </row>
    <row r="60" spans="1:5">
      <c r="A60" s="157" t="s">
        <v>197</v>
      </c>
      <c r="B60" s="158">
        <v>2</v>
      </c>
      <c r="C60" s="159">
        <v>3</v>
      </c>
      <c r="D60" s="160">
        <v>445.73200000000003</v>
      </c>
      <c r="E60" s="79">
        <f t="shared" si="2"/>
        <v>445.73200000000003</v>
      </c>
    </row>
    <row r="61" spans="1:5">
      <c r="A61" s="157" t="s">
        <v>197</v>
      </c>
      <c r="B61" s="158">
        <v>2</v>
      </c>
      <c r="C61" s="159">
        <v>4</v>
      </c>
      <c r="D61" s="160">
        <v>709.15599999999995</v>
      </c>
      <c r="E61" s="79">
        <f t="shared" si="2"/>
        <v>709.15599999999995</v>
      </c>
    </row>
    <row r="62" spans="1:5">
      <c r="A62" s="157" t="s">
        <v>197</v>
      </c>
      <c r="B62" s="158">
        <v>2</v>
      </c>
      <c r="C62" s="159">
        <v>5</v>
      </c>
      <c r="D62" s="232">
        <v>595.66700000000003</v>
      </c>
      <c r="E62" s="79">
        <f t="shared" si="2"/>
        <v>595.66700000000003</v>
      </c>
    </row>
    <row r="63" spans="1:5">
      <c r="A63" s="157" t="s">
        <v>197</v>
      </c>
      <c r="B63" s="158">
        <v>2</v>
      </c>
      <c r="C63" s="159">
        <v>6</v>
      </c>
      <c r="D63" s="232">
        <v>413.125</v>
      </c>
      <c r="E63" s="79">
        <f t="shared" si="2"/>
        <v>413.125</v>
      </c>
    </row>
    <row r="64" spans="1:5">
      <c r="A64" s="157" t="s">
        <v>197</v>
      </c>
      <c r="B64" s="158">
        <v>2</v>
      </c>
      <c r="C64" s="159">
        <v>7</v>
      </c>
      <c r="D64" s="232">
        <v>334.24700000000001</v>
      </c>
      <c r="E64" s="79">
        <f t="shared" si="2"/>
        <v>334.24700000000001</v>
      </c>
    </row>
    <row r="65" spans="1:5">
      <c r="A65" s="157" t="s">
        <v>197</v>
      </c>
      <c r="B65" s="158">
        <v>2</v>
      </c>
      <c r="C65" s="159">
        <v>8</v>
      </c>
      <c r="D65" s="160">
        <v>270.899</v>
      </c>
      <c r="E65" s="79">
        <f>IF(OR(D65=0,D65="no peak",D65="&lt; 0", D65&lt;$I$1*0.2),"ND",IF(OR(D65&lt;$I$1,$I$1*0.2&lt;=D65&lt;$I$1),"BQL",D65))</f>
        <v>270.899</v>
      </c>
    </row>
    <row r="66" spans="1:5">
      <c r="A66" s="157" t="s">
        <v>197</v>
      </c>
      <c r="B66" s="158">
        <v>2</v>
      </c>
      <c r="C66" s="159">
        <v>10</v>
      </c>
      <c r="D66" s="160">
        <v>168.375</v>
      </c>
      <c r="E66" s="79">
        <f t="shared" ref="E66:E96" si="3">IF(OR(D66=0,D66="no peak",D66="&lt; 0", D66&lt;$I$1*0.2),"ND",IF(OR(D66&lt;$I$1,$I$1*0.2&lt;=D66&lt;$I$1),"BQL",D66))</f>
        <v>168.375</v>
      </c>
    </row>
    <row r="67" spans="1:5">
      <c r="A67" s="157" t="s">
        <v>197</v>
      </c>
      <c r="B67" s="158">
        <v>2</v>
      </c>
      <c r="C67" s="159">
        <v>12</v>
      </c>
      <c r="D67" s="160">
        <v>60.006</v>
      </c>
      <c r="E67" s="79">
        <f t="shared" si="3"/>
        <v>60.006</v>
      </c>
    </row>
    <row r="68" spans="1:5">
      <c r="A68" s="157" t="s">
        <v>197</v>
      </c>
      <c r="B68" s="158">
        <v>2</v>
      </c>
      <c r="C68" s="159">
        <v>24</v>
      </c>
      <c r="D68" s="160">
        <v>18.431000000000001</v>
      </c>
      <c r="E68" s="79">
        <f t="shared" si="3"/>
        <v>18.431000000000001</v>
      </c>
    </row>
    <row r="69" spans="1:5">
      <c r="A69" s="157" t="s">
        <v>197</v>
      </c>
      <c r="B69" s="158">
        <v>2</v>
      </c>
      <c r="C69" s="159">
        <v>36</v>
      </c>
      <c r="D69" s="160">
        <v>10.122</v>
      </c>
      <c r="E69" s="79">
        <f t="shared" si="3"/>
        <v>10.122</v>
      </c>
    </row>
    <row r="70" spans="1:5">
      <c r="A70" s="157" t="s">
        <v>198</v>
      </c>
      <c r="B70" s="155">
        <v>1</v>
      </c>
      <c r="C70" s="59">
        <v>0</v>
      </c>
      <c r="D70" s="160" t="s">
        <v>195</v>
      </c>
      <c r="E70" s="79" t="str">
        <f t="shared" si="3"/>
        <v>ND</v>
      </c>
    </row>
    <row r="71" spans="1:5">
      <c r="A71" s="157" t="s">
        <v>198</v>
      </c>
      <c r="B71" s="158">
        <v>1</v>
      </c>
      <c r="C71" s="159">
        <v>0.25</v>
      </c>
      <c r="D71" s="160">
        <v>8.1989999999999998</v>
      </c>
      <c r="E71" s="79" t="str">
        <f t="shared" si="3"/>
        <v>BQL</v>
      </c>
    </row>
    <row r="72" spans="1:5">
      <c r="A72" s="157" t="s">
        <v>198</v>
      </c>
      <c r="B72" s="158">
        <v>1</v>
      </c>
      <c r="C72" s="159">
        <v>0.5</v>
      </c>
      <c r="D72" s="160">
        <v>174.08699999999999</v>
      </c>
      <c r="E72" s="79">
        <f t="shared" si="3"/>
        <v>174.08699999999999</v>
      </c>
    </row>
    <row r="73" spans="1:5">
      <c r="A73" s="157" t="s">
        <v>198</v>
      </c>
      <c r="B73" s="158">
        <v>1</v>
      </c>
      <c r="C73" s="159">
        <v>0.75</v>
      </c>
      <c r="D73" s="160">
        <v>279.61099999999999</v>
      </c>
      <c r="E73" s="79">
        <f t="shared" si="3"/>
        <v>279.61099999999999</v>
      </c>
    </row>
    <row r="74" spans="1:5">
      <c r="A74" s="157" t="s">
        <v>198</v>
      </c>
      <c r="B74" s="158">
        <v>1</v>
      </c>
      <c r="C74" s="159">
        <v>1</v>
      </c>
      <c r="D74" s="160">
        <v>454.25299999999999</v>
      </c>
      <c r="E74" s="79">
        <f t="shared" si="3"/>
        <v>454.25299999999999</v>
      </c>
    </row>
    <row r="75" spans="1:5">
      <c r="A75" s="157" t="s">
        <v>198</v>
      </c>
      <c r="B75" s="158">
        <v>1</v>
      </c>
      <c r="C75" s="159">
        <v>1.5</v>
      </c>
      <c r="D75" s="160">
        <v>673.12599999999998</v>
      </c>
      <c r="E75" s="79">
        <f t="shared" si="3"/>
        <v>673.12599999999998</v>
      </c>
    </row>
    <row r="76" spans="1:5">
      <c r="A76" s="157" t="s">
        <v>198</v>
      </c>
      <c r="B76" s="158">
        <v>1</v>
      </c>
      <c r="C76" s="159">
        <v>2</v>
      </c>
      <c r="D76" s="160">
        <v>643.88</v>
      </c>
      <c r="E76" s="79">
        <f t="shared" si="3"/>
        <v>643.88</v>
      </c>
    </row>
    <row r="77" spans="1:5">
      <c r="A77" s="157" t="s">
        <v>198</v>
      </c>
      <c r="B77" s="158">
        <v>1</v>
      </c>
      <c r="C77" s="159">
        <v>3</v>
      </c>
      <c r="D77" s="160">
        <v>673.88900000000001</v>
      </c>
      <c r="E77" s="79">
        <f t="shared" si="3"/>
        <v>673.88900000000001</v>
      </c>
    </row>
    <row r="78" spans="1:5">
      <c r="A78" s="157" t="s">
        <v>198</v>
      </c>
      <c r="B78" s="158">
        <v>1</v>
      </c>
      <c r="C78" s="159">
        <v>4</v>
      </c>
      <c r="D78" s="232">
        <v>599.37800000000004</v>
      </c>
      <c r="E78" s="79">
        <f t="shared" si="3"/>
        <v>599.37800000000004</v>
      </c>
    </row>
    <row r="79" spans="1:5">
      <c r="A79" s="157" t="s">
        <v>198</v>
      </c>
      <c r="B79" s="158">
        <v>1</v>
      </c>
      <c r="C79" s="159">
        <v>5</v>
      </c>
      <c r="D79" s="232">
        <v>462.55799999999999</v>
      </c>
      <c r="E79" s="79">
        <f t="shared" si="3"/>
        <v>462.55799999999999</v>
      </c>
    </row>
    <row r="80" spans="1:5">
      <c r="A80" s="157" t="s">
        <v>198</v>
      </c>
      <c r="B80" s="158">
        <v>1</v>
      </c>
      <c r="C80" s="159">
        <v>6</v>
      </c>
      <c r="D80" s="232">
        <v>310.56200000000001</v>
      </c>
      <c r="E80" s="79">
        <f t="shared" si="3"/>
        <v>310.56200000000001</v>
      </c>
    </row>
    <row r="81" spans="1:5">
      <c r="A81" s="157" t="s">
        <v>198</v>
      </c>
      <c r="B81" s="158">
        <v>1</v>
      </c>
      <c r="C81" s="159">
        <v>7</v>
      </c>
      <c r="D81" s="160">
        <v>248.01900000000001</v>
      </c>
      <c r="E81" s="79">
        <f t="shared" si="3"/>
        <v>248.01900000000001</v>
      </c>
    </row>
    <row r="82" spans="1:5">
      <c r="A82" s="157" t="s">
        <v>198</v>
      </c>
      <c r="B82" s="158">
        <v>1</v>
      </c>
      <c r="C82" s="159">
        <v>8</v>
      </c>
      <c r="D82" s="160">
        <v>190.79300000000001</v>
      </c>
      <c r="E82" s="79">
        <f t="shared" si="3"/>
        <v>190.79300000000001</v>
      </c>
    </row>
    <row r="83" spans="1:5">
      <c r="A83" s="157" t="s">
        <v>198</v>
      </c>
      <c r="B83" s="158">
        <v>1</v>
      </c>
      <c r="C83" s="159">
        <v>10</v>
      </c>
      <c r="D83" s="160">
        <v>116.959</v>
      </c>
      <c r="E83" s="79">
        <f t="shared" si="3"/>
        <v>116.959</v>
      </c>
    </row>
    <row r="84" spans="1:5">
      <c r="A84" s="157" t="s">
        <v>198</v>
      </c>
      <c r="B84" s="158">
        <v>1</v>
      </c>
      <c r="C84" s="159">
        <v>12</v>
      </c>
      <c r="D84" s="160">
        <v>69.194999999999993</v>
      </c>
      <c r="E84" s="79">
        <f t="shared" si="3"/>
        <v>69.194999999999993</v>
      </c>
    </row>
    <row r="85" spans="1:5">
      <c r="A85" s="157" t="s">
        <v>198</v>
      </c>
      <c r="B85" s="158">
        <v>1</v>
      </c>
      <c r="C85" s="159">
        <v>24</v>
      </c>
      <c r="D85" s="160">
        <v>9.7260000000000009</v>
      </c>
      <c r="E85" s="79" t="str">
        <f t="shared" si="3"/>
        <v>BQL</v>
      </c>
    </row>
    <row r="86" spans="1:5">
      <c r="A86" s="157" t="s">
        <v>198</v>
      </c>
      <c r="B86" s="158">
        <v>1</v>
      </c>
      <c r="C86" s="159">
        <v>36</v>
      </c>
      <c r="D86" s="160">
        <v>2.5990000000000002</v>
      </c>
      <c r="E86" s="79" t="str">
        <f t="shared" si="3"/>
        <v>BQL</v>
      </c>
    </row>
    <row r="87" spans="1:5">
      <c r="A87" s="157" t="s">
        <v>198</v>
      </c>
      <c r="B87" s="158">
        <v>2</v>
      </c>
      <c r="C87" s="59">
        <v>0</v>
      </c>
      <c r="D87" s="160" t="s">
        <v>195</v>
      </c>
      <c r="E87" s="79" t="str">
        <f t="shared" si="3"/>
        <v>ND</v>
      </c>
    </row>
    <row r="88" spans="1:5">
      <c r="A88" s="157" t="s">
        <v>198</v>
      </c>
      <c r="B88" s="158">
        <v>2</v>
      </c>
      <c r="C88" s="159">
        <v>0.25</v>
      </c>
      <c r="D88" s="160">
        <v>45.579000000000001</v>
      </c>
      <c r="E88" s="79">
        <f t="shared" si="3"/>
        <v>45.579000000000001</v>
      </c>
    </row>
    <row r="89" spans="1:5">
      <c r="A89" s="157" t="s">
        <v>198</v>
      </c>
      <c r="B89" s="158">
        <v>2</v>
      </c>
      <c r="C89" s="159">
        <v>0.5</v>
      </c>
      <c r="D89" s="160">
        <v>203.167</v>
      </c>
      <c r="E89" s="79">
        <f t="shared" si="3"/>
        <v>203.167</v>
      </c>
    </row>
    <row r="90" spans="1:5">
      <c r="A90" s="157" t="s">
        <v>198</v>
      </c>
      <c r="B90" s="158">
        <v>2</v>
      </c>
      <c r="C90" s="159">
        <v>0.75</v>
      </c>
      <c r="D90" s="160">
        <v>272.86900000000003</v>
      </c>
      <c r="E90" s="79">
        <f t="shared" si="3"/>
        <v>272.86900000000003</v>
      </c>
    </row>
    <row r="91" spans="1:5">
      <c r="A91" s="157" t="s">
        <v>198</v>
      </c>
      <c r="B91" s="158">
        <v>2</v>
      </c>
      <c r="C91" s="159">
        <v>1</v>
      </c>
      <c r="D91" s="160">
        <v>277.11900000000003</v>
      </c>
      <c r="E91" s="79">
        <f t="shared" si="3"/>
        <v>277.11900000000003</v>
      </c>
    </row>
    <row r="92" spans="1:5">
      <c r="A92" s="157" t="s">
        <v>198</v>
      </c>
      <c r="B92" s="158">
        <v>2</v>
      </c>
      <c r="C92" s="159">
        <v>1.5</v>
      </c>
      <c r="D92" s="160">
        <v>398.536</v>
      </c>
      <c r="E92" s="79">
        <f t="shared" si="3"/>
        <v>398.536</v>
      </c>
    </row>
    <row r="93" spans="1:5">
      <c r="A93" s="157" t="s">
        <v>198</v>
      </c>
      <c r="B93" s="158">
        <v>2</v>
      </c>
      <c r="C93" s="159">
        <v>2</v>
      </c>
      <c r="D93" s="160">
        <v>510.89100000000002</v>
      </c>
      <c r="E93" s="79">
        <f t="shared" si="3"/>
        <v>510.89100000000002</v>
      </c>
    </row>
    <row r="94" spans="1:5">
      <c r="A94" s="157" t="s">
        <v>198</v>
      </c>
      <c r="B94" s="158">
        <v>2</v>
      </c>
      <c r="C94" s="159">
        <v>3</v>
      </c>
      <c r="D94" s="160">
        <v>628.75099999999998</v>
      </c>
      <c r="E94" s="79">
        <f t="shared" si="3"/>
        <v>628.75099999999998</v>
      </c>
    </row>
    <row r="95" spans="1:5">
      <c r="A95" s="157" t="s">
        <v>198</v>
      </c>
      <c r="B95" s="158">
        <v>2</v>
      </c>
      <c r="C95" s="159">
        <v>4</v>
      </c>
      <c r="D95" s="160">
        <v>777.43100000000004</v>
      </c>
      <c r="E95" s="79">
        <f t="shared" si="3"/>
        <v>777.43100000000004</v>
      </c>
    </row>
    <row r="96" spans="1:5">
      <c r="A96" s="157" t="s">
        <v>198</v>
      </c>
      <c r="B96" s="158">
        <v>2</v>
      </c>
      <c r="C96" s="159">
        <v>5</v>
      </c>
      <c r="D96" s="160">
        <v>721.39499999999998</v>
      </c>
      <c r="E96" s="79">
        <f t="shared" si="3"/>
        <v>721.39499999999998</v>
      </c>
    </row>
    <row r="97" spans="1:5">
      <c r="A97" s="157" t="s">
        <v>198</v>
      </c>
      <c r="B97" s="158">
        <v>2</v>
      </c>
      <c r="C97" s="159">
        <v>6</v>
      </c>
      <c r="D97" s="160">
        <v>476.38099999999997</v>
      </c>
      <c r="E97" s="79">
        <f>IF(OR(D97=0,D97="no peak",D97="&lt; 0", D97&lt;$I$1*0.2),"ND",IF(OR(D97&lt;$I$1,$I$1*0.2&lt;=D97&lt;$I$1),"BQL",D97))</f>
        <v>476.38099999999997</v>
      </c>
    </row>
    <row r="98" spans="1:5">
      <c r="A98" s="157" t="s">
        <v>198</v>
      </c>
      <c r="B98" s="158">
        <v>2</v>
      </c>
      <c r="C98" s="159">
        <v>7</v>
      </c>
      <c r="D98" s="160">
        <v>435.863</v>
      </c>
      <c r="E98" s="79">
        <f t="shared" ref="E98:E128" si="4">IF(OR(D98=0,D98="no peak",D98="&lt; 0", D98&lt;$I$1*0.2),"ND",IF(OR(D98&lt;$I$1,$I$1*0.2&lt;=D98&lt;$I$1),"BQL",D98))</f>
        <v>435.863</v>
      </c>
    </row>
    <row r="99" spans="1:5">
      <c r="A99" s="157" t="s">
        <v>198</v>
      </c>
      <c r="B99" s="158">
        <v>2</v>
      </c>
      <c r="C99" s="159">
        <v>8</v>
      </c>
      <c r="D99" s="160">
        <v>358.875</v>
      </c>
      <c r="E99" s="79">
        <f t="shared" si="4"/>
        <v>358.875</v>
      </c>
    </row>
    <row r="100" spans="1:5">
      <c r="A100" s="157" t="s">
        <v>198</v>
      </c>
      <c r="B100" s="158">
        <v>2</v>
      </c>
      <c r="C100" s="159">
        <v>10</v>
      </c>
      <c r="D100" s="160">
        <v>208.12</v>
      </c>
      <c r="E100" s="79">
        <f t="shared" si="4"/>
        <v>208.12</v>
      </c>
    </row>
    <row r="101" spans="1:5">
      <c r="A101" s="157" t="s">
        <v>198</v>
      </c>
      <c r="B101" s="158">
        <v>2</v>
      </c>
      <c r="C101" s="159">
        <v>12</v>
      </c>
      <c r="D101" s="160">
        <v>117.99</v>
      </c>
      <c r="E101" s="79">
        <f t="shared" si="4"/>
        <v>117.99</v>
      </c>
    </row>
    <row r="102" spans="1:5">
      <c r="A102" s="157" t="s">
        <v>198</v>
      </c>
      <c r="B102" s="158">
        <v>2</v>
      </c>
      <c r="C102" s="159">
        <v>24</v>
      </c>
      <c r="D102" s="160">
        <v>17.46</v>
      </c>
      <c r="E102" s="79">
        <f t="shared" si="4"/>
        <v>17.46</v>
      </c>
    </row>
    <row r="103" spans="1:5">
      <c r="A103" s="157" t="s">
        <v>198</v>
      </c>
      <c r="B103" s="158">
        <v>2</v>
      </c>
      <c r="C103" s="159">
        <v>36</v>
      </c>
      <c r="D103" s="160">
        <v>4.5460000000000003</v>
      </c>
      <c r="E103" s="79" t="str">
        <f t="shared" si="4"/>
        <v>BQL</v>
      </c>
    </row>
    <row r="104" spans="1:5">
      <c r="A104" s="157" t="s">
        <v>199</v>
      </c>
      <c r="B104" s="155">
        <v>1</v>
      </c>
      <c r="C104" s="59">
        <v>0</v>
      </c>
      <c r="D104" s="160" t="s">
        <v>195</v>
      </c>
      <c r="E104" s="79" t="str">
        <f t="shared" si="4"/>
        <v>ND</v>
      </c>
    </row>
    <row r="105" spans="1:5">
      <c r="A105" s="157" t="s">
        <v>199</v>
      </c>
      <c r="B105" s="158">
        <v>1</v>
      </c>
      <c r="C105" s="159">
        <v>0.25</v>
      </c>
      <c r="D105" s="160">
        <v>159.172</v>
      </c>
      <c r="E105" s="79">
        <f t="shared" si="4"/>
        <v>159.172</v>
      </c>
    </row>
    <row r="106" spans="1:5">
      <c r="A106" s="157" t="s">
        <v>199</v>
      </c>
      <c r="B106" s="158">
        <v>1</v>
      </c>
      <c r="C106" s="159">
        <v>0.5</v>
      </c>
      <c r="D106" s="160">
        <v>389.92899999999997</v>
      </c>
      <c r="E106" s="79">
        <f t="shared" si="4"/>
        <v>389.92899999999997</v>
      </c>
    </row>
    <row r="107" spans="1:5">
      <c r="A107" s="157" t="s">
        <v>199</v>
      </c>
      <c r="B107" s="158">
        <v>1</v>
      </c>
      <c r="C107" s="159">
        <v>0.75</v>
      </c>
      <c r="D107" s="160">
        <v>728.548</v>
      </c>
      <c r="E107" s="79">
        <f t="shared" si="4"/>
        <v>728.548</v>
      </c>
    </row>
    <row r="108" spans="1:5">
      <c r="A108" s="157" t="s">
        <v>199</v>
      </c>
      <c r="B108" s="158">
        <v>1</v>
      </c>
      <c r="C108" s="159">
        <v>1</v>
      </c>
      <c r="D108" s="160">
        <v>932.779</v>
      </c>
      <c r="E108" s="79">
        <f t="shared" si="4"/>
        <v>932.779</v>
      </c>
    </row>
    <row r="109" spans="1:5">
      <c r="A109" s="157" t="s">
        <v>199</v>
      </c>
      <c r="B109" s="158">
        <v>1</v>
      </c>
      <c r="C109" s="159">
        <v>1.5</v>
      </c>
      <c r="D109" s="160">
        <v>1378.652</v>
      </c>
      <c r="E109" s="79">
        <f t="shared" si="4"/>
        <v>1378.652</v>
      </c>
    </row>
    <row r="110" spans="1:5">
      <c r="A110" s="157" t="s">
        <v>199</v>
      </c>
      <c r="B110" s="158">
        <v>1</v>
      </c>
      <c r="C110" s="159">
        <v>2</v>
      </c>
      <c r="D110" s="232">
        <v>1359.194</v>
      </c>
      <c r="E110" s="79">
        <f t="shared" si="4"/>
        <v>1359.194</v>
      </c>
    </row>
    <row r="111" spans="1:5">
      <c r="A111" s="157" t="s">
        <v>199</v>
      </c>
      <c r="B111" s="158">
        <v>1</v>
      </c>
      <c r="C111" s="159">
        <v>3</v>
      </c>
      <c r="D111" s="232">
        <v>1098.616</v>
      </c>
      <c r="E111" s="79">
        <f t="shared" si="4"/>
        <v>1098.616</v>
      </c>
    </row>
    <row r="112" spans="1:5">
      <c r="A112" s="157" t="s">
        <v>199</v>
      </c>
      <c r="B112" s="158">
        <v>1</v>
      </c>
      <c r="C112" s="159">
        <v>4</v>
      </c>
      <c r="D112" s="232">
        <v>841.52300000000002</v>
      </c>
      <c r="E112" s="79">
        <f t="shared" si="4"/>
        <v>841.52300000000002</v>
      </c>
    </row>
    <row r="113" spans="1:5">
      <c r="A113" s="157" t="s">
        <v>199</v>
      </c>
      <c r="B113" s="158">
        <v>1</v>
      </c>
      <c r="C113" s="159">
        <v>5</v>
      </c>
      <c r="D113" s="160">
        <v>610.67999999999995</v>
      </c>
      <c r="E113" s="79">
        <f t="shared" si="4"/>
        <v>610.67999999999995</v>
      </c>
    </row>
    <row r="114" spans="1:5">
      <c r="A114" s="157" t="s">
        <v>199</v>
      </c>
      <c r="B114" s="158">
        <v>1</v>
      </c>
      <c r="C114" s="159">
        <v>6</v>
      </c>
      <c r="D114" s="160">
        <v>404.98399999999998</v>
      </c>
      <c r="E114" s="79">
        <f t="shared" si="4"/>
        <v>404.98399999999998</v>
      </c>
    </row>
    <row r="115" spans="1:5">
      <c r="A115" s="157" t="s">
        <v>199</v>
      </c>
      <c r="B115" s="158">
        <v>1</v>
      </c>
      <c r="C115" s="159">
        <v>7</v>
      </c>
      <c r="D115" s="160">
        <v>336.90600000000001</v>
      </c>
      <c r="E115" s="79">
        <f t="shared" si="4"/>
        <v>336.90600000000001</v>
      </c>
    </row>
    <row r="116" spans="1:5">
      <c r="A116" s="157" t="s">
        <v>199</v>
      </c>
      <c r="B116" s="158">
        <v>1</v>
      </c>
      <c r="C116" s="159">
        <v>8</v>
      </c>
      <c r="D116" s="160">
        <v>282.48899999999998</v>
      </c>
      <c r="E116" s="79">
        <f t="shared" si="4"/>
        <v>282.48899999999998</v>
      </c>
    </row>
    <row r="117" spans="1:5">
      <c r="A117" s="157" t="s">
        <v>199</v>
      </c>
      <c r="B117" s="158">
        <v>1</v>
      </c>
      <c r="C117" s="159">
        <v>10</v>
      </c>
      <c r="D117" s="160">
        <v>158.03800000000001</v>
      </c>
      <c r="E117" s="79">
        <f t="shared" si="4"/>
        <v>158.03800000000001</v>
      </c>
    </row>
    <row r="118" spans="1:5">
      <c r="A118" s="157" t="s">
        <v>199</v>
      </c>
      <c r="B118" s="158">
        <v>1</v>
      </c>
      <c r="C118" s="159">
        <v>12</v>
      </c>
      <c r="D118" s="160">
        <v>108.154</v>
      </c>
      <c r="E118" s="79">
        <f t="shared" si="4"/>
        <v>108.154</v>
      </c>
    </row>
    <row r="119" spans="1:5">
      <c r="A119" s="157" t="s">
        <v>199</v>
      </c>
      <c r="B119" s="158">
        <v>1</v>
      </c>
      <c r="C119" s="159">
        <v>24</v>
      </c>
      <c r="D119" s="160">
        <v>34.457000000000001</v>
      </c>
      <c r="E119" s="79">
        <f t="shared" si="4"/>
        <v>34.457000000000001</v>
      </c>
    </row>
    <row r="120" spans="1:5">
      <c r="A120" s="157" t="s">
        <v>199</v>
      </c>
      <c r="B120" s="158">
        <v>1</v>
      </c>
      <c r="C120" s="159">
        <v>36</v>
      </c>
      <c r="D120" s="160">
        <v>13.243</v>
      </c>
      <c r="E120" s="79">
        <f t="shared" si="4"/>
        <v>13.243</v>
      </c>
    </row>
    <row r="121" spans="1:5">
      <c r="A121" s="157" t="s">
        <v>199</v>
      </c>
      <c r="B121" s="158">
        <v>2</v>
      </c>
      <c r="C121" s="59">
        <v>0</v>
      </c>
      <c r="D121" s="160" t="s">
        <v>195</v>
      </c>
      <c r="E121" s="79" t="str">
        <f t="shared" si="4"/>
        <v>ND</v>
      </c>
    </row>
    <row r="122" spans="1:5">
      <c r="A122" s="157" t="s">
        <v>199</v>
      </c>
      <c r="B122" s="158">
        <v>2</v>
      </c>
      <c r="C122" s="159">
        <v>0.25</v>
      </c>
      <c r="D122" s="160">
        <v>67.89</v>
      </c>
      <c r="E122" s="79">
        <f t="shared" si="4"/>
        <v>67.89</v>
      </c>
    </row>
    <row r="123" spans="1:5">
      <c r="A123" s="157" t="s">
        <v>199</v>
      </c>
      <c r="B123" s="158">
        <v>2</v>
      </c>
      <c r="C123" s="159">
        <v>0.5</v>
      </c>
      <c r="D123" s="160">
        <v>200.85</v>
      </c>
      <c r="E123" s="79">
        <f t="shared" si="4"/>
        <v>200.85</v>
      </c>
    </row>
    <row r="124" spans="1:5">
      <c r="A124" s="157" t="s">
        <v>199</v>
      </c>
      <c r="B124" s="158">
        <v>2</v>
      </c>
      <c r="C124" s="159">
        <v>0.75</v>
      </c>
      <c r="D124" s="160">
        <v>242.13499999999999</v>
      </c>
      <c r="E124" s="79">
        <f t="shared" si="4"/>
        <v>242.13499999999999</v>
      </c>
    </row>
    <row r="125" spans="1:5">
      <c r="A125" s="157" t="s">
        <v>199</v>
      </c>
      <c r="B125" s="158">
        <v>2</v>
      </c>
      <c r="C125" s="159">
        <v>1</v>
      </c>
      <c r="D125" s="160">
        <v>389.65800000000002</v>
      </c>
      <c r="E125" s="79">
        <f t="shared" si="4"/>
        <v>389.65800000000002</v>
      </c>
    </row>
    <row r="126" spans="1:5">
      <c r="A126" s="157" t="s">
        <v>199</v>
      </c>
      <c r="B126" s="158">
        <v>2</v>
      </c>
      <c r="C126" s="159">
        <v>1.5</v>
      </c>
      <c r="D126" s="160">
        <v>695.70899999999995</v>
      </c>
      <c r="E126" s="79">
        <f t="shared" si="4"/>
        <v>695.70899999999995</v>
      </c>
    </row>
    <row r="127" spans="1:5">
      <c r="A127" s="157" t="s">
        <v>199</v>
      </c>
      <c r="B127" s="158">
        <v>2</v>
      </c>
      <c r="C127" s="159">
        <v>2</v>
      </c>
      <c r="D127" s="160">
        <v>709.15099999999995</v>
      </c>
      <c r="E127" s="79">
        <f t="shared" si="4"/>
        <v>709.15099999999995</v>
      </c>
    </row>
    <row r="128" spans="1:5">
      <c r="A128" s="157" t="s">
        <v>199</v>
      </c>
      <c r="B128" s="158">
        <v>2</v>
      </c>
      <c r="C128" s="159">
        <v>3</v>
      </c>
      <c r="D128" s="160">
        <v>675.82600000000002</v>
      </c>
      <c r="E128" s="79">
        <f t="shared" si="4"/>
        <v>675.82600000000002</v>
      </c>
    </row>
    <row r="129" spans="1:5">
      <c r="A129" s="157" t="s">
        <v>199</v>
      </c>
      <c r="B129" s="158">
        <v>2</v>
      </c>
      <c r="C129" s="159">
        <v>4</v>
      </c>
      <c r="D129" s="160">
        <v>664.91099999999994</v>
      </c>
      <c r="E129" s="79">
        <f>IF(OR(D129=0,D129="no peak",D129="&lt; 0", D129&lt;$I$1*0.2),"ND",IF(OR(D129&lt;$I$1,$I$1*0.2&lt;=D129&lt;$I$1),"BQL",D129))</f>
        <v>664.91099999999994</v>
      </c>
    </row>
    <row r="130" spans="1:5">
      <c r="A130" s="157" t="s">
        <v>199</v>
      </c>
      <c r="B130" s="158">
        <v>2</v>
      </c>
      <c r="C130" s="159">
        <v>5</v>
      </c>
      <c r="D130" s="160">
        <v>459.85599999999999</v>
      </c>
      <c r="E130" s="79">
        <f t="shared" ref="E130:E160" si="5">IF(OR(D130=0,D130="no peak",D130="&lt; 0", D130&lt;$I$1*0.2),"ND",IF(OR(D130&lt;$I$1,$I$1*0.2&lt;=D130&lt;$I$1),"BQL",D130))</f>
        <v>459.85599999999999</v>
      </c>
    </row>
    <row r="131" spans="1:5">
      <c r="A131" s="157" t="s">
        <v>199</v>
      </c>
      <c r="B131" s="158">
        <v>2</v>
      </c>
      <c r="C131" s="159">
        <v>6</v>
      </c>
      <c r="D131" s="160">
        <v>308.49299999999999</v>
      </c>
      <c r="E131" s="79">
        <f t="shared" si="5"/>
        <v>308.49299999999999</v>
      </c>
    </row>
    <row r="132" spans="1:5">
      <c r="A132" s="157" t="s">
        <v>199</v>
      </c>
      <c r="B132" s="158">
        <v>2</v>
      </c>
      <c r="C132" s="159">
        <v>7</v>
      </c>
      <c r="D132" s="160">
        <v>236.97900000000001</v>
      </c>
      <c r="E132" s="79">
        <f t="shared" si="5"/>
        <v>236.97900000000001</v>
      </c>
    </row>
    <row r="133" spans="1:5">
      <c r="A133" s="157" t="s">
        <v>199</v>
      </c>
      <c r="B133" s="158">
        <v>2</v>
      </c>
      <c r="C133" s="159">
        <v>8</v>
      </c>
      <c r="D133" s="160">
        <v>186.42500000000001</v>
      </c>
      <c r="E133" s="79">
        <f t="shared" si="5"/>
        <v>186.42500000000001</v>
      </c>
    </row>
    <row r="134" spans="1:5">
      <c r="A134" s="157" t="s">
        <v>199</v>
      </c>
      <c r="B134" s="158">
        <v>2</v>
      </c>
      <c r="C134" s="159">
        <v>10</v>
      </c>
      <c r="D134" s="160">
        <v>90.87</v>
      </c>
      <c r="E134" s="79">
        <f t="shared" si="5"/>
        <v>90.87</v>
      </c>
    </row>
    <row r="135" spans="1:5">
      <c r="A135" s="157" t="s">
        <v>199</v>
      </c>
      <c r="B135" s="158">
        <v>2</v>
      </c>
      <c r="C135" s="159">
        <v>12</v>
      </c>
      <c r="D135" s="160">
        <v>58.978000000000002</v>
      </c>
      <c r="E135" s="79">
        <f t="shared" si="5"/>
        <v>58.978000000000002</v>
      </c>
    </row>
    <row r="136" spans="1:5">
      <c r="A136" s="157" t="s">
        <v>199</v>
      </c>
      <c r="B136" s="158">
        <v>2</v>
      </c>
      <c r="C136" s="159">
        <v>24</v>
      </c>
      <c r="D136" s="160">
        <v>8.44</v>
      </c>
      <c r="E136" s="79" t="str">
        <f t="shared" si="5"/>
        <v>BQL</v>
      </c>
    </row>
    <row r="137" spans="1:5">
      <c r="A137" s="157" t="s">
        <v>199</v>
      </c>
      <c r="B137" s="158">
        <v>2</v>
      </c>
      <c r="C137" s="159">
        <v>36</v>
      </c>
      <c r="D137" s="160">
        <v>2.593</v>
      </c>
      <c r="E137" s="79" t="str">
        <f t="shared" si="5"/>
        <v>BQL</v>
      </c>
    </row>
    <row r="138" spans="1:5">
      <c r="A138" s="157" t="s">
        <v>200</v>
      </c>
      <c r="B138" s="155">
        <v>1</v>
      </c>
      <c r="C138" s="59">
        <v>0</v>
      </c>
      <c r="D138" s="160" t="s">
        <v>195</v>
      </c>
      <c r="E138" s="79" t="str">
        <f t="shared" si="5"/>
        <v>ND</v>
      </c>
    </row>
    <row r="139" spans="1:5">
      <c r="A139" s="157" t="s">
        <v>200</v>
      </c>
      <c r="B139" s="158">
        <v>1</v>
      </c>
      <c r="C139" s="159">
        <v>0.25</v>
      </c>
      <c r="D139" s="160">
        <v>59.52</v>
      </c>
      <c r="E139" s="79">
        <f t="shared" si="5"/>
        <v>59.52</v>
      </c>
    </row>
    <row r="140" spans="1:5">
      <c r="A140" s="157" t="s">
        <v>200</v>
      </c>
      <c r="B140" s="158">
        <v>1</v>
      </c>
      <c r="C140" s="159">
        <v>0.5</v>
      </c>
      <c r="D140" s="160">
        <v>270.84399999999999</v>
      </c>
      <c r="E140" s="79">
        <f t="shared" si="5"/>
        <v>270.84399999999999</v>
      </c>
    </row>
    <row r="141" spans="1:5">
      <c r="A141" s="157" t="s">
        <v>200</v>
      </c>
      <c r="B141" s="158">
        <v>1</v>
      </c>
      <c r="C141" s="159">
        <v>0.75</v>
      </c>
      <c r="D141" s="160">
        <v>482.25</v>
      </c>
      <c r="E141" s="79">
        <f t="shared" si="5"/>
        <v>482.25</v>
      </c>
    </row>
    <row r="142" spans="1:5">
      <c r="A142" s="157" t="s">
        <v>200</v>
      </c>
      <c r="B142" s="158">
        <v>1</v>
      </c>
      <c r="C142" s="159">
        <v>1</v>
      </c>
      <c r="D142" s="232">
        <v>671.72699999999998</v>
      </c>
      <c r="E142" s="79">
        <f t="shared" si="5"/>
        <v>671.72699999999998</v>
      </c>
    </row>
    <row r="143" spans="1:5">
      <c r="A143" s="157" t="s">
        <v>200</v>
      </c>
      <c r="B143" s="158">
        <v>1</v>
      </c>
      <c r="C143" s="159">
        <v>1.5</v>
      </c>
      <c r="D143" s="232">
        <v>654.35299999999995</v>
      </c>
      <c r="E143" s="79">
        <f t="shared" si="5"/>
        <v>654.35299999999995</v>
      </c>
    </row>
    <row r="144" spans="1:5">
      <c r="A144" s="157" t="s">
        <v>200</v>
      </c>
      <c r="B144" s="158">
        <v>1</v>
      </c>
      <c r="C144" s="159">
        <v>2</v>
      </c>
      <c r="D144" s="232">
        <v>646.24</v>
      </c>
      <c r="E144" s="79">
        <f t="shared" si="5"/>
        <v>646.24</v>
      </c>
    </row>
    <row r="145" spans="1:5">
      <c r="A145" s="157" t="s">
        <v>200</v>
      </c>
      <c r="B145" s="158">
        <v>1</v>
      </c>
      <c r="C145" s="159">
        <v>3</v>
      </c>
      <c r="D145" s="160">
        <v>757.28599999999994</v>
      </c>
      <c r="E145" s="79">
        <f t="shared" si="5"/>
        <v>757.28599999999994</v>
      </c>
    </row>
    <row r="146" spans="1:5">
      <c r="A146" s="157" t="s">
        <v>200</v>
      </c>
      <c r="B146" s="158">
        <v>1</v>
      </c>
      <c r="C146" s="159">
        <v>4</v>
      </c>
      <c r="D146" s="160">
        <v>1286.297</v>
      </c>
      <c r="E146" s="79">
        <f t="shared" si="5"/>
        <v>1286.297</v>
      </c>
    </row>
    <row r="147" spans="1:5">
      <c r="A147" s="157" t="s">
        <v>200</v>
      </c>
      <c r="B147" s="158">
        <v>1</v>
      </c>
      <c r="C147" s="159">
        <v>5</v>
      </c>
      <c r="D147" s="160">
        <v>1314.7550000000001</v>
      </c>
      <c r="E147" s="79">
        <f t="shared" si="5"/>
        <v>1314.7550000000001</v>
      </c>
    </row>
    <row r="148" spans="1:5">
      <c r="A148" s="157" t="s">
        <v>200</v>
      </c>
      <c r="B148" s="158">
        <v>1</v>
      </c>
      <c r="C148" s="159">
        <v>6</v>
      </c>
      <c r="D148" s="160">
        <v>1032.604</v>
      </c>
      <c r="E148" s="79">
        <f t="shared" si="5"/>
        <v>1032.604</v>
      </c>
    </row>
    <row r="149" spans="1:5">
      <c r="A149" s="157" t="s">
        <v>200</v>
      </c>
      <c r="B149" s="158">
        <v>1</v>
      </c>
      <c r="C149" s="159">
        <v>7</v>
      </c>
      <c r="D149" s="160">
        <v>853.91200000000003</v>
      </c>
      <c r="E149" s="79">
        <f t="shared" si="5"/>
        <v>853.91200000000003</v>
      </c>
    </row>
    <row r="150" spans="1:5">
      <c r="A150" s="157" t="s">
        <v>200</v>
      </c>
      <c r="B150" s="158">
        <v>1</v>
      </c>
      <c r="C150" s="159">
        <v>8</v>
      </c>
      <c r="D150" s="160">
        <v>635.78</v>
      </c>
      <c r="E150" s="79">
        <f t="shared" si="5"/>
        <v>635.78</v>
      </c>
    </row>
    <row r="151" spans="1:5">
      <c r="A151" s="157" t="s">
        <v>200</v>
      </c>
      <c r="B151" s="158">
        <v>1</v>
      </c>
      <c r="C151" s="159">
        <v>10</v>
      </c>
      <c r="D151" s="160">
        <v>377.05399999999997</v>
      </c>
      <c r="E151" s="79">
        <f t="shared" si="5"/>
        <v>377.05399999999997</v>
      </c>
    </row>
    <row r="152" spans="1:5">
      <c r="A152" s="157" t="s">
        <v>200</v>
      </c>
      <c r="B152" s="158">
        <v>1</v>
      </c>
      <c r="C152" s="159">
        <v>12</v>
      </c>
      <c r="D152" s="160">
        <v>236.95699999999999</v>
      </c>
      <c r="E152" s="79">
        <f t="shared" si="5"/>
        <v>236.95699999999999</v>
      </c>
    </row>
    <row r="153" spans="1:5">
      <c r="A153" s="157" t="s">
        <v>200</v>
      </c>
      <c r="B153" s="158">
        <v>1</v>
      </c>
      <c r="C153" s="159">
        <v>24</v>
      </c>
      <c r="D153" s="160">
        <v>38.255000000000003</v>
      </c>
      <c r="E153" s="79">
        <f t="shared" si="5"/>
        <v>38.255000000000003</v>
      </c>
    </row>
    <row r="154" spans="1:5">
      <c r="A154" s="157" t="s">
        <v>200</v>
      </c>
      <c r="B154" s="158">
        <v>1</v>
      </c>
      <c r="C154" s="159">
        <v>36</v>
      </c>
      <c r="D154" s="160">
        <v>9.8089999999999993</v>
      </c>
      <c r="E154" s="79" t="str">
        <f t="shared" si="5"/>
        <v>BQL</v>
      </c>
    </row>
    <row r="155" spans="1:5">
      <c r="A155" s="157" t="s">
        <v>200</v>
      </c>
      <c r="B155" s="158">
        <v>2</v>
      </c>
      <c r="C155" s="59">
        <v>0</v>
      </c>
      <c r="D155" s="160" t="s">
        <v>195</v>
      </c>
      <c r="E155" s="79" t="str">
        <f t="shared" si="5"/>
        <v>ND</v>
      </c>
    </row>
    <row r="156" spans="1:5">
      <c r="A156" s="157" t="s">
        <v>200</v>
      </c>
      <c r="B156" s="158">
        <v>2</v>
      </c>
      <c r="C156" s="159">
        <v>0.25</v>
      </c>
      <c r="D156" s="160">
        <v>49.436</v>
      </c>
      <c r="E156" s="79">
        <f t="shared" si="5"/>
        <v>49.436</v>
      </c>
    </row>
    <row r="157" spans="1:5">
      <c r="A157" s="157" t="s">
        <v>200</v>
      </c>
      <c r="B157" s="158">
        <v>2</v>
      </c>
      <c r="C157" s="159">
        <v>0.5</v>
      </c>
      <c r="D157" s="160">
        <v>205.99</v>
      </c>
      <c r="E157" s="79">
        <f t="shared" si="5"/>
        <v>205.99</v>
      </c>
    </row>
    <row r="158" spans="1:5">
      <c r="A158" s="157" t="s">
        <v>200</v>
      </c>
      <c r="B158" s="158">
        <v>2</v>
      </c>
      <c r="C158" s="159">
        <v>0.75</v>
      </c>
      <c r="D158" s="160">
        <v>348.99900000000002</v>
      </c>
      <c r="E158" s="79">
        <f t="shared" si="5"/>
        <v>348.99900000000002</v>
      </c>
    </row>
    <row r="159" spans="1:5">
      <c r="A159" s="157" t="s">
        <v>200</v>
      </c>
      <c r="B159" s="158">
        <v>2</v>
      </c>
      <c r="C159" s="159">
        <v>1</v>
      </c>
      <c r="D159" s="160">
        <v>405.2</v>
      </c>
      <c r="E159" s="79">
        <f t="shared" si="5"/>
        <v>405.2</v>
      </c>
    </row>
    <row r="160" spans="1:5">
      <c r="A160" s="157" t="s">
        <v>200</v>
      </c>
      <c r="B160" s="158">
        <v>2</v>
      </c>
      <c r="C160" s="159">
        <v>1.5</v>
      </c>
      <c r="D160" s="160">
        <v>437.09</v>
      </c>
      <c r="E160" s="79">
        <f t="shared" si="5"/>
        <v>437.09</v>
      </c>
    </row>
    <row r="161" spans="1:5">
      <c r="A161" s="157" t="s">
        <v>200</v>
      </c>
      <c r="B161" s="158">
        <v>2</v>
      </c>
      <c r="C161" s="159">
        <v>2</v>
      </c>
      <c r="D161" s="160">
        <v>501.53899999999999</v>
      </c>
      <c r="E161" s="79">
        <f>IF(OR(D161=0,D161="no peak",D161="&lt; 0", D161&lt;$I$1*0.2),"ND",IF(OR(D161&lt;$I$1,$I$1*0.2&lt;=D161&lt;$I$1),"BQL",D161))</f>
        <v>501.53899999999999</v>
      </c>
    </row>
    <row r="162" spans="1:5">
      <c r="A162" s="157" t="s">
        <v>200</v>
      </c>
      <c r="B162" s="158">
        <v>2</v>
      </c>
      <c r="C162" s="159">
        <v>3</v>
      </c>
      <c r="D162" s="160">
        <v>515.36300000000006</v>
      </c>
      <c r="E162" s="79">
        <f t="shared" ref="E162:E192" si="6">IF(OR(D162=0,D162="no peak",D162="&lt; 0", D162&lt;$I$1*0.2),"ND",IF(OR(D162&lt;$I$1,$I$1*0.2&lt;=D162&lt;$I$1),"BQL",D162))</f>
        <v>515.36300000000006</v>
      </c>
    </row>
    <row r="163" spans="1:5">
      <c r="A163" s="157" t="s">
        <v>200</v>
      </c>
      <c r="B163" s="158">
        <v>2</v>
      </c>
      <c r="C163" s="159">
        <v>4</v>
      </c>
      <c r="D163" s="160">
        <v>552.30999999999995</v>
      </c>
      <c r="E163" s="79">
        <f t="shared" si="6"/>
        <v>552.30999999999995</v>
      </c>
    </row>
    <row r="164" spans="1:5">
      <c r="A164" s="157" t="s">
        <v>200</v>
      </c>
      <c r="B164" s="158">
        <v>2</v>
      </c>
      <c r="C164" s="159">
        <v>5</v>
      </c>
      <c r="D164" s="160">
        <v>719.82899999999995</v>
      </c>
      <c r="E164" s="79">
        <f t="shared" si="6"/>
        <v>719.82899999999995</v>
      </c>
    </row>
    <row r="165" spans="1:5">
      <c r="A165" s="157" t="s">
        <v>200</v>
      </c>
      <c r="B165" s="158">
        <v>2</v>
      </c>
      <c r="C165" s="159">
        <v>6</v>
      </c>
      <c r="D165" s="160">
        <v>702.06200000000001</v>
      </c>
      <c r="E165" s="79">
        <f t="shared" si="6"/>
        <v>702.06200000000001</v>
      </c>
    </row>
    <row r="166" spans="1:5">
      <c r="A166" s="157" t="s">
        <v>200</v>
      </c>
      <c r="B166" s="158">
        <v>2</v>
      </c>
      <c r="C166" s="159">
        <v>7</v>
      </c>
      <c r="D166" s="160">
        <v>621.90200000000004</v>
      </c>
      <c r="E166" s="79">
        <f t="shared" si="6"/>
        <v>621.90200000000004</v>
      </c>
    </row>
    <row r="167" spans="1:5">
      <c r="A167" s="157" t="s">
        <v>200</v>
      </c>
      <c r="B167" s="158">
        <v>2</v>
      </c>
      <c r="C167" s="159">
        <v>8</v>
      </c>
      <c r="D167" s="160">
        <v>530.51300000000003</v>
      </c>
      <c r="E167" s="79">
        <f t="shared" si="6"/>
        <v>530.51300000000003</v>
      </c>
    </row>
    <row r="168" spans="1:5">
      <c r="A168" s="157" t="s">
        <v>200</v>
      </c>
      <c r="B168" s="158">
        <v>2</v>
      </c>
      <c r="C168" s="159">
        <v>10</v>
      </c>
      <c r="D168" s="160">
        <v>318.47399999999999</v>
      </c>
      <c r="E168" s="79">
        <f t="shared" si="6"/>
        <v>318.47399999999999</v>
      </c>
    </row>
    <row r="169" spans="1:5">
      <c r="A169" s="157" t="s">
        <v>200</v>
      </c>
      <c r="B169" s="158">
        <v>2</v>
      </c>
      <c r="C169" s="159">
        <v>12</v>
      </c>
      <c r="D169" s="160">
        <v>217.471</v>
      </c>
      <c r="E169" s="79">
        <f t="shared" si="6"/>
        <v>217.471</v>
      </c>
    </row>
    <row r="170" spans="1:5">
      <c r="A170" s="157" t="s">
        <v>200</v>
      </c>
      <c r="B170" s="158">
        <v>2</v>
      </c>
      <c r="C170" s="159">
        <v>24</v>
      </c>
      <c r="D170" s="160">
        <v>34.295999999999999</v>
      </c>
      <c r="E170" s="79">
        <f t="shared" si="6"/>
        <v>34.295999999999999</v>
      </c>
    </row>
    <row r="171" spans="1:5">
      <c r="A171" s="157" t="s">
        <v>200</v>
      </c>
      <c r="B171" s="158">
        <v>2</v>
      </c>
      <c r="C171" s="159">
        <v>36</v>
      </c>
      <c r="D171" s="160">
        <v>10.792</v>
      </c>
      <c r="E171" s="79">
        <f t="shared" si="6"/>
        <v>10.792</v>
      </c>
    </row>
    <row r="172" spans="1:5">
      <c r="A172" s="157" t="s">
        <v>201</v>
      </c>
      <c r="B172" s="155">
        <v>1</v>
      </c>
      <c r="C172" s="59">
        <v>0</v>
      </c>
      <c r="D172" s="160" t="s">
        <v>195</v>
      </c>
      <c r="E172" s="79" t="str">
        <f t="shared" si="6"/>
        <v>ND</v>
      </c>
    </row>
    <row r="173" spans="1:5">
      <c r="A173" s="157" t="s">
        <v>201</v>
      </c>
      <c r="B173" s="158">
        <v>1</v>
      </c>
      <c r="C173" s="159">
        <v>0.25</v>
      </c>
      <c r="D173" s="160">
        <v>84.271000000000001</v>
      </c>
      <c r="E173" s="79">
        <f t="shared" si="6"/>
        <v>84.271000000000001</v>
      </c>
    </row>
    <row r="174" spans="1:5">
      <c r="A174" s="157" t="s">
        <v>201</v>
      </c>
      <c r="B174" s="158">
        <v>1</v>
      </c>
      <c r="C174" s="159">
        <v>0.5</v>
      </c>
      <c r="D174" s="232">
        <v>287.04899999999998</v>
      </c>
      <c r="E174" s="79">
        <f t="shared" si="6"/>
        <v>287.04899999999998</v>
      </c>
    </row>
    <row r="175" spans="1:5">
      <c r="A175" s="157" t="s">
        <v>201</v>
      </c>
      <c r="B175" s="158">
        <v>1</v>
      </c>
      <c r="C175" s="159">
        <v>0.75</v>
      </c>
      <c r="D175" s="232">
        <v>380.35599999999999</v>
      </c>
      <c r="E175" s="79">
        <f t="shared" si="6"/>
        <v>380.35599999999999</v>
      </c>
    </row>
    <row r="176" spans="1:5">
      <c r="A176" s="157" t="s">
        <v>201</v>
      </c>
      <c r="B176" s="158">
        <v>1</v>
      </c>
      <c r="C176" s="159">
        <v>1</v>
      </c>
      <c r="D176" s="232">
        <v>443.99599999999998</v>
      </c>
      <c r="E176" s="79">
        <f t="shared" si="6"/>
        <v>443.99599999999998</v>
      </c>
    </row>
    <row r="177" spans="1:5">
      <c r="A177" s="157" t="s">
        <v>201</v>
      </c>
      <c r="B177" s="158">
        <v>1</v>
      </c>
      <c r="C177" s="159">
        <v>1.5</v>
      </c>
      <c r="D177" s="160">
        <v>621.03200000000004</v>
      </c>
      <c r="E177" s="79">
        <f t="shared" si="6"/>
        <v>621.03200000000004</v>
      </c>
    </row>
    <row r="178" spans="1:5">
      <c r="A178" s="157" t="s">
        <v>201</v>
      </c>
      <c r="B178" s="158">
        <v>1</v>
      </c>
      <c r="C178" s="159">
        <v>2</v>
      </c>
      <c r="D178" s="160">
        <v>630.55600000000004</v>
      </c>
      <c r="E178" s="79">
        <f t="shared" si="6"/>
        <v>630.55600000000004</v>
      </c>
    </row>
    <row r="179" spans="1:5">
      <c r="A179" s="157" t="s">
        <v>201</v>
      </c>
      <c r="B179" s="158">
        <v>1</v>
      </c>
      <c r="C179" s="159">
        <v>3</v>
      </c>
      <c r="D179" s="160">
        <v>570.92700000000002</v>
      </c>
      <c r="E179" s="79">
        <f t="shared" si="6"/>
        <v>570.92700000000002</v>
      </c>
    </row>
    <row r="180" spans="1:5">
      <c r="A180" s="157" t="s">
        <v>201</v>
      </c>
      <c r="B180" s="158">
        <v>1</v>
      </c>
      <c r="C180" s="159">
        <v>4</v>
      </c>
      <c r="D180" s="160">
        <v>473.41199999999998</v>
      </c>
      <c r="E180" s="79">
        <f t="shared" si="6"/>
        <v>473.41199999999998</v>
      </c>
    </row>
    <row r="181" spans="1:5">
      <c r="A181" s="157" t="s">
        <v>201</v>
      </c>
      <c r="B181" s="158">
        <v>1</v>
      </c>
      <c r="C181" s="159">
        <v>5</v>
      </c>
      <c r="D181" s="160">
        <v>388.77600000000001</v>
      </c>
      <c r="E181" s="79">
        <f t="shared" si="6"/>
        <v>388.77600000000001</v>
      </c>
    </row>
    <row r="182" spans="1:5">
      <c r="A182" s="157" t="s">
        <v>201</v>
      </c>
      <c r="B182" s="158">
        <v>1</v>
      </c>
      <c r="C182" s="159">
        <v>6</v>
      </c>
      <c r="D182" s="160">
        <v>300.66199999999998</v>
      </c>
      <c r="E182" s="79">
        <f t="shared" si="6"/>
        <v>300.66199999999998</v>
      </c>
    </row>
    <row r="183" spans="1:5">
      <c r="A183" s="157" t="s">
        <v>201</v>
      </c>
      <c r="B183" s="158">
        <v>1</v>
      </c>
      <c r="C183" s="159">
        <v>7</v>
      </c>
      <c r="D183" s="160">
        <v>263.363</v>
      </c>
      <c r="E183" s="79">
        <f t="shared" si="6"/>
        <v>263.363</v>
      </c>
    </row>
    <row r="184" spans="1:5">
      <c r="A184" s="157" t="s">
        <v>201</v>
      </c>
      <c r="B184" s="158">
        <v>1</v>
      </c>
      <c r="C184" s="159">
        <v>8</v>
      </c>
      <c r="D184" s="160">
        <v>253.291</v>
      </c>
      <c r="E184" s="79">
        <f t="shared" si="6"/>
        <v>253.291</v>
      </c>
    </row>
    <row r="185" spans="1:5">
      <c r="A185" s="157" t="s">
        <v>201</v>
      </c>
      <c r="B185" s="158">
        <v>1</v>
      </c>
      <c r="C185" s="159">
        <v>10</v>
      </c>
      <c r="D185" s="160">
        <v>199.54400000000001</v>
      </c>
      <c r="E185" s="79">
        <f t="shared" si="6"/>
        <v>199.54400000000001</v>
      </c>
    </row>
    <row r="186" spans="1:5">
      <c r="A186" s="157" t="s">
        <v>201</v>
      </c>
      <c r="B186" s="158">
        <v>1</v>
      </c>
      <c r="C186" s="159">
        <v>12</v>
      </c>
      <c r="D186" s="160">
        <v>156.63399999999999</v>
      </c>
      <c r="E186" s="79">
        <f t="shared" si="6"/>
        <v>156.63399999999999</v>
      </c>
    </row>
    <row r="187" spans="1:5">
      <c r="A187" s="157" t="s">
        <v>201</v>
      </c>
      <c r="B187" s="158">
        <v>1</v>
      </c>
      <c r="C187" s="159">
        <v>24</v>
      </c>
      <c r="D187" s="160">
        <v>90.141000000000005</v>
      </c>
      <c r="E187" s="79">
        <f t="shared" si="6"/>
        <v>90.141000000000005</v>
      </c>
    </row>
    <row r="188" spans="1:5">
      <c r="A188" s="157" t="s">
        <v>201</v>
      </c>
      <c r="B188" s="158">
        <v>1</v>
      </c>
      <c r="C188" s="159">
        <v>36</v>
      </c>
      <c r="D188" s="160">
        <v>13.909000000000001</v>
      </c>
      <c r="E188" s="79">
        <f t="shared" si="6"/>
        <v>13.909000000000001</v>
      </c>
    </row>
    <row r="189" spans="1:5">
      <c r="A189" s="157" t="s">
        <v>201</v>
      </c>
      <c r="B189" s="158">
        <v>2</v>
      </c>
      <c r="C189" s="59">
        <v>0</v>
      </c>
      <c r="D189" s="160" t="s">
        <v>195</v>
      </c>
      <c r="E189" s="79" t="str">
        <f t="shared" si="6"/>
        <v>ND</v>
      </c>
    </row>
    <row r="190" spans="1:5">
      <c r="A190" s="157" t="s">
        <v>201</v>
      </c>
      <c r="B190" s="158">
        <v>2</v>
      </c>
      <c r="C190" s="159">
        <v>0.25</v>
      </c>
      <c r="D190" s="160">
        <v>82.813999999999993</v>
      </c>
      <c r="E190" s="79">
        <f t="shared" si="6"/>
        <v>82.813999999999993</v>
      </c>
    </row>
    <row r="191" spans="1:5">
      <c r="A191" s="157" t="s">
        <v>201</v>
      </c>
      <c r="B191" s="158">
        <v>2</v>
      </c>
      <c r="C191" s="159">
        <v>0.5</v>
      </c>
      <c r="D191" s="160">
        <v>244.17099999999999</v>
      </c>
      <c r="E191" s="79">
        <f t="shared" si="6"/>
        <v>244.17099999999999</v>
      </c>
    </row>
    <row r="192" spans="1:5">
      <c r="A192" s="157" t="s">
        <v>201</v>
      </c>
      <c r="B192" s="158">
        <v>2</v>
      </c>
      <c r="C192" s="159">
        <v>0.75</v>
      </c>
      <c r="D192" s="160">
        <v>354.27199999999999</v>
      </c>
      <c r="E192" s="79">
        <f t="shared" si="6"/>
        <v>354.27199999999999</v>
      </c>
    </row>
    <row r="193" spans="1:5">
      <c r="A193" s="157" t="s">
        <v>201</v>
      </c>
      <c r="B193" s="158">
        <v>2</v>
      </c>
      <c r="C193" s="159">
        <v>1</v>
      </c>
      <c r="D193" s="160">
        <v>481.45100000000002</v>
      </c>
      <c r="E193" s="79">
        <f>IF(OR(D193=0,D193="no peak",D193="&lt; 0", D193&lt;$I$1*0.2),"ND",IF(OR(D193&lt;$I$1,$I$1*0.2&lt;=D193&lt;$I$1),"BQL",D193))</f>
        <v>481.45100000000002</v>
      </c>
    </row>
    <row r="194" spans="1:5">
      <c r="A194" s="157" t="s">
        <v>201</v>
      </c>
      <c r="B194" s="158">
        <v>2</v>
      </c>
      <c r="C194" s="159">
        <v>1.5</v>
      </c>
      <c r="D194" s="160">
        <v>571.43100000000004</v>
      </c>
      <c r="E194" s="79">
        <f t="shared" ref="E194:E224" si="7">IF(OR(D194=0,D194="no peak",D194="&lt; 0", D194&lt;$I$1*0.2),"ND",IF(OR(D194&lt;$I$1,$I$1*0.2&lt;=D194&lt;$I$1),"BQL",D194))</f>
        <v>571.43100000000004</v>
      </c>
    </row>
    <row r="195" spans="1:5">
      <c r="A195" s="157" t="s">
        <v>201</v>
      </c>
      <c r="B195" s="158">
        <v>2</v>
      </c>
      <c r="C195" s="159">
        <v>2</v>
      </c>
      <c r="D195" s="160">
        <v>581.36500000000001</v>
      </c>
      <c r="E195" s="79">
        <f t="shared" si="7"/>
        <v>581.36500000000001</v>
      </c>
    </row>
    <row r="196" spans="1:5">
      <c r="A196" s="157" t="s">
        <v>201</v>
      </c>
      <c r="B196" s="158">
        <v>2</v>
      </c>
      <c r="C196" s="159">
        <v>3</v>
      </c>
      <c r="D196" s="160">
        <v>757.01099999999997</v>
      </c>
      <c r="E196" s="79">
        <f t="shared" si="7"/>
        <v>757.01099999999997</v>
      </c>
    </row>
    <row r="197" spans="1:5">
      <c r="A197" s="157" t="s">
        <v>201</v>
      </c>
      <c r="B197" s="158">
        <v>2</v>
      </c>
      <c r="C197" s="159">
        <v>4</v>
      </c>
      <c r="D197" s="160">
        <v>812.4</v>
      </c>
      <c r="E197" s="79">
        <f t="shared" si="7"/>
        <v>812.4</v>
      </c>
    </row>
    <row r="198" spans="1:5">
      <c r="A198" s="157" t="s">
        <v>201</v>
      </c>
      <c r="B198" s="158">
        <v>2</v>
      </c>
      <c r="C198" s="159">
        <v>5</v>
      </c>
      <c r="D198" s="160">
        <v>594.94600000000003</v>
      </c>
      <c r="E198" s="79">
        <f t="shared" si="7"/>
        <v>594.94600000000003</v>
      </c>
    </row>
    <row r="199" spans="1:5">
      <c r="A199" s="157" t="s">
        <v>201</v>
      </c>
      <c r="B199" s="158">
        <v>2</v>
      </c>
      <c r="C199" s="159">
        <v>6</v>
      </c>
      <c r="D199" s="160">
        <v>433.03199999999998</v>
      </c>
      <c r="E199" s="79">
        <f t="shared" si="7"/>
        <v>433.03199999999998</v>
      </c>
    </row>
    <row r="200" spans="1:5">
      <c r="A200" s="157" t="s">
        <v>201</v>
      </c>
      <c r="B200" s="158">
        <v>2</v>
      </c>
      <c r="C200" s="159">
        <v>7</v>
      </c>
      <c r="D200" s="160">
        <v>318.685</v>
      </c>
      <c r="E200" s="79">
        <f t="shared" si="7"/>
        <v>318.685</v>
      </c>
    </row>
    <row r="201" spans="1:5">
      <c r="A201" s="157" t="s">
        <v>201</v>
      </c>
      <c r="B201" s="158">
        <v>2</v>
      </c>
      <c r="C201" s="159">
        <v>8</v>
      </c>
      <c r="D201" s="160">
        <v>250.19800000000001</v>
      </c>
      <c r="E201" s="79">
        <f t="shared" si="7"/>
        <v>250.19800000000001</v>
      </c>
    </row>
    <row r="202" spans="1:5">
      <c r="A202" s="157" t="s">
        <v>201</v>
      </c>
      <c r="B202" s="158">
        <v>2</v>
      </c>
      <c r="C202" s="159">
        <v>10</v>
      </c>
      <c r="D202" s="160">
        <v>172.73500000000001</v>
      </c>
      <c r="E202" s="79">
        <f t="shared" si="7"/>
        <v>172.73500000000001</v>
      </c>
    </row>
    <row r="203" spans="1:5">
      <c r="A203" s="157" t="s">
        <v>201</v>
      </c>
      <c r="B203" s="158">
        <v>2</v>
      </c>
      <c r="C203" s="159">
        <v>12</v>
      </c>
      <c r="D203" s="160">
        <v>121.096</v>
      </c>
      <c r="E203" s="79">
        <f t="shared" si="7"/>
        <v>121.096</v>
      </c>
    </row>
    <row r="204" spans="1:5">
      <c r="A204" s="157" t="s">
        <v>201</v>
      </c>
      <c r="B204" s="158">
        <v>2</v>
      </c>
      <c r="C204" s="159">
        <v>24</v>
      </c>
      <c r="D204" s="160">
        <v>42.290999999999997</v>
      </c>
      <c r="E204" s="79">
        <f t="shared" si="7"/>
        <v>42.290999999999997</v>
      </c>
    </row>
    <row r="205" spans="1:5">
      <c r="A205" s="157" t="s">
        <v>201</v>
      </c>
      <c r="B205" s="158">
        <v>2</v>
      </c>
      <c r="C205" s="159">
        <v>36</v>
      </c>
      <c r="D205" s="160">
        <v>9.5340000000000007</v>
      </c>
      <c r="E205" s="79" t="str">
        <f t="shared" si="7"/>
        <v>BQL</v>
      </c>
    </row>
    <row r="206" spans="1:5">
      <c r="A206" s="157" t="s">
        <v>204</v>
      </c>
      <c r="B206" s="155">
        <v>1</v>
      </c>
      <c r="C206" s="59">
        <v>0</v>
      </c>
      <c r="D206" s="232" t="s">
        <v>195</v>
      </c>
      <c r="E206" s="79" t="str">
        <f t="shared" si="7"/>
        <v>ND</v>
      </c>
    </row>
    <row r="207" spans="1:5">
      <c r="A207" s="157" t="s">
        <v>204</v>
      </c>
      <c r="B207" s="158">
        <v>1</v>
      </c>
      <c r="C207" s="159">
        <v>0.25</v>
      </c>
      <c r="D207" s="232">
        <v>4.1669999999999998</v>
      </c>
      <c r="E207" s="79" t="str">
        <f t="shared" si="7"/>
        <v>BQL</v>
      </c>
    </row>
    <row r="208" spans="1:5">
      <c r="A208" s="157" t="s">
        <v>204</v>
      </c>
      <c r="B208" s="158">
        <v>1</v>
      </c>
      <c r="C208" s="159">
        <v>0.5</v>
      </c>
      <c r="D208" s="232">
        <v>10.31</v>
      </c>
      <c r="E208" s="79">
        <f t="shared" si="7"/>
        <v>10.31</v>
      </c>
    </row>
    <row r="209" spans="1:5">
      <c r="A209" s="157" t="s">
        <v>204</v>
      </c>
      <c r="B209" s="158">
        <v>1</v>
      </c>
      <c r="C209" s="159">
        <v>0.75</v>
      </c>
      <c r="D209" s="160">
        <v>69.278999999999996</v>
      </c>
      <c r="E209" s="79">
        <f t="shared" si="7"/>
        <v>69.278999999999996</v>
      </c>
    </row>
    <row r="210" spans="1:5">
      <c r="A210" s="157" t="s">
        <v>204</v>
      </c>
      <c r="B210" s="158">
        <v>1</v>
      </c>
      <c r="C210" s="159">
        <v>1</v>
      </c>
      <c r="D210" s="160">
        <v>169.60300000000001</v>
      </c>
      <c r="E210" s="79">
        <f t="shared" si="7"/>
        <v>169.60300000000001</v>
      </c>
    </row>
    <row r="211" spans="1:5">
      <c r="A211" s="157" t="s">
        <v>204</v>
      </c>
      <c r="B211" s="158">
        <v>1</v>
      </c>
      <c r="C211" s="159">
        <v>1.5</v>
      </c>
      <c r="D211" s="160">
        <v>570.38599999999997</v>
      </c>
      <c r="E211" s="79">
        <f t="shared" si="7"/>
        <v>570.38599999999997</v>
      </c>
    </row>
    <row r="212" spans="1:5">
      <c r="A212" s="157" t="s">
        <v>204</v>
      </c>
      <c r="B212" s="158">
        <v>1</v>
      </c>
      <c r="C212" s="159">
        <v>2</v>
      </c>
      <c r="D212" s="160">
        <v>668.23400000000004</v>
      </c>
      <c r="E212" s="79">
        <f t="shared" si="7"/>
        <v>668.23400000000004</v>
      </c>
    </row>
    <row r="213" spans="1:5">
      <c r="A213" s="157" t="s">
        <v>204</v>
      </c>
      <c r="B213" s="158">
        <v>1</v>
      </c>
      <c r="C213" s="159">
        <v>3</v>
      </c>
      <c r="D213" s="160">
        <v>1175.8030000000001</v>
      </c>
      <c r="E213" s="79">
        <f t="shared" si="7"/>
        <v>1175.8030000000001</v>
      </c>
    </row>
    <row r="214" spans="1:5">
      <c r="A214" s="157" t="s">
        <v>204</v>
      </c>
      <c r="B214" s="158">
        <v>1</v>
      </c>
      <c r="C214" s="159">
        <v>4</v>
      </c>
      <c r="D214" s="160">
        <v>1022.294</v>
      </c>
      <c r="E214" s="79">
        <f t="shared" si="7"/>
        <v>1022.294</v>
      </c>
    </row>
    <row r="215" spans="1:5">
      <c r="A215" s="157" t="s">
        <v>204</v>
      </c>
      <c r="B215" s="158">
        <v>1</v>
      </c>
      <c r="C215" s="159">
        <v>5</v>
      </c>
      <c r="D215" s="160">
        <v>823.65899999999999</v>
      </c>
      <c r="E215" s="79">
        <f t="shared" si="7"/>
        <v>823.65899999999999</v>
      </c>
    </row>
    <row r="216" spans="1:5">
      <c r="A216" s="157" t="s">
        <v>204</v>
      </c>
      <c r="B216" s="158">
        <v>1</v>
      </c>
      <c r="C216" s="159">
        <v>6</v>
      </c>
      <c r="D216" s="160">
        <v>617.18399999999997</v>
      </c>
      <c r="E216" s="79">
        <f t="shared" si="7"/>
        <v>617.18399999999997</v>
      </c>
    </row>
    <row r="217" spans="1:5">
      <c r="A217" s="157" t="s">
        <v>204</v>
      </c>
      <c r="B217" s="158">
        <v>1</v>
      </c>
      <c r="C217" s="159">
        <v>7</v>
      </c>
      <c r="D217" s="160">
        <v>449.65800000000002</v>
      </c>
      <c r="E217" s="79">
        <f t="shared" si="7"/>
        <v>449.65800000000002</v>
      </c>
    </row>
    <row r="218" spans="1:5">
      <c r="A218" s="157" t="s">
        <v>204</v>
      </c>
      <c r="B218" s="158">
        <v>1</v>
      </c>
      <c r="C218" s="159">
        <v>8</v>
      </c>
      <c r="D218" s="160">
        <v>351.95499999999998</v>
      </c>
      <c r="E218" s="79">
        <f t="shared" si="7"/>
        <v>351.95499999999998</v>
      </c>
    </row>
    <row r="219" spans="1:5">
      <c r="A219" s="157" t="s">
        <v>204</v>
      </c>
      <c r="B219" s="158">
        <v>1</v>
      </c>
      <c r="C219" s="159">
        <v>10</v>
      </c>
      <c r="D219" s="160">
        <v>229.78100000000001</v>
      </c>
      <c r="E219" s="79">
        <f t="shared" si="7"/>
        <v>229.78100000000001</v>
      </c>
    </row>
    <row r="220" spans="1:5">
      <c r="A220" s="157" t="s">
        <v>204</v>
      </c>
      <c r="B220" s="158">
        <v>1</v>
      </c>
      <c r="C220" s="159">
        <v>12</v>
      </c>
      <c r="D220" s="160">
        <v>146.346</v>
      </c>
      <c r="E220" s="79">
        <f t="shared" si="7"/>
        <v>146.346</v>
      </c>
    </row>
    <row r="221" spans="1:5">
      <c r="A221" s="157" t="s">
        <v>204</v>
      </c>
      <c r="B221" s="158">
        <v>1</v>
      </c>
      <c r="C221" s="159">
        <v>24</v>
      </c>
      <c r="D221" s="160">
        <v>48.606999999999999</v>
      </c>
      <c r="E221" s="79">
        <f t="shared" si="7"/>
        <v>48.606999999999999</v>
      </c>
    </row>
    <row r="222" spans="1:5">
      <c r="A222" s="157" t="s">
        <v>204</v>
      </c>
      <c r="B222" s="158">
        <v>1</v>
      </c>
      <c r="C222" s="159">
        <v>36</v>
      </c>
      <c r="D222" s="160">
        <v>26.681000000000001</v>
      </c>
      <c r="E222" s="79">
        <f t="shared" si="7"/>
        <v>26.681000000000001</v>
      </c>
    </row>
    <row r="223" spans="1:5">
      <c r="A223" s="157" t="s">
        <v>204</v>
      </c>
      <c r="B223" s="158">
        <v>2</v>
      </c>
      <c r="C223" s="59">
        <v>0</v>
      </c>
      <c r="D223" s="160" t="s">
        <v>195</v>
      </c>
      <c r="E223" s="79" t="str">
        <f t="shared" si="7"/>
        <v>ND</v>
      </c>
    </row>
    <row r="224" spans="1:5">
      <c r="A224" s="157" t="s">
        <v>204</v>
      </c>
      <c r="B224" s="158">
        <v>2</v>
      </c>
      <c r="C224" s="159">
        <v>0.25</v>
      </c>
      <c r="D224" s="160">
        <v>35.340000000000003</v>
      </c>
      <c r="E224" s="79">
        <f t="shared" si="7"/>
        <v>35.340000000000003</v>
      </c>
    </row>
    <row r="225" spans="1:5">
      <c r="A225" s="157" t="s">
        <v>204</v>
      </c>
      <c r="B225" s="158">
        <v>2</v>
      </c>
      <c r="C225" s="159">
        <v>0.5</v>
      </c>
      <c r="D225" s="160">
        <v>150.84399999999999</v>
      </c>
      <c r="E225" s="79">
        <f>IF(OR(D225=0,D225="no peak",D225="&lt; 0", D225&lt;$I$1*0.2),"ND",IF(OR(D225&lt;$I$1,$I$1*0.2&lt;=D225&lt;$I$1),"BQL",D225))</f>
        <v>150.84399999999999</v>
      </c>
    </row>
    <row r="226" spans="1:5">
      <c r="A226" s="157" t="s">
        <v>204</v>
      </c>
      <c r="B226" s="158">
        <v>2</v>
      </c>
      <c r="C226" s="159">
        <v>0.75</v>
      </c>
      <c r="D226" s="160">
        <v>205.73599999999999</v>
      </c>
      <c r="E226" s="79">
        <f t="shared" ref="E226:E256" si="8">IF(OR(D226=0,D226="no peak",D226="&lt; 0", D226&lt;$I$1*0.2),"ND",IF(OR(D226&lt;$I$1,$I$1*0.2&lt;=D226&lt;$I$1),"BQL",D226))</f>
        <v>205.73599999999999</v>
      </c>
    </row>
    <row r="227" spans="1:5">
      <c r="A227" s="157" t="s">
        <v>204</v>
      </c>
      <c r="B227" s="158">
        <v>2</v>
      </c>
      <c r="C227" s="159">
        <v>1</v>
      </c>
      <c r="D227" s="160">
        <v>283.88</v>
      </c>
      <c r="E227" s="79">
        <f t="shared" si="8"/>
        <v>283.88</v>
      </c>
    </row>
    <row r="228" spans="1:5">
      <c r="A228" s="157" t="s">
        <v>204</v>
      </c>
      <c r="B228" s="158">
        <v>2</v>
      </c>
      <c r="C228" s="159">
        <v>1.5</v>
      </c>
      <c r="D228" s="160">
        <v>358.464</v>
      </c>
      <c r="E228" s="79">
        <f t="shared" si="8"/>
        <v>358.464</v>
      </c>
    </row>
    <row r="229" spans="1:5">
      <c r="A229" s="157" t="s">
        <v>205</v>
      </c>
      <c r="B229" s="155">
        <v>1</v>
      </c>
      <c r="C229" s="59">
        <v>0</v>
      </c>
      <c r="D229" s="160" t="s">
        <v>195</v>
      </c>
      <c r="E229" s="79" t="str">
        <f t="shared" si="8"/>
        <v>ND</v>
      </c>
    </row>
    <row r="230" spans="1:5">
      <c r="A230" s="157" t="s">
        <v>205</v>
      </c>
      <c r="B230" s="158">
        <v>1</v>
      </c>
      <c r="C230" s="159">
        <v>0.25</v>
      </c>
      <c r="D230" s="160">
        <v>1.871</v>
      </c>
      <c r="E230" s="79" t="str">
        <f t="shared" si="8"/>
        <v>ND</v>
      </c>
    </row>
    <row r="231" spans="1:5">
      <c r="A231" s="157" t="s">
        <v>205</v>
      </c>
      <c r="B231" s="158">
        <v>1</v>
      </c>
      <c r="C231" s="159">
        <v>0.5</v>
      </c>
      <c r="D231" s="160">
        <v>12.193</v>
      </c>
      <c r="E231" s="79">
        <f t="shared" si="8"/>
        <v>12.193</v>
      </c>
    </row>
    <row r="232" spans="1:5">
      <c r="A232" s="157" t="s">
        <v>205</v>
      </c>
      <c r="B232" s="158">
        <v>1</v>
      </c>
      <c r="C232" s="159">
        <v>0.75</v>
      </c>
      <c r="D232" s="160">
        <v>89.438999999999993</v>
      </c>
      <c r="E232" s="79">
        <f t="shared" si="8"/>
        <v>89.438999999999993</v>
      </c>
    </row>
    <row r="233" spans="1:5">
      <c r="A233" s="157" t="s">
        <v>205</v>
      </c>
      <c r="B233" s="158">
        <v>1</v>
      </c>
      <c r="C233" s="159">
        <v>1</v>
      </c>
      <c r="D233" s="160">
        <v>308.846</v>
      </c>
      <c r="E233" s="79">
        <f t="shared" si="8"/>
        <v>308.846</v>
      </c>
    </row>
    <row r="234" spans="1:5">
      <c r="A234" s="157" t="s">
        <v>205</v>
      </c>
      <c r="B234" s="158">
        <v>1</v>
      </c>
      <c r="C234" s="159">
        <v>1.5</v>
      </c>
      <c r="D234" s="160">
        <v>570.49800000000005</v>
      </c>
      <c r="E234" s="79">
        <f t="shared" si="8"/>
        <v>570.49800000000005</v>
      </c>
    </row>
    <row r="235" spans="1:5">
      <c r="A235" s="157" t="s">
        <v>205</v>
      </c>
      <c r="B235" s="158">
        <v>1</v>
      </c>
      <c r="C235" s="159">
        <v>2</v>
      </c>
      <c r="D235" s="160">
        <v>797.11400000000003</v>
      </c>
      <c r="E235" s="79">
        <f t="shared" si="8"/>
        <v>797.11400000000003</v>
      </c>
    </row>
    <row r="236" spans="1:5">
      <c r="A236" s="157" t="s">
        <v>205</v>
      </c>
      <c r="B236" s="158">
        <v>1</v>
      </c>
      <c r="C236" s="159">
        <v>3</v>
      </c>
      <c r="D236" s="160">
        <v>1000.326</v>
      </c>
      <c r="E236" s="79">
        <f t="shared" si="8"/>
        <v>1000.326</v>
      </c>
    </row>
    <row r="237" spans="1:5">
      <c r="A237" s="157" t="s">
        <v>205</v>
      </c>
      <c r="B237" s="158">
        <v>1</v>
      </c>
      <c r="C237" s="159">
        <v>4</v>
      </c>
      <c r="D237" s="160">
        <v>862.81200000000001</v>
      </c>
      <c r="E237" s="79">
        <f t="shared" si="8"/>
        <v>862.81200000000001</v>
      </c>
    </row>
    <row r="238" spans="1:5">
      <c r="A238" s="157" t="s">
        <v>205</v>
      </c>
      <c r="B238" s="158">
        <v>1</v>
      </c>
      <c r="C238" s="159">
        <v>5</v>
      </c>
      <c r="D238" s="232">
        <v>682.57500000000005</v>
      </c>
      <c r="E238" s="79">
        <f t="shared" si="8"/>
        <v>682.57500000000005</v>
      </c>
    </row>
    <row r="239" spans="1:5">
      <c r="A239" s="157" t="s">
        <v>205</v>
      </c>
      <c r="B239" s="158">
        <v>1</v>
      </c>
      <c r="C239" s="159">
        <v>6</v>
      </c>
      <c r="D239" s="232">
        <v>452.529</v>
      </c>
      <c r="E239" s="79">
        <f t="shared" si="8"/>
        <v>452.529</v>
      </c>
    </row>
    <row r="240" spans="1:5">
      <c r="A240" s="157" t="s">
        <v>205</v>
      </c>
      <c r="B240" s="158">
        <v>1</v>
      </c>
      <c r="C240" s="159">
        <v>7</v>
      </c>
      <c r="D240" s="232">
        <v>337.00700000000001</v>
      </c>
      <c r="E240" s="79">
        <f t="shared" si="8"/>
        <v>337.00700000000001</v>
      </c>
    </row>
    <row r="241" spans="1:5">
      <c r="A241" s="157" t="s">
        <v>205</v>
      </c>
      <c r="B241" s="158">
        <v>1</v>
      </c>
      <c r="C241" s="159">
        <v>8</v>
      </c>
      <c r="D241" s="160">
        <v>264.125</v>
      </c>
      <c r="E241" s="79">
        <f t="shared" si="8"/>
        <v>264.125</v>
      </c>
    </row>
    <row r="242" spans="1:5">
      <c r="A242" s="157" t="s">
        <v>205</v>
      </c>
      <c r="B242" s="158">
        <v>1</v>
      </c>
      <c r="C242" s="159">
        <v>10</v>
      </c>
      <c r="D242" s="160">
        <v>193.066</v>
      </c>
      <c r="E242" s="79">
        <f t="shared" si="8"/>
        <v>193.066</v>
      </c>
    </row>
    <row r="243" spans="1:5">
      <c r="A243" s="157" t="s">
        <v>205</v>
      </c>
      <c r="B243" s="158">
        <v>1</v>
      </c>
      <c r="C243" s="159">
        <v>12</v>
      </c>
      <c r="D243" s="160">
        <v>129.74700000000001</v>
      </c>
      <c r="E243" s="79">
        <f t="shared" si="8"/>
        <v>129.74700000000001</v>
      </c>
    </row>
    <row r="244" spans="1:5">
      <c r="A244" s="157" t="s">
        <v>205</v>
      </c>
      <c r="B244" s="158">
        <v>1</v>
      </c>
      <c r="C244" s="159">
        <v>24</v>
      </c>
      <c r="D244" s="160">
        <v>35.283000000000001</v>
      </c>
      <c r="E244" s="79">
        <f t="shared" si="8"/>
        <v>35.283000000000001</v>
      </c>
    </row>
    <row r="245" spans="1:5">
      <c r="A245" s="157" t="s">
        <v>205</v>
      </c>
      <c r="B245" s="158">
        <v>1</v>
      </c>
      <c r="C245" s="159">
        <v>36</v>
      </c>
      <c r="D245" s="160">
        <v>6.2889999999999997</v>
      </c>
      <c r="E245" s="79" t="str">
        <f t="shared" si="8"/>
        <v>BQL</v>
      </c>
    </row>
    <row r="246" spans="1:5">
      <c r="A246" s="157" t="s">
        <v>205</v>
      </c>
      <c r="B246" s="158">
        <v>2</v>
      </c>
      <c r="C246" s="59">
        <v>0</v>
      </c>
      <c r="D246" s="160" t="s">
        <v>195</v>
      </c>
      <c r="E246" s="79" t="str">
        <f t="shared" si="8"/>
        <v>ND</v>
      </c>
    </row>
    <row r="247" spans="1:5">
      <c r="A247" s="157" t="s">
        <v>205</v>
      </c>
      <c r="B247" s="158">
        <v>2</v>
      </c>
      <c r="C247" s="159">
        <v>0.25</v>
      </c>
      <c r="D247" s="160">
        <v>7.4009999999999998</v>
      </c>
      <c r="E247" s="79" t="str">
        <f t="shared" si="8"/>
        <v>BQL</v>
      </c>
    </row>
    <row r="248" spans="1:5">
      <c r="A248" s="157" t="s">
        <v>205</v>
      </c>
      <c r="B248" s="158">
        <v>2</v>
      </c>
      <c r="C248" s="159">
        <v>0.5</v>
      </c>
      <c r="D248" s="160">
        <v>96.823999999999998</v>
      </c>
      <c r="E248" s="79">
        <f t="shared" si="8"/>
        <v>96.823999999999998</v>
      </c>
    </row>
    <row r="249" spans="1:5">
      <c r="A249" s="157" t="s">
        <v>205</v>
      </c>
      <c r="B249" s="158">
        <v>2</v>
      </c>
      <c r="C249" s="159">
        <v>0.75</v>
      </c>
      <c r="D249" s="160">
        <v>212.41399999999999</v>
      </c>
      <c r="E249" s="79">
        <f t="shared" si="8"/>
        <v>212.41399999999999</v>
      </c>
    </row>
    <row r="250" spans="1:5">
      <c r="A250" s="157" t="s">
        <v>205</v>
      </c>
      <c r="B250" s="158">
        <v>2</v>
      </c>
      <c r="C250" s="159">
        <v>1</v>
      </c>
      <c r="D250" s="160">
        <v>274.73599999999999</v>
      </c>
      <c r="E250" s="79">
        <f t="shared" si="8"/>
        <v>274.73599999999999</v>
      </c>
    </row>
    <row r="251" spans="1:5">
      <c r="A251" s="157" t="s">
        <v>205</v>
      </c>
      <c r="B251" s="158">
        <v>2</v>
      </c>
      <c r="C251" s="159">
        <v>1.5</v>
      </c>
      <c r="D251" s="160">
        <v>437.86500000000001</v>
      </c>
      <c r="E251" s="79">
        <f t="shared" si="8"/>
        <v>437.86500000000001</v>
      </c>
    </row>
    <row r="252" spans="1:5">
      <c r="A252" s="157" t="s">
        <v>205</v>
      </c>
      <c r="B252" s="158">
        <v>2</v>
      </c>
      <c r="C252" s="159">
        <v>2</v>
      </c>
      <c r="D252" s="160">
        <v>531.16</v>
      </c>
      <c r="E252" s="79">
        <f t="shared" si="8"/>
        <v>531.16</v>
      </c>
    </row>
    <row r="253" spans="1:5">
      <c r="A253" s="157" t="s">
        <v>205</v>
      </c>
      <c r="B253" s="158">
        <v>2</v>
      </c>
      <c r="C253" s="159">
        <v>3</v>
      </c>
      <c r="D253" s="160">
        <v>489.471</v>
      </c>
      <c r="E253" s="79">
        <f t="shared" si="8"/>
        <v>489.471</v>
      </c>
    </row>
    <row r="254" spans="1:5">
      <c r="A254" s="157" t="s">
        <v>205</v>
      </c>
      <c r="B254" s="158">
        <v>2</v>
      </c>
      <c r="C254" s="159">
        <v>4</v>
      </c>
      <c r="D254" s="160">
        <v>387.97300000000001</v>
      </c>
      <c r="E254" s="79">
        <f t="shared" si="8"/>
        <v>387.97300000000001</v>
      </c>
    </row>
    <row r="255" spans="1:5">
      <c r="A255" s="157" t="s">
        <v>205</v>
      </c>
      <c r="B255" s="158">
        <v>2</v>
      </c>
      <c r="C255" s="159">
        <v>5</v>
      </c>
      <c r="D255" s="160">
        <v>280.51400000000001</v>
      </c>
      <c r="E255" s="79">
        <f t="shared" si="8"/>
        <v>280.51400000000001</v>
      </c>
    </row>
    <row r="256" spans="1:5">
      <c r="A256" s="157" t="s">
        <v>205</v>
      </c>
      <c r="B256" s="158">
        <v>2</v>
      </c>
      <c r="C256" s="159">
        <v>6</v>
      </c>
      <c r="D256" s="160">
        <v>233.53399999999999</v>
      </c>
      <c r="E256" s="79">
        <f t="shared" si="8"/>
        <v>233.53399999999999</v>
      </c>
    </row>
    <row r="257" spans="1:5">
      <c r="A257" s="157" t="s">
        <v>205</v>
      </c>
      <c r="B257" s="158">
        <v>2</v>
      </c>
      <c r="C257" s="159">
        <v>7</v>
      </c>
      <c r="D257" s="160">
        <v>197.149</v>
      </c>
      <c r="E257" s="79">
        <f>IF(OR(D257=0,D257="no peak",D257="&lt; 0", D257&lt;$I$1*0.2),"ND",IF(OR(D257&lt;$I$1,$I$1*0.2&lt;=D257&lt;$I$1),"BQL",D257))</f>
        <v>197.149</v>
      </c>
    </row>
    <row r="258" spans="1:5">
      <c r="A258" s="157" t="s">
        <v>205</v>
      </c>
      <c r="B258" s="158">
        <v>2</v>
      </c>
      <c r="C258" s="159">
        <v>8</v>
      </c>
      <c r="D258" s="160">
        <v>179.839</v>
      </c>
      <c r="E258" s="79">
        <f t="shared" ref="E258:E288" si="9">IF(OR(D258=0,D258="no peak",D258="&lt; 0", D258&lt;$I$1*0.2),"ND",IF(OR(D258&lt;$I$1,$I$1*0.2&lt;=D258&lt;$I$1),"BQL",D258))</f>
        <v>179.839</v>
      </c>
    </row>
    <row r="259" spans="1:5">
      <c r="A259" s="157" t="s">
        <v>205</v>
      </c>
      <c r="B259" s="158">
        <v>2</v>
      </c>
      <c r="C259" s="159">
        <v>10</v>
      </c>
      <c r="D259" s="160">
        <v>126.346</v>
      </c>
      <c r="E259" s="79">
        <f t="shared" si="9"/>
        <v>126.346</v>
      </c>
    </row>
    <row r="260" spans="1:5">
      <c r="A260" s="157" t="s">
        <v>205</v>
      </c>
      <c r="B260" s="158">
        <v>2</v>
      </c>
      <c r="C260" s="159">
        <v>12</v>
      </c>
      <c r="D260" s="160">
        <v>91.036000000000001</v>
      </c>
      <c r="E260" s="79">
        <f t="shared" si="9"/>
        <v>91.036000000000001</v>
      </c>
    </row>
    <row r="261" spans="1:5">
      <c r="A261" s="157" t="s">
        <v>205</v>
      </c>
      <c r="B261" s="158">
        <v>2</v>
      </c>
      <c r="C261" s="159">
        <v>24</v>
      </c>
      <c r="D261" s="160">
        <v>74.819000000000003</v>
      </c>
      <c r="E261" s="79">
        <f t="shared" si="9"/>
        <v>74.819000000000003</v>
      </c>
    </row>
    <row r="262" spans="1:5">
      <c r="A262" s="157" t="s">
        <v>205</v>
      </c>
      <c r="B262" s="158">
        <v>2</v>
      </c>
      <c r="C262" s="159">
        <v>36</v>
      </c>
      <c r="D262" s="160">
        <v>7.8040000000000003</v>
      </c>
      <c r="E262" s="79" t="str">
        <f t="shared" si="9"/>
        <v>BQL</v>
      </c>
    </row>
    <row r="263" spans="1:5">
      <c r="A263" s="157" t="s">
        <v>206</v>
      </c>
      <c r="B263" s="155">
        <v>1</v>
      </c>
      <c r="C263" s="59">
        <v>0</v>
      </c>
      <c r="D263" s="160" t="s">
        <v>195</v>
      </c>
      <c r="E263" s="79" t="str">
        <f t="shared" si="9"/>
        <v>ND</v>
      </c>
    </row>
    <row r="264" spans="1:5">
      <c r="A264" s="157" t="s">
        <v>206</v>
      </c>
      <c r="B264" s="158">
        <v>1</v>
      </c>
      <c r="C264" s="159">
        <v>0.25</v>
      </c>
      <c r="D264" s="160">
        <v>18.093</v>
      </c>
      <c r="E264" s="79">
        <f t="shared" si="9"/>
        <v>18.093</v>
      </c>
    </row>
    <row r="265" spans="1:5">
      <c r="A265" s="157" t="s">
        <v>206</v>
      </c>
      <c r="B265" s="158">
        <v>1</v>
      </c>
      <c r="C265" s="159">
        <v>0.5</v>
      </c>
      <c r="D265" s="160">
        <v>96.081999999999994</v>
      </c>
      <c r="E265" s="79">
        <f t="shared" si="9"/>
        <v>96.081999999999994</v>
      </c>
    </row>
    <row r="266" spans="1:5">
      <c r="A266" s="157" t="s">
        <v>206</v>
      </c>
      <c r="B266" s="158">
        <v>1</v>
      </c>
      <c r="C266" s="159">
        <v>0.75</v>
      </c>
      <c r="D266" s="160">
        <v>222.37100000000001</v>
      </c>
      <c r="E266" s="79">
        <f t="shared" si="9"/>
        <v>222.37100000000001</v>
      </c>
    </row>
    <row r="267" spans="1:5">
      <c r="A267" s="157" t="s">
        <v>206</v>
      </c>
      <c r="B267" s="158">
        <v>1</v>
      </c>
      <c r="C267" s="159">
        <v>1</v>
      </c>
      <c r="D267" s="160">
        <v>312.29199999999997</v>
      </c>
      <c r="E267" s="79">
        <f t="shared" si="9"/>
        <v>312.29199999999997</v>
      </c>
    </row>
    <row r="268" spans="1:5">
      <c r="A268" s="157" t="s">
        <v>206</v>
      </c>
      <c r="B268" s="158">
        <v>1</v>
      </c>
      <c r="C268" s="159">
        <v>1.5</v>
      </c>
      <c r="D268" s="160">
        <v>328.83300000000003</v>
      </c>
      <c r="E268" s="79">
        <f t="shared" si="9"/>
        <v>328.83300000000003</v>
      </c>
    </row>
    <row r="269" spans="1:5">
      <c r="A269" s="157" t="s">
        <v>206</v>
      </c>
      <c r="B269" s="158">
        <v>1</v>
      </c>
      <c r="C269" s="159">
        <v>2</v>
      </c>
      <c r="D269" s="160">
        <v>370.81700000000001</v>
      </c>
      <c r="E269" s="79">
        <f t="shared" si="9"/>
        <v>370.81700000000001</v>
      </c>
    </row>
    <row r="270" spans="1:5">
      <c r="A270" s="157" t="s">
        <v>206</v>
      </c>
      <c r="B270" s="158">
        <v>1</v>
      </c>
      <c r="C270" s="159">
        <v>3</v>
      </c>
      <c r="D270" s="232">
        <v>444.74599999999998</v>
      </c>
      <c r="E270" s="79">
        <f t="shared" si="9"/>
        <v>444.74599999999998</v>
      </c>
    </row>
    <row r="271" spans="1:5">
      <c r="A271" s="157" t="s">
        <v>206</v>
      </c>
      <c r="B271" s="158">
        <v>1</v>
      </c>
      <c r="C271" s="159">
        <v>4</v>
      </c>
      <c r="D271" s="232">
        <v>762.31</v>
      </c>
      <c r="E271" s="79">
        <f t="shared" si="9"/>
        <v>762.31</v>
      </c>
    </row>
    <row r="272" spans="1:5">
      <c r="A272" s="157" t="s">
        <v>206</v>
      </c>
      <c r="B272" s="158">
        <v>1</v>
      </c>
      <c r="C272" s="159">
        <v>5</v>
      </c>
      <c r="D272" s="232">
        <v>563.18600000000004</v>
      </c>
      <c r="E272" s="79">
        <f t="shared" si="9"/>
        <v>563.18600000000004</v>
      </c>
    </row>
    <row r="273" spans="1:5">
      <c r="A273" s="157" t="s">
        <v>206</v>
      </c>
      <c r="B273" s="158">
        <v>1</v>
      </c>
      <c r="C273" s="159">
        <v>6</v>
      </c>
      <c r="D273" s="160">
        <v>434.22500000000002</v>
      </c>
      <c r="E273" s="79">
        <f t="shared" si="9"/>
        <v>434.22500000000002</v>
      </c>
    </row>
    <row r="274" spans="1:5">
      <c r="A274" s="157" t="s">
        <v>206</v>
      </c>
      <c r="B274" s="158">
        <v>1</v>
      </c>
      <c r="C274" s="159">
        <v>7</v>
      </c>
      <c r="D274" s="160">
        <v>352.81</v>
      </c>
      <c r="E274" s="79">
        <f t="shared" si="9"/>
        <v>352.81</v>
      </c>
    </row>
    <row r="275" spans="1:5">
      <c r="A275" s="157" t="s">
        <v>206</v>
      </c>
      <c r="B275" s="158">
        <v>1</v>
      </c>
      <c r="C275" s="159">
        <v>8</v>
      </c>
      <c r="D275" s="160">
        <v>282.24</v>
      </c>
      <c r="E275" s="79">
        <f t="shared" si="9"/>
        <v>282.24</v>
      </c>
    </row>
    <row r="276" spans="1:5">
      <c r="A276" s="157" t="s">
        <v>206</v>
      </c>
      <c r="B276" s="158">
        <v>1</v>
      </c>
      <c r="C276" s="159">
        <v>10</v>
      </c>
      <c r="D276" s="160">
        <v>172.72</v>
      </c>
      <c r="E276" s="79">
        <f t="shared" si="9"/>
        <v>172.72</v>
      </c>
    </row>
    <row r="277" spans="1:5">
      <c r="A277" s="157" t="s">
        <v>206</v>
      </c>
      <c r="B277" s="158">
        <v>1</v>
      </c>
      <c r="C277" s="159">
        <v>12</v>
      </c>
      <c r="D277" s="160">
        <v>106.756</v>
      </c>
      <c r="E277" s="79">
        <f t="shared" si="9"/>
        <v>106.756</v>
      </c>
    </row>
    <row r="278" spans="1:5">
      <c r="A278" s="157" t="s">
        <v>206</v>
      </c>
      <c r="B278" s="158">
        <v>1</v>
      </c>
      <c r="C278" s="159">
        <v>24</v>
      </c>
      <c r="D278" s="160">
        <v>21.593</v>
      </c>
      <c r="E278" s="79">
        <f t="shared" si="9"/>
        <v>21.593</v>
      </c>
    </row>
    <row r="279" spans="1:5">
      <c r="A279" s="157" t="s">
        <v>206</v>
      </c>
      <c r="B279" s="158">
        <v>1</v>
      </c>
      <c r="C279" s="159">
        <v>36</v>
      </c>
      <c r="D279" s="160">
        <v>8.5449999999999999</v>
      </c>
      <c r="E279" s="79" t="str">
        <f t="shared" si="9"/>
        <v>BQL</v>
      </c>
    </row>
    <row r="280" spans="1:5">
      <c r="A280" s="157" t="s">
        <v>206</v>
      </c>
      <c r="B280" s="158">
        <v>2</v>
      </c>
      <c r="C280" s="59">
        <v>0</v>
      </c>
      <c r="D280" s="160" t="s">
        <v>195</v>
      </c>
      <c r="E280" s="79" t="str">
        <f t="shared" si="9"/>
        <v>ND</v>
      </c>
    </row>
    <row r="281" spans="1:5">
      <c r="A281" s="157" t="s">
        <v>206</v>
      </c>
      <c r="B281" s="158">
        <v>2</v>
      </c>
      <c r="C281" s="159">
        <v>0.25</v>
      </c>
      <c r="D281" s="160">
        <v>21.536000000000001</v>
      </c>
      <c r="E281" s="79">
        <f t="shared" si="9"/>
        <v>21.536000000000001</v>
      </c>
    </row>
    <row r="282" spans="1:5">
      <c r="A282" s="157" t="s">
        <v>206</v>
      </c>
      <c r="B282" s="158">
        <v>2</v>
      </c>
      <c r="C282" s="159">
        <v>0.5</v>
      </c>
      <c r="D282" s="160">
        <v>108.629</v>
      </c>
      <c r="E282" s="79">
        <f t="shared" si="9"/>
        <v>108.629</v>
      </c>
    </row>
    <row r="283" spans="1:5">
      <c r="A283" s="157" t="s">
        <v>206</v>
      </c>
      <c r="B283" s="158">
        <v>2</v>
      </c>
      <c r="C283" s="159">
        <v>0.75</v>
      </c>
      <c r="D283" s="160">
        <v>171.45</v>
      </c>
      <c r="E283" s="79">
        <f t="shared" si="9"/>
        <v>171.45</v>
      </c>
    </row>
    <row r="284" spans="1:5">
      <c r="A284" s="157" t="s">
        <v>206</v>
      </c>
      <c r="B284" s="158">
        <v>2</v>
      </c>
      <c r="C284" s="159">
        <v>1</v>
      </c>
      <c r="D284" s="160">
        <v>234.15</v>
      </c>
      <c r="E284" s="79">
        <f t="shared" si="9"/>
        <v>234.15</v>
      </c>
    </row>
    <row r="285" spans="1:5">
      <c r="A285" s="157" t="s">
        <v>206</v>
      </c>
      <c r="B285" s="158">
        <v>2</v>
      </c>
      <c r="C285" s="159">
        <v>1.5</v>
      </c>
      <c r="D285" s="160">
        <v>335.01100000000002</v>
      </c>
      <c r="E285" s="79">
        <f t="shared" si="9"/>
        <v>335.01100000000002</v>
      </c>
    </row>
    <row r="286" spans="1:5">
      <c r="A286" s="157" t="s">
        <v>206</v>
      </c>
      <c r="B286" s="158">
        <v>2</v>
      </c>
      <c r="C286" s="159">
        <v>2</v>
      </c>
      <c r="D286" s="160">
        <v>412.30799999999999</v>
      </c>
      <c r="E286" s="79">
        <f t="shared" si="9"/>
        <v>412.30799999999999</v>
      </c>
    </row>
    <row r="287" spans="1:5">
      <c r="A287" s="157" t="s">
        <v>206</v>
      </c>
      <c r="B287" s="158">
        <v>2</v>
      </c>
      <c r="C287" s="159">
        <v>3</v>
      </c>
      <c r="D287" s="160">
        <v>495.89400000000001</v>
      </c>
      <c r="E287" s="79">
        <f t="shared" si="9"/>
        <v>495.89400000000001</v>
      </c>
    </row>
    <row r="288" spans="1:5">
      <c r="A288" s="157" t="s">
        <v>206</v>
      </c>
      <c r="B288" s="158">
        <v>2</v>
      </c>
      <c r="C288" s="159">
        <v>4</v>
      </c>
      <c r="D288" s="160">
        <v>552.625</v>
      </c>
      <c r="E288" s="79">
        <f t="shared" si="9"/>
        <v>552.625</v>
      </c>
    </row>
    <row r="289" spans="1:5">
      <c r="A289" s="157" t="s">
        <v>206</v>
      </c>
      <c r="B289" s="158">
        <v>2</v>
      </c>
      <c r="C289" s="159">
        <v>5</v>
      </c>
      <c r="D289" s="160">
        <v>471.06</v>
      </c>
      <c r="E289" s="79">
        <f>IF(OR(D289=0,D289="no peak",D289="&lt; 0", D289&lt;$I$1*0.2),"ND",IF(OR(D289&lt;$I$1,$I$1*0.2&lt;=D289&lt;$I$1),"BQL",D289))</f>
        <v>471.06</v>
      </c>
    </row>
    <row r="290" spans="1:5">
      <c r="A290" s="157" t="s">
        <v>206</v>
      </c>
      <c r="B290" s="158">
        <v>2</v>
      </c>
      <c r="C290" s="159">
        <v>6</v>
      </c>
      <c r="D290" s="160">
        <v>352.68200000000002</v>
      </c>
      <c r="E290" s="79">
        <f t="shared" ref="E290:E320" si="10">IF(OR(D290=0,D290="no peak",D290="&lt; 0", D290&lt;$I$1*0.2),"ND",IF(OR(D290&lt;$I$1,$I$1*0.2&lt;=D290&lt;$I$1),"BQL",D290))</f>
        <v>352.68200000000002</v>
      </c>
    </row>
    <row r="291" spans="1:5">
      <c r="A291" s="157" t="s">
        <v>206</v>
      </c>
      <c r="B291" s="158">
        <v>2</v>
      </c>
      <c r="C291" s="159">
        <v>7</v>
      </c>
      <c r="D291" s="160">
        <v>276.351</v>
      </c>
      <c r="E291" s="79">
        <f t="shared" si="10"/>
        <v>276.351</v>
      </c>
    </row>
    <row r="292" spans="1:5">
      <c r="A292" s="157" t="s">
        <v>206</v>
      </c>
      <c r="B292" s="158">
        <v>2</v>
      </c>
      <c r="C292" s="159">
        <v>8</v>
      </c>
      <c r="D292" s="160">
        <v>225.68899999999999</v>
      </c>
      <c r="E292" s="79">
        <f t="shared" si="10"/>
        <v>225.68899999999999</v>
      </c>
    </row>
    <row r="293" spans="1:5">
      <c r="A293" s="157" t="s">
        <v>206</v>
      </c>
      <c r="B293" s="158">
        <v>2</v>
      </c>
      <c r="C293" s="159">
        <v>10</v>
      </c>
      <c r="D293" s="160">
        <v>146.19300000000001</v>
      </c>
      <c r="E293" s="79">
        <f t="shared" si="10"/>
        <v>146.19300000000001</v>
      </c>
    </row>
    <row r="294" spans="1:5">
      <c r="A294" s="157" t="s">
        <v>206</v>
      </c>
      <c r="B294" s="158">
        <v>2</v>
      </c>
      <c r="C294" s="159">
        <v>12</v>
      </c>
      <c r="D294" s="160">
        <v>95.221999999999994</v>
      </c>
      <c r="E294" s="79">
        <f t="shared" si="10"/>
        <v>95.221999999999994</v>
      </c>
    </row>
    <row r="295" spans="1:5">
      <c r="A295" s="157" t="s">
        <v>206</v>
      </c>
      <c r="B295" s="158">
        <v>2</v>
      </c>
      <c r="C295" s="159">
        <v>24</v>
      </c>
      <c r="D295" s="160">
        <v>25.422000000000001</v>
      </c>
      <c r="E295" s="79">
        <f t="shared" si="10"/>
        <v>25.422000000000001</v>
      </c>
    </row>
    <row r="296" spans="1:5">
      <c r="A296" s="157" t="s">
        <v>206</v>
      </c>
      <c r="B296" s="158">
        <v>2</v>
      </c>
      <c r="C296" s="159">
        <v>36</v>
      </c>
      <c r="D296" s="160">
        <v>15.922000000000001</v>
      </c>
      <c r="E296" s="79">
        <f t="shared" si="10"/>
        <v>15.922000000000001</v>
      </c>
    </row>
    <row r="297" spans="1:5">
      <c r="A297" s="157" t="s">
        <v>207</v>
      </c>
      <c r="B297" s="155">
        <v>1</v>
      </c>
      <c r="C297" s="59">
        <v>0</v>
      </c>
      <c r="D297" s="160" t="s">
        <v>195</v>
      </c>
      <c r="E297" s="79" t="str">
        <f t="shared" si="10"/>
        <v>ND</v>
      </c>
    </row>
    <row r="298" spans="1:5">
      <c r="A298" s="157" t="s">
        <v>207</v>
      </c>
      <c r="B298" s="158">
        <v>1</v>
      </c>
      <c r="C298" s="159">
        <v>0.25</v>
      </c>
      <c r="D298" s="160">
        <v>12.465999999999999</v>
      </c>
      <c r="E298" s="79">
        <f t="shared" si="10"/>
        <v>12.465999999999999</v>
      </c>
    </row>
    <row r="299" spans="1:5">
      <c r="A299" s="157" t="s">
        <v>207</v>
      </c>
      <c r="B299" s="158">
        <v>1</v>
      </c>
      <c r="C299" s="159">
        <v>0.5</v>
      </c>
      <c r="D299" s="160">
        <v>76.039000000000001</v>
      </c>
      <c r="E299" s="79">
        <f t="shared" si="10"/>
        <v>76.039000000000001</v>
      </c>
    </row>
    <row r="300" spans="1:5">
      <c r="A300" s="157" t="s">
        <v>207</v>
      </c>
      <c r="B300" s="158">
        <v>1</v>
      </c>
      <c r="C300" s="159">
        <v>0.75</v>
      </c>
      <c r="D300" s="160">
        <v>86.174999999999997</v>
      </c>
      <c r="E300" s="79">
        <f t="shared" si="10"/>
        <v>86.174999999999997</v>
      </c>
    </row>
    <row r="301" spans="1:5">
      <c r="A301" s="157" t="s">
        <v>207</v>
      </c>
      <c r="B301" s="158">
        <v>1</v>
      </c>
      <c r="C301" s="159">
        <v>1</v>
      </c>
      <c r="D301" s="160">
        <v>152.08199999999999</v>
      </c>
      <c r="E301" s="79">
        <f t="shared" si="10"/>
        <v>152.08199999999999</v>
      </c>
    </row>
    <row r="302" spans="1:5">
      <c r="A302" s="157" t="s">
        <v>207</v>
      </c>
      <c r="B302" s="158">
        <v>1</v>
      </c>
      <c r="C302" s="159">
        <v>1.5</v>
      </c>
      <c r="D302" s="232">
        <v>242.55799999999999</v>
      </c>
      <c r="E302" s="79">
        <f t="shared" si="10"/>
        <v>242.55799999999999</v>
      </c>
    </row>
    <row r="303" spans="1:5">
      <c r="A303" s="157" t="s">
        <v>207</v>
      </c>
      <c r="B303" s="158">
        <v>1</v>
      </c>
      <c r="C303" s="159">
        <v>2</v>
      </c>
      <c r="D303" s="232">
        <v>442.78800000000001</v>
      </c>
      <c r="E303" s="79">
        <f t="shared" si="10"/>
        <v>442.78800000000001</v>
      </c>
    </row>
    <row r="304" spans="1:5">
      <c r="A304" s="157" t="s">
        <v>207</v>
      </c>
      <c r="B304" s="158">
        <v>1</v>
      </c>
      <c r="C304" s="159">
        <v>3</v>
      </c>
      <c r="D304" s="232">
        <v>864.51800000000003</v>
      </c>
      <c r="E304" s="79">
        <f t="shared" si="10"/>
        <v>864.51800000000003</v>
      </c>
    </row>
    <row r="305" spans="1:5">
      <c r="A305" s="157" t="s">
        <v>207</v>
      </c>
      <c r="B305" s="158">
        <v>1</v>
      </c>
      <c r="C305" s="159">
        <v>4</v>
      </c>
      <c r="D305" s="160">
        <v>1066.5540000000001</v>
      </c>
      <c r="E305" s="79">
        <f t="shared" si="10"/>
        <v>1066.5540000000001</v>
      </c>
    </row>
    <row r="306" spans="1:5">
      <c r="A306" s="157" t="s">
        <v>207</v>
      </c>
      <c r="B306" s="158">
        <v>1</v>
      </c>
      <c r="C306" s="159">
        <v>5</v>
      </c>
      <c r="D306" s="160">
        <v>774.01099999999997</v>
      </c>
      <c r="E306" s="79">
        <f t="shared" si="10"/>
        <v>774.01099999999997</v>
      </c>
    </row>
    <row r="307" spans="1:5">
      <c r="A307" s="157" t="s">
        <v>207</v>
      </c>
      <c r="B307" s="158">
        <v>1</v>
      </c>
      <c r="C307" s="159">
        <v>6</v>
      </c>
      <c r="D307" s="160">
        <v>570.56399999999996</v>
      </c>
      <c r="E307" s="79">
        <f t="shared" si="10"/>
        <v>570.56399999999996</v>
      </c>
    </row>
    <row r="308" spans="1:5">
      <c r="A308" s="157" t="s">
        <v>207</v>
      </c>
      <c r="B308" s="158">
        <v>1</v>
      </c>
      <c r="C308" s="159">
        <v>7</v>
      </c>
      <c r="D308" s="160">
        <v>472.03800000000001</v>
      </c>
      <c r="E308" s="79">
        <f t="shared" si="10"/>
        <v>472.03800000000001</v>
      </c>
    </row>
    <row r="309" spans="1:5">
      <c r="A309" s="157" t="s">
        <v>207</v>
      </c>
      <c r="B309" s="158">
        <v>1</v>
      </c>
      <c r="C309" s="159">
        <v>8</v>
      </c>
      <c r="D309" s="160">
        <v>367.471</v>
      </c>
      <c r="E309" s="79">
        <f t="shared" si="10"/>
        <v>367.471</v>
      </c>
    </row>
    <row r="310" spans="1:5">
      <c r="A310" s="157" t="s">
        <v>207</v>
      </c>
      <c r="B310" s="158">
        <v>1</v>
      </c>
      <c r="C310" s="159">
        <v>10</v>
      </c>
      <c r="D310" s="160">
        <v>212.41200000000001</v>
      </c>
      <c r="E310" s="79">
        <f t="shared" si="10"/>
        <v>212.41200000000001</v>
      </c>
    </row>
    <row r="311" spans="1:5">
      <c r="A311" s="157" t="s">
        <v>207</v>
      </c>
      <c r="B311" s="158">
        <v>1</v>
      </c>
      <c r="C311" s="159">
        <v>12</v>
      </c>
      <c r="D311" s="160">
        <v>136.976</v>
      </c>
      <c r="E311" s="79">
        <f t="shared" si="10"/>
        <v>136.976</v>
      </c>
    </row>
    <row r="312" spans="1:5">
      <c r="A312" s="157" t="s">
        <v>207</v>
      </c>
      <c r="B312" s="158">
        <v>1</v>
      </c>
      <c r="C312" s="159">
        <v>24</v>
      </c>
      <c r="D312" s="160">
        <v>19.242999999999999</v>
      </c>
      <c r="E312" s="79">
        <f t="shared" si="10"/>
        <v>19.242999999999999</v>
      </c>
    </row>
    <row r="313" spans="1:5">
      <c r="A313" s="157" t="s">
        <v>207</v>
      </c>
      <c r="B313" s="158">
        <v>1</v>
      </c>
      <c r="C313" s="159">
        <v>36</v>
      </c>
      <c r="D313" s="160">
        <v>4.2519999999999998</v>
      </c>
      <c r="E313" s="79" t="str">
        <f t="shared" si="10"/>
        <v>BQL</v>
      </c>
    </row>
    <row r="314" spans="1:5">
      <c r="A314" s="157" t="s">
        <v>207</v>
      </c>
      <c r="B314" s="158">
        <v>2</v>
      </c>
      <c r="C314" s="59">
        <v>0</v>
      </c>
      <c r="D314" s="160" t="s">
        <v>195</v>
      </c>
      <c r="E314" s="79" t="str">
        <f t="shared" si="10"/>
        <v>ND</v>
      </c>
    </row>
    <row r="315" spans="1:5">
      <c r="A315" s="157" t="s">
        <v>207</v>
      </c>
      <c r="B315" s="158">
        <v>2</v>
      </c>
      <c r="C315" s="159">
        <v>0.25</v>
      </c>
      <c r="D315" s="160">
        <v>61.93</v>
      </c>
      <c r="E315" s="79">
        <f t="shared" si="10"/>
        <v>61.93</v>
      </c>
    </row>
    <row r="316" spans="1:5">
      <c r="A316" s="157" t="s">
        <v>207</v>
      </c>
      <c r="B316" s="158">
        <v>2</v>
      </c>
      <c r="C316" s="159">
        <v>0.5</v>
      </c>
      <c r="D316" s="160">
        <v>232.68799999999999</v>
      </c>
      <c r="E316" s="79">
        <f t="shared" si="10"/>
        <v>232.68799999999999</v>
      </c>
    </row>
    <row r="317" spans="1:5">
      <c r="A317" s="157" t="s">
        <v>207</v>
      </c>
      <c r="B317" s="158">
        <v>2</v>
      </c>
      <c r="C317" s="159">
        <v>0.75</v>
      </c>
      <c r="D317" s="160">
        <v>555.04700000000003</v>
      </c>
      <c r="E317" s="79">
        <f t="shared" si="10"/>
        <v>555.04700000000003</v>
      </c>
    </row>
    <row r="318" spans="1:5">
      <c r="A318" s="157" t="s">
        <v>207</v>
      </c>
      <c r="B318" s="158">
        <v>2</v>
      </c>
      <c r="C318" s="159">
        <v>1</v>
      </c>
      <c r="D318" s="160">
        <v>676.327</v>
      </c>
      <c r="E318" s="79">
        <f t="shared" si="10"/>
        <v>676.327</v>
      </c>
    </row>
    <row r="319" spans="1:5">
      <c r="A319" s="157" t="s">
        <v>207</v>
      </c>
      <c r="B319" s="158">
        <v>2</v>
      </c>
      <c r="C319" s="159">
        <v>1.5</v>
      </c>
      <c r="D319" s="160">
        <v>713.12</v>
      </c>
      <c r="E319" s="79">
        <f t="shared" si="10"/>
        <v>713.12</v>
      </c>
    </row>
    <row r="320" spans="1:5">
      <c r="A320" s="157" t="s">
        <v>207</v>
      </c>
      <c r="B320" s="158">
        <v>2</v>
      </c>
      <c r="C320" s="159">
        <v>2</v>
      </c>
      <c r="D320" s="160">
        <v>699.92200000000003</v>
      </c>
      <c r="E320" s="79">
        <f t="shared" si="10"/>
        <v>699.92200000000003</v>
      </c>
    </row>
    <row r="321" spans="1:5">
      <c r="A321" s="157" t="s">
        <v>207</v>
      </c>
      <c r="B321" s="158">
        <v>2</v>
      </c>
      <c r="C321" s="159">
        <v>3</v>
      </c>
      <c r="D321" s="160">
        <v>631.32600000000002</v>
      </c>
      <c r="E321" s="79">
        <f>IF(OR(D321=0,D321="no peak",D321="&lt; 0", D321&lt;$I$1*0.2),"ND",IF(OR(D321&lt;$I$1,$I$1*0.2&lt;=D321&lt;$I$1),"BQL",D321))</f>
        <v>631.32600000000002</v>
      </c>
    </row>
    <row r="322" spans="1:5">
      <c r="A322" s="157" t="s">
        <v>207</v>
      </c>
      <c r="B322" s="158">
        <v>2</v>
      </c>
      <c r="C322" s="159">
        <v>4</v>
      </c>
      <c r="D322" s="160">
        <v>786.52200000000005</v>
      </c>
      <c r="E322" s="79">
        <f t="shared" ref="E322:E352" si="11">IF(OR(D322=0,D322="no peak",D322="&lt; 0", D322&lt;$I$1*0.2),"ND",IF(OR(D322&lt;$I$1,$I$1*0.2&lt;=D322&lt;$I$1),"BQL",D322))</f>
        <v>786.52200000000005</v>
      </c>
    </row>
    <row r="323" spans="1:5">
      <c r="A323" s="157" t="s">
        <v>207</v>
      </c>
      <c r="B323" s="158">
        <v>2</v>
      </c>
      <c r="C323" s="159">
        <v>5</v>
      </c>
      <c r="D323" s="160">
        <v>807.93200000000002</v>
      </c>
      <c r="E323" s="79">
        <f t="shared" si="11"/>
        <v>807.93200000000002</v>
      </c>
    </row>
    <row r="324" spans="1:5">
      <c r="A324" s="157" t="s">
        <v>207</v>
      </c>
      <c r="B324" s="158">
        <v>2</v>
      </c>
      <c r="C324" s="159">
        <v>6</v>
      </c>
      <c r="D324" s="160">
        <v>792.20399999999995</v>
      </c>
      <c r="E324" s="79">
        <f t="shared" si="11"/>
        <v>792.20399999999995</v>
      </c>
    </row>
    <row r="325" spans="1:5">
      <c r="A325" s="157" t="s">
        <v>207</v>
      </c>
      <c r="B325" s="158">
        <v>2</v>
      </c>
      <c r="C325" s="159">
        <v>7</v>
      </c>
      <c r="D325" s="160">
        <v>650.15700000000004</v>
      </c>
      <c r="E325" s="79">
        <f t="shared" si="11"/>
        <v>650.15700000000004</v>
      </c>
    </row>
    <row r="326" spans="1:5">
      <c r="A326" s="157" t="s">
        <v>207</v>
      </c>
      <c r="B326" s="158">
        <v>2</v>
      </c>
      <c r="C326" s="159">
        <v>8</v>
      </c>
      <c r="D326" s="160">
        <v>554.88900000000001</v>
      </c>
      <c r="E326" s="79">
        <f t="shared" si="11"/>
        <v>554.88900000000001</v>
      </c>
    </row>
    <row r="327" spans="1:5">
      <c r="A327" s="157" t="s">
        <v>207</v>
      </c>
      <c r="B327" s="158">
        <v>2</v>
      </c>
      <c r="C327" s="159">
        <v>10</v>
      </c>
      <c r="D327" s="160">
        <v>320.322</v>
      </c>
      <c r="E327" s="79">
        <f t="shared" si="11"/>
        <v>320.322</v>
      </c>
    </row>
    <row r="328" spans="1:5">
      <c r="A328" s="157" t="s">
        <v>207</v>
      </c>
      <c r="B328" s="158">
        <v>2</v>
      </c>
      <c r="C328" s="159">
        <v>12</v>
      </c>
      <c r="D328" s="160">
        <v>207.15899999999999</v>
      </c>
      <c r="E328" s="79">
        <f t="shared" si="11"/>
        <v>207.15899999999999</v>
      </c>
    </row>
    <row r="329" spans="1:5">
      <c r="A329" s="157" t="s">
        <v>207</v>
      </c>
      <c r="B329" s="158">
        <v>2</v>
      </c>
      <c r="C329" s="159">
        <v>24</v>
      </c>
      <c r="D329" s="160">
        <v>27.550999999999998</v>
      </c>
      <c r="E329" s="79">
        <f t="shared" si="11"/>
        <v>27.550999999999998</v>
      </c>
    </row>
    <row r="330" spans="1:5">
      <c r="A330" s="157" t="s">
        <v>207</v>
      </c>
      <c r="B330" s="158">
        <v>2</v>
      </c>
      <c r="C330" s="159">
        <v>36</v>
      </c>
      <c r="D330" s="160">
        <v>5.6139999999999999</v>
      </c>
      <c r="E330" s="79" t="str">
        <f t="shared" si="11"/>
        <v>BQL</v>
      </c>
    </row>
    <row r="331" spans="1:5">
      <c r="A331" s="157" t="s">
        <v>208</v>
      </c>
      <c r="B331" s="155">
        <v>1</v>
      </c>
      <c r="C331" s="59">
        <v>0</v>
      </c>
      <c r="D331" s="160" t="s">
        <v>195</v>
      </c>
      <c r="E331" s="79" t="str">
        <f t="shared" si="11"/>
        <v>ND</v>
      </c>
    </row>
    <row r="332" spans="1:5">
      <c r="A332" s="157" t="s">
        <v>208</v>
      </c>
      <c r="B332" s="158">
        <v>1</v>
      </c>
      <c r="C332" s="159">
        <v>0.25</v>
      </c>
      <c r="D332" s="160">
        <v>50.972000000000001</v>
      </c>
      <c r="E332" s="79">
        <f t="shared" si="11"/>
        <v>50.972000000000001</v>
      </c>
    </row>
    <row r="333" spans="1:5">
      <c r="A333" s="157" t="s">
        <v>208</v>
      </c>
      <c r="B333" s="158">
        <v>1</v>
      </c>
      <c r="C333" s="159">
        <v>0.5</v>
      </c>
      <c r="D333" s="160">
        <v>165.666</v>
      </c>
      <c r="E333" s="79">
        <f t="shared" si="11"/>
        <v>165.666</v>
      </c>
    </row>
    <row r="334" spans="1:5">
      <c r="A334" s="157" t="s">
        <v>208</v>
      </c>
      <c r="B334" s="158">
        <v>1</v>
      </c>
      <c r="C334" s="159">
        <v>0.75</v>
      </c>
      <c r="D334" s="232">
        <v>313.41800000000001</v>
      </c>
      <c r="E334" s="79">
        <f t="shared" si="11"/>
        <v>313.41800000000001</v>
      </c>
    </row>
    <row r="335" spans="1:5">
      <c r="A335" s="157" t="s">
        <v>208</v>
      </c>
      <c r="B335" s="158">
        <v>1</v>
      </c>
      <c r="C335" s="159">
        <v>1</v>
      </c>
      <c r="D335" s="232">
        <v>453.63499999999999</v>
      </c>
      <c r="E335" s="79">
        <f t="shared" si="11"/>
        <v>453.63499999999999</v>
      </c>
    </row>
    <row r="336" spans="1:5">
      <c r="A336" s="157" t="s">
        <v>208</v>
      </c>
      <c r="B336" s="158">
        <v>1</v>
      </c>
      <c r="C336" s="159">
        <v>1.5</v>
      </c>
      <c r="D336" s="232">
        <v>714.48299999999995</v>
      </c>
      <c r="E336" s="79">
        <f t="shared" si="11"/>
        <v>714.48299999999995</v>
      </c>
    </row>
    <row r="337" spans="1:5">
      <c r="A337" s="157" t="s">
        <v>208</v>
      </c>
      <c r="B337" s="158">
        <v>1</v>
      </c>
      <c r="C337" s="159">
        <v>2</v>
      </c>
      <c r="D337" s="160">
        <v>804.03200000000004</v>
      </c>
      <c r="E337" s="79">
        <f t="shared" si="11"/>
        <v>804.03200000000004</v>
      </c>
    </row>
    <row r="338" spans="1:5">
      <c r="A338" s="157" t="s">
        <v>208</v>
      </c>
      <c r="B338" s="158">
        <v>1</v>
      </c>
      <c r="C338" s="159">
        <v>3</v>
      </c>
      <c r="D338" s="160">
        <v>1008.455</v>
      </c>
      <c r="E338" s="79">
        <f t="shared" si="11"/>
        <v>1008.455</v>
      </c>
    </row>
    <row r="339" spans="1:5">
      <c r="A339" s="157" t="s">
        <v>208</v>
      </c>
      <c r="B339" s="158">
        <v>1</v>
      </c>
      <c r="C339" s="159">
        <v>4</v>
      </c>
      <c r="D339" s="160">
        <v>1259.174</v>
      </c>
      <c r="E339" s="79">
        <f t="shared" si="11"/>
        <v>1259.174</v>
      </c>
    </row>
    <row r="340" spans="1:5">
      <c r="A340" s="157" t="s">
        <v>208</v>
      </c>
      <c r="B340" s="158">
        <v>1</v>
      </c>
      <c r="C340" s="159">
        <v>5</v>
      </c>
      <c r="D340" s="160">
        <v>1281.1849999999999</v>
      </c>
      <c r="E340" s="79">
        <f t="shared" si="11"/>
        <v>1281.1849999999999</v>
      </c>
    </row>
    <row r="341" spans="1:5">
      <c r="A341" s="157" t="s">
        <v>208</v>
      </c>
      <c r="B341" s="158">
        <v>1</v>
      </c>
      <c r="C341" s="159">
        <v>6</v>
      </c>
      <c r="D341" s="160">
        <v>907.78300000000002</v>
      </c>
      <c r="E341" s="79">
        <f t="shared" si="11"/>
        <v>907.78300000000002</v>
      </c>
    </row>
    <row r="342" spans="1:5">
      <c r="A342" s="157" t="s">
        <v>208</v>
      </c>
      <c r="B342" s="158">
        <v>1</v>
      </c>
      <c r="C342" s="159">
        <v>7</v>
      </c>
      <c r="D342" s="160">
        <v>750.71</v>
      </c>
      <c r="E342" s="79">
        <f t="shared" si="11"/>
        <v>750.71</v>
      </c>
    </row>
    <row r="343" spans="1:5">
      <c r="A343" s="157" t="s">
        <v>208</v>
      </c>
      <c r="B343" s="158">
        <v>1</v>
      </c>
      <c r="C343" s="159">
        <v>8</v>
      </c>
      <c r="D343" s="160">
        <v>560.04600000000005</v>
      </c>
      <c r="E343" s="79">
        <f t="shared" si="11"/>
        <v>560.04600000000005</v>
      </c>
    </row>
    <row r="344" spans="1:5">
      <c r="A344" s="157" t="s">
        <v>208</v>
      </c>
      <c r="B344" s="158">
        <v>1</v>
      </c>
      <c r="C344" s="159">
        <v>10</v>
      </c>
      <c r="D344" s="160">
        <v>372.29899999999998</v>
      </c>
      <c r="E344" s="79">
        <f t="shared" si="11"/>
        <v>372.29899999999998</v>
      </c>
    </row>
    <row r="345" spans="1:5">
      <c r="A345" s="157" t="s">
        <v>208</v>
      </c>
      <c r="B345" s="158">
        <v>1</v>
      </c>
      <c r="C345" s="159">
        <v>12</v>
      </c>
      <c r="D345" s="160">
        <v>259.20499999999998</v>
      </c>
      <c r="E345" s="79">
        <f t="shared" si="11"/>
        <v>259.20499999999998</v>
      </c>
    </row>
    <row r="346" spans="1:5">
      <c r="A346" s="157" t="s">
        <v>208</v>
      </c>
      <c r="B346" s="158">
        <v>1</v>
      </c>
      <c r="C346" s="159">
        <v>24</v>
      </c>
      <c r="D346" s="160">
        <v>79.406999999999996</v>
      </c>
      <c r="E346" s="79">
        <f t="shared" si="11"/>
        <v>79.406999999999996</v>
      </c>
    </row>
    <row r="347" spans="1:5">
      <c r="A347" s="157" t="s">
        <v>208</v>
      </c>
      <c r="B347" s="158">
        <v>1</v>
      </c>
      <c r="C347" s="159">
        <v>36</v>
      </c>
      <c r="D347" s="160">
        <v>44.521999999999998</v>
      </c>
      <c r="E347" s="79">
        <f t="shared" si="11"/>
        <v>44.521999999999998</v>
      </c>
    </row>
    <row r="348" spans="1:5">
      <c r="A348" s="157" t="s">
        <v>208</v>
      </c>
      <c r="B348" s="158">
        <v>2</v>
      </c>
      <c r="C348" s="59">
        <v>0</v>
      </c>
      <c r="D348" s="160">
        <v>1.496</v>
      </c>
      <c r="E348" s="79" t="str">
        <f t="shared" si="11"/>
        <v>ND</v>
      </c>
    </row>
    <row r="349" spans="1:5">
      <c r="A349" s="157" t="s">
        <v>208</v>
      </c>
      <c r="B349" s="158">
        <v>2</v>
      </c>
      <c r="C349" s="159">
        <v>0.25</v>
      </c>
      <c r="D349" s="160">
        <v>36.363999999999997</v>
      </c>
      <c r="E349" s="79">
        <f t="shared" si="11"/>
        <v>36.363999999999997</v>
      </c>
    </row>
    <row r="350" spans="1:5">
      <c r="A350" s="157" t="s">
        <v>208</v>
      </c>
      <c r="B350" s="158">
        <v>2</v>
      </c>
      <c r="C350" s="159">
        <v>0.5</v>
      </c>
      <c r="D350" s="160">
        <v>159.761</v>
      </c>
      <c r="E350" s="79">
        <f t="shared" si="11"/>
        <v>159.761</v>
      </c>
    </row>
    <row r="351" spans="1:5">
      <c r="A351" s="157" t="s">
        <v>208</v>
      </c>
      <c r="B351" s="158">
        <v>2</v>
      </c>
      <c r="C351" s="159">
        <v>0.75</v>
      </c>
      <c r="D351" s="160">
        <v>421.77699999999999</v>
      </c>
      <c r="E351" s="79">
        <f t="shared" si="11"/>
        <v>421.77699999999999</v>
      </c>
    </row>
    <row r="352" spans="1:5">
      <c r="A352" s="157" t="s">
        <v>208</v>
      </c>
      <c r="B352" s="158">
        <v>2</v>
      </c>
      <c r="C352" s="159">
        <v>1</v>
      </c>
      <c r="D352" s="160">
        <v>517.43899999999996</v>
      </c>
      <c r="E352" s="79">
        <f t="shared" si="11"/>
        <v>517.43899999999996</v>
      </c>
    </row>
    <row r="353" spans="1:5">
      <c r="A353" s="157" t="s">
        <v>208</v>
      </c>
      <c r="B353" s="158">
        <v>2</v>
      </c>
      <c r="C353" s="159">
        <v>1.5</v>
      </c>
      <c r="D353" s="160">
        <v>581.24800000000005</v>
      </c>
      <c r="E353" s="79">
        <f>IF(OR(D353=0,D353="no peak",D353="&lt; 0", D353&lt;$I$1*0.2),"ND",IF(OR(D353&lt;$I$1,$I$1*0.2&lt;=D353&lt;$I$1),"BQL",D353))</f>
        <v>581.24800000000005</v>
      </c>
    </row>
    <row r="354" spans="1:5">
      <c r="A354" s="157" t="s">
        <v>208</v>
      </c>
      <c r="B354" s="158">
        <v>2</v>
      </c>
      <c r="C354" s="159">
        <v>2</v>
      </c>
      <c r="D354" s="160">
        <v>657.61699999999996</v>
      </c>
      <c r="E354" s="79">
        <f t="shared" ref="E354:E384" si="12">IF(OR(D354=0,D354="no peak",D354="&lt; 0", D354&lt;$I$1*0.2),"ND",IF(OR(D354&lt;$I$1,$I$1*0.2&lt;=D354&lt;$I$1),"BQL",D354))</f>
        <v>657.61699999999996</v>
      </c>
    </row>
    <row r="355" spans="1:5">
      <c r="A355" s="157" t="s">
        <v>208</v>
      </c>
      <c r="B355" s="158">
        <v>2</v>
      </c>
      <c r="C355" s="159">
        <v>3</v>
      </c>
      <c r="D355" s="160">
        <v>608.10299999999995</v>
      </c>
      <c r="E355" s="79">
        <f t="shared" si="12"/>
        <v>608.10299999999995</v>
      </c>
    </row>
    <row r="356" spans="1:5">
      <c r="A356" s="157" t="s">
        <v>208</v>
      </c>
      <c r="B356" s="158">
        <v>2</v>
      </c>
      <c r="C356" s="159">
        <v>4</v>
      </c>
      <c r="D356" s="160">
        <v>579.49599999999998</v>
      </c>
      <c r="E356" s="79">
        <f t="shared" si="12"/>
        <v>579.49599999999998</v>
      </c>
    </row>
    <row r="357" spans="1:5">
      <c r="A357" s="157" t="s">
        <v>208</v>
      </c>
      <c r="B357" s="158">
        <v>2</v>
      </c>
      <c r="C357" s="159">
        <v>5</v>
      </c>
      <c r="D357" s="160">
        <v>928.03300000000002</v>
      </c>
      <c r="E357" s="79">
        <f t="shared" si="12"/>
        <v>928.03300000000002</v>
      </c>
    </row>
    <row r="358" spans="1:5">
      <c r="A358" s="157" t="s">
        <v>208</v>
      </c>
      <c r="B358" s="158">
        <v>2</v>
      </c>
      <c r="C358" s="159">
        <v>6</v>
      </c>
      <c r="D358" s="160">
        <v>661.30700000000002</v>
      </c>
      <c r="E358" s="79">
        <f t="shared" si="12"/>
        <v>661.30700000000002</v>
      </c>
    </row>
    <row r="359" spans="1:5">
      <c r="A359" s="157" t="s">
        <v>208</v>
      </c>
      <c r="B359" s="158">
        <v>2</v>
      </c>
      <c r="C359" s="159">
        <v>7</v>
      </c>
      <c r="D359" s="160">
        <v>560.87800000000004</v>
      </c>
      <c r="E359" s="79">
        <f t="shared" si="12"/>
        <v>560.87800000000004</v>
      </c>
    </row>
    <row r="360" spans="1:5">
      <c r="A360" s="157" t="s">
        <v>208</v>
      </c>
      <c r="B360" s="158">
        <v>2</v>
      </c>
      <c r="C360" s="159">
        <v>8</v>
      </c>
      <c r="D360" s="160">
        <v>452.54599999999999</v>
      </c>
      <c r="E360" s="79">
        <f t="shared" si="12"/>
        <v>452.54599999999999</v>
      </c>
    </row>
    <row r="361" spans="1:5">
      <c r="A361" s="157" t="s">
        <v>208</v>
      </c>
      <c r="B361" s="158">
        <v>2</v>
      </c>
      <c r="C361" s="159">
        <v>10</v>
      </c>
      <c r="D361" s="160">
        <v>285.37700000000001</v>
      </c>
      <c r="E361" s="79">
        <f t="shared" si="12"/>
        <v>285.37700000000001</v>
      </c>
    </row>
    <row r="362" spans="1:5">
      <c r="A362" s="157" t="s">
        <v>208</v>
      </c>
      <c r="B362" s="158">
        <v>2</v>
      </c>
      <c r="C362" s="159">
        <v>12</v>
      </c>
      <c r="D362" s="160">
        <v>208.41300000000001</v>
      </c>
      <c r="E362" s="79">
        <f t="shared" si="12"/>
        <v>208.41300000000001</v>
      </c>
    </row>
    <row r="363" spans="1:5">
      <c r="A363" s="157" t="s">
        <v>208</v>
      </c>
      <c r="B363" s="158">
        <v>2</v>
      </c>
      <c r="C363" s="159">
        <v>24</v>
      </c>
      <c r="D363" s="160">
        <v>41.786000000000001</v>
      </c>
      <c r="E363" s="79">
        <f t="shared" si="12"/>
        <v>41.786000000000001</v>
      </c>
    </row>
    <row r="364" spans="1:5">
      <c r="A364" s="157" t="s">
        <v>208</v>
      </c>
      <c r="B364" s="158">
        <v>2</v>
      </c>
      <c r="C364" s="159">
        <v>36</v>
      </c>
      <c r="D364" s="160">
        <v>25.95</v>
      </c>
      <c r="E364" s="79">
        <f t="shared" si="12"/>
        <v>25.95</v>
      </c>
    </row>
    <row r="365" spans="1:5">
      <c r="A365" s="161" t="s">
        <v>209</v>
      </c>
      <c r="B365" s="155">
        <v>1</v>
      </c>
      <c r="C365" s="59">
        <v>0</v>
      </c>
      <c r="D365" s="160" t="s">
        <v>195</v>
      </c>
      <c r="E365" s="79" t="str">
        <f t="shared" si="12"/>
        <v>ND</v>
      </c>
    </row>
    <row r="366" spans="1:5">
      <c r="A366" s="161" t="s">
        <v>209</v>
      </c>
      <c r="B366" s="158">
        <v>1</v>
      </c>
      <c r="C366" s="159">
        <v>0.25</v>
      </c>
      <c r="D366" s="232">
        <v>43.472999999999999</v>
      </c>
      <c r="E366" s="79">
        <f t="shared" si="12"/>
        <v>43.472999999999999</v>
      </c>
    </row>
    <row r="367" spans="1:5">
      <c r="A367" s="161" t="s">
        <v>209</v>
      </c>
      <c r="B367" s="158">
        <v>1</v>
      </c>
      <c r="C367" s="159">
        <v>0.5</v>
      </c>
      <c r="D367" s="232">
        <v>126.024</v>
      </c>
      <c r="E367" s="79">
        <f t="shared" si="12"/>
        <v>126.024</v>
      </c>
    </row>
    <row r="368" spans="1:5">
      <c r="A368" s="161" t="s">
        <v>209</v>
      </c>
      <c r="B368" s="158">
        <v>1</v>
      </c>
      <c r="C368" s="159">
        <v>0.75</v>
      </c>
      <c r="D368" s="232">
        <v>189.78100000000001</v>
      </c>
      <c r="E368" s="79">
        <f t="shared" si="12"/>
        <v>189.78100000000001</v>
      </c>
    </row>
    <row r="369" spans="1:5">
      <c r="A369" s="161" t="s">
        <v>209</v>
      </c>
      <c r="B369" s="158">
        <v>1</v>
      </c>
      <c r="C369" s="159">
        <v>1</v>
      </c>
      <c r="D369" s="160">
        <v>274.39499999999998</v>
      </c>
      <c r="E369" s="79">
        <f t="shared" si="12"/>
        <v>274.39499999999998</v>
      </c>
    </row>
    <row r="370" spans="1:5">
      <c r="A370" s="161" t="s">
        <v>209</v>
      </c>
      <c r="B370" s="158">
        <v>1</v>
      </c>
      <c r="C370" s="159">
        <v>1.5</v>
      </c>
      <c r="D370" s="160">
        <v>424.21</v>
      </c>
      <c r="E370" s="79">
        <f t="shared" si="12"/>
        <v>424.21</v>
      </c>
    </row>
    <row r="371" spans="1:5">
      <c r="A371" s="161" t="s">
        <v>209</v>
      </c>
      <c r="B371" s="158">
        <v>1</v>
      </c>
      <c r="C371" s="159">
        <v>2</v>
      </c>
      <c r="D371" s="160">
        <v>566.24099999999999</v>
      </c>
      <c r="E371" s="79">
        <f t="shared" si="12"/>
        <v>566.24099999999999</v>
      </c>
    </row>
    <row r="372" spans="1:5">
      <c r="A372" s="161" t="s">
        <v>209</v>
      </c>
      <c r="B372" s="158">
        <v>1</v>
      </c>
      <c r="C372" s="159">
        <v>3</v>
      </c>
      <c r="D372" s="160">
        <v>1086.962</v>
      </c>
      <c r="E372" s="79">
        <f t="shared" si="12"/>
        <v>1086.962</v>
      </c>
    </row>
    <row r="373" spans="1:5">
      <c r="A373" s="161" t="s">
        <v>209</v>
      </c>
      <c r="B373" s="158">
        <v>1</v>
      </c>
      <c r="C373" s="159">
        <v>4</v>
      </c>
      <c r="D373" s="160">
        <v>1489.962</v>
      </c>
      <c r="E373" s="79">
        <f t="shared" si="12"/>
        <v>1489.962</v>
      </c>
    </row>
    <row r="374" spans="1:5">
      <c r="A374" s="161" t="s">
        <v>209</v>
      </c>
      <c r="B374" s="158">
        <v>1</v>
      </c>
      <c r="C374" s="159">
        <v>5</v>
      </c>
      <c r="D374" s="160">
        <v>1212.675</v>
      </c>
      <c r="E374" s="79">
        <f t="shared" si="12"/>
        <v>1212.675</v>
      </c>
    </row>
    <row r="375" spans="1:5">
      <c r="A375" s="161" t="s">
        <v>209</v>
      </c>
      <c r="B375" s="158">
        <v>1</v>
      </c>
      <c r="C375" s="159">
        <v>6</v>
      </c>
      <c r="D375" s="160">
        <v>916.68</v>
      </c>
      <c r="E375" s="79">
        <f t="shared" si="12"/>
        <v>916.68</v>
      </c>
    </row>
    <row r="376" spans="1:5">
      <c r="A376" s="161" t="s">
        <v>209</v>
      </c>
      <c r="B376" s="158">
        <v>1</v>
      </c>
      <c r="C376" s="159">
        <v>7</v>
      </c>
      <c r="D376" s="160">
        <v>720.01199999999994</v>
      </c>
      <c r="E376" s="79">
        <f t="shared" si="12"/>
        <v>720.01199999999994</v>
      </c>
    </row>
    <row r="377" spans="1:5">
      <c r="A377" s="161" t="s">
        <v>209</v>
      </c>
      <c r="B377" s="158">
        <v>1</v>
      </c>
      <c r="C377" s="159">
        <v>8</v>
      </c>
      <c r="D377" s="160">
        <v>601.06299999999999</v>
      </c>
      <c r="E377" s="79">
        <f t="shared" si="12"/>
        <v>601.06299999999999</v>
      </c>
    </row>
    <row r="378" spans="1:5">
      <c r="A378" s="161" t="s">
        <v>209</v>
      </c>
      <c r="B378" s="158">
        <v>1</v>
      </c>
      <c r="C378" s="159">
        <v>10</v>
      </c>
      <c r="D378" s="160">
        <v>380.38400000000001</v>
      </c>
      <c r="E378" s="79">
        <f t="shared" si="12"/>
        <v>380.38400000000001</v>
      </c>
    </row>
    <row r="379" spans="1:5">
      <c r="A379" s="161" t="s">
        <v>209</v>
      </c>
      <c r="B379" s="158">
        <v>1</v>
      </c>
      <c r="C379" s="159">
        <v>12</v>
      </c>
      <c r="D379" s="160">
        <v>257.57299999999998</v>
      </c>
      <c r="E379" s="79">
        <f t="shared" si="12"/>
        <v>257.57299999999998</v>
      </c>
    </row>
    <row r="380" spans="1:5">
      <c r="A380" s="161" t="s">
        <v>209</v>
      </c>
      <c r="B380" s="158">
        <v>1</v>
      </c>
      <c r="C380" s="159">
        <v>24</v>
      </c>
      <c r="D380" s="160">
        <v>34.555999999999997</v>
      </c>
      <c r="E380" s="79">
        <f t="shared" si="12"/>
        <v>34.555999999999997</v>
      </c>
    </row>
    <row r="381" spans="1:5">
      <c r="A381" s="161" t="s">
        <v>209</v>
      </c>
      <c r="B381" s="158">
        <v>1</v>
      </c>
      <c r="C381" s="159">
        <v>36</v>
      </c>
      <c r="D381" s="160">
        <v>13.667</v>
      </c>
      <c r="E381" s="79">
        <f t="shared" si="12"/>
        <v>13.667</v>
      </c>
    </row>
    <row r="382" spans="1:5">
      <c r="A382" s="161" t="s">
        <v>209</v>
      </c>
      <c r="B382" s="158">
        <v>2</v>
      </c>
      <c r="C382" s="59">
        <v>0</v>
      </c>
      <c r="D382" s="160" t="s">
        <v>195</v>
      </c>
      <c r="E382" s="79" t="str">
        <f t="shared" si="12"/>
        <v>ND</v>
      </c>
    </row>
    <row r="383" spans="1:5">
      <c r="A383" s="161" t="s">
        <v>209</v>
      </c>
      <c r="B383" s="158">
        <v>2</v>
      </c>
      <c r="C383" s="159">
        <v>0.25</v>
      </c>
      <c r="D383" s="160">
        <v>51.49</v>
      </c>
      <c r="E383" s="79">
        <f t="shared" si="12"/>
        <v>51.49</v>
      </c>
    </row>
    <row r="384" spans="1:5">
      <c r="A384" s="161" t="s">
        <v>209</v>
      </c>
      <c r="B384" s="158">
        <v>2</v>
      </c>
      <c r="C384" s="159">
        <v>0.5</v>
      </c>
      <c r="D384" s="160">
        <v>178.738</v>
      </c>
      <c r="E384" s="79">
        <f t="shared" si="12"/>
        <v>178.738</v>
      </c>
    </row>
    <row r="385" spans="1:5">
      <c r="A385" s="161" t="s">
        <v>209</v>
      </c>
      <c r="B385" s="158">
        <v>2</v>
      </c>
      <c r="C385" s="159">
        <v>0.75</v>
      </c>
      <c r="D385" s="160">
        <v>217.60499999999999</v>
      </c>
      <c r="E385" s="79">
        <f>IF(OR(D385=0,D385="no peak",D385="&lt; 0", D385&lt;$I$1*0.2),"ND",IF(OR(D385&lt;$I$1,$I$1*0.2&lt;=D385&lt;$I$1),"BQL",D385))</f>
        <v>217.60499999999999</v>
      </c>
    </row>
    <row r="386" spans="1:5">
      <c r="A386" s="161" t="s">
        <v>209</v>
      </c>
      <c r="B386" s="158">
        <v>2</v>
      </c>
      <c r="C386" s="159">
        <v>1</v>
      </c>
      <c r="D386" s="160">
        <v>252.12100000000001</v>
      </c>
      <c r="E386" s="79">
        <f t="shared" ref="E386:E416" si="13">IF(OR(D386=0,D386="no peak",D386="&lt; 0", D386&lt;$I$1*0.2),"ND",IF(OR(D386&lt;$I$1,$I$1*0.2&lt;=D386&lt;$I$1),"BQL",D386))</f>
        <v>252.12100000000001</v>
      </c>
    </row>
    <row r="387" spans="1:5">
      <c r="A387" s="161" t="s">
        <v>209</v>
      </c>
      <c r="B387" s="158">
        <v>2</v>
      </c>
      <c r="C387" s="159">
        <v>1.5</v>
      </c>
      <c r="D387" s="160">
        <v>344.97</v>
      </c>
      <c r="E387" s="79">
        <f t="shared" si="13"/>
        <v>344.97</v>
      </c>
    </row>
    <row r="388" spans="1:5">
      <c r="A388" s="161" t="s">
        <v>209</v>
      </c>
      <c r="B388" s="158">
        <v>2</v>
      </c>
      <c r="C388" s="159">
        <v>2</v>
      </c>
      <c r="D388" s="160">
        <v>413.25700000000001</v>
      </c>
      <c r="E388" s="79">
        <f t="shared" si="13"/>
        <v>413.25700000000001</v>
      </c>
    </row>
    <row r="389" spans="1:5">
      <c r="A389" s="161" t="s">
        <v>209</v>
      </c>
      <c r="B389" s="158">
        <v>2</v>
      </c>
      <c r="C389" s="159">
        <v>3</v>
      </c>
      <c r="D389" s="160">
        <v>715.38</v>
      </c>
      <c r="E389" s="79">
        <f t="shared" si="13"/>
        <v>715.38</v>
      </c>
    </row>
    <row r="390" spans="1:5">
      <c r="A390" s="161" t="s">
        <v>209</v>
      </c>
      <c r="B390" s="158">
        <v>2</v>
      </c>
      <c r="C390" s="159">
        <v>4</v>
      </c>
      <c r="D390" s="160">
        <v>726.96900000000005</v>
      </c>
      <c r="E390" s="79">
        <f t="shared" si="13"/>
        <v>726.96900000000005</v>
      </c>
    </row>
    <row r="391" spans="1:5">
      <c r="A391" s="161" t="s">
        <v>209</v>
      </c>
      <c r="B391" s="158">
        <v>2</v>
      </c>
      <c r="C391" s="159">
        <v>5</v>
      </c>
      <c r="D391" s="160">
        <v>562.62900000000002</v>
      </c>
      <c r="E391" s="79">
        <f t="shared" si="13"/>
        <v>562.62900000000002</v>
      </c>
    </row>
    <row r="392" spans="1:5">
      <c r="A392" s="161" t="s">
        <v>209</v>
      </c>
      <c r="B392" s="158">
        <v>2</v>
      </c>
      <c r="C392" s="159">
        <v>6</v>
      </c>
      <c r="D392" s="160">
        <v>426.25599999999997</v>
      </c>
      <c r="E392" s="79">
        <f t="shared" si="13"/>
        <v>426.25599999999997</v>
      </c>
    </row>
    <row r="393" spans="1:5">
      <c r="A393" s="161" t="s">
        <v>209</v>
      </c>
      <c r="B393" s="158">
        <v>2</v>
      </c>
      <c r="C393" s="159">
        <v>7</v>
      </c>
      <c r="D393" s="160">
        <v>337.459</v>
      </c>
      <c r="E393" s="79">
        <f t="shared" si="13"/>
        <v>337.459</v>
      </c>
    </row>
    <row r="394" spans="1:5">
      <c r="A394" s="161" t="s">
        <v>209</v>
      </c>
      <c r="B394" s="158">
        <v>2</v>
      </c>
      <c r="C394" s="159">
        <v>8</v>
      </c>
      <c r="D394" s="160">
        <v>312.23200000000003</v>
      </c>
      <c r="E394" s="79">
        <f t="shared" si="13"/>
        <v>312.23200000000003</v>
      </c>
    </row>
    <row r="395" spans="1:5">
      <c r="A395" s="161" t="s">
        <v>209</v>
      </c>
      <c r="B395" s="158">
        <v>2</v>
      </c>
      <c r="C395" s="159">
        <v>10</v>
      </c>
      <c r="D395" s="160">
        <v>207.28899999999999</v>
      </c>
      <c r="E395" s="79">
        <f t="shared" si="13"/>
        <v>207.28899999999999</v>
      </c>
    </row>
    <row r="396" spans="1:5">
      <c r="A396" s="161" t="s">
        <v>209</v>
      </c>
      <c r="B396" s="158">
        <v>2</v>
      </c>
      <c r="C396" s="159">
        <v>12</v>
      </c>
      <c r="D396" s="160">
        <v>151.011</v>
      </c>
      <c r="E396" s="79">
        <f t="shared" si="13"/>
        <v>151.011</v>
      </c>
    </row>
    <row r="397" spans="1:5">
      <c r="A397" s="161" t="s">
        <v>209</v>
      </c>
      <c r="B397" s="158">
        <v>2</v>
      </c>
      <c r="C397" s="159">
        <v>24</v>
      </c>
      <c r="D397" s="160">
        <v>20.646999999999998</v>
      </c>
      <c r="E397" s="79">
        <f t="shared" si="13"/>
        <v>20.646999999999998</v>
      </c>
    </row>
    <row r="398" spans="1:5">
      <c r="A398" s="161" t="s">
        <v>209</v>
      </c>
      <c r="B398" s="158">
        <v>2</v>
      </c>
      <c r="C398" s="159">
        <v>36</v>
      </c>
      <c r="D398" s="232">
        <v>10.853</v>
      </c>
      <c r="E398" s="79">
        <f t="shared" si="13"/>
        <v>10.853</v>
      </c>
    </row>
    <row r="399" spans="1:5">
      <c r="A399" s="161" t="s">
        <v>242</v>
      </c>
      <c r="B399" s="155">
        <v>1</v>
      </c>
      <c r="C399" s="59">
        <v>0</v>
      </c>
      <c r="D399" s="232" t="s">
        <v>195</v>
      </c>
      <c r="E399" s="79" t="str">
        <f t="shared" si="13"/>
        <v>ND</v>
      </c>
    </row>
    <row r="400" spans="1:5">
      <c r="A400" s="161" t="s">
        <v>242</v>
      </c>
      <c r="B400" s="158">
        <v>1</v>
      </c>
      <c r="C400" s="159">
        <v>0.25</v>
      </c>
      <c r="D400" s="232">
        <v>108.655</v>
      </c>
      <c r="E400" s="79">
        <f t="shared" si="13"/>
        <v>108.655</v>
      </c>
    </row>
    <row r="401" spans="1:5">
      <c r="A401" s="161" t="s">
        <v>241</v>
      </c>
      <c r="B401" s="158">
        <v>1</v>
      </c>
      <c r="C401" s="159">
        <v>0.5</v>
      </c>
      <c r="D401" s="160">
        <v>314.36</v>
      </c>
      <c r="E401" s="79">
        <f t="shared" si="13"/>
        <v>314.36</v>
      </c>
    </row>
    <row r="402" spans="1:5">
      <c r="A402" s="161" t="s">
        <v>241</v>
      </c>
      <c r="B402" s="158">
        <v>1</v>
      </c>
      <c r="C402" s="159">
        <v>0.75</v>
      </c>
      <c r="D402" s="160">
        <v>270.26799999999997</v>
      </c>
      <c r="E402" s="79">
        <f t="shared" si="13"/>
        <v>270.26799999999997</v>
      </c>
    </row>
    <row r="403" spans="1:5">
      <c r="A403" s="161" t="s">
        <v>241</v>
      </c>
      <c r="B403" s="158">
        <v>1</v>
      </c>
      <c r="C403" s="159">
        <v>1</v>
      </c>
      <c r="D403" s="160">
        <v>437.714</v>
      </c>
      <c r="E403" s="79">
        <f t="shared" si="13"/>
        <v>437.714</v>
      </c>
    </row>
    <row r="404" spans="1:5">
      <c r="A404" s="161" t="s">
        <v>241</v>
      </c>
      <c r="B404" s="158">
        <v>1</v>
      </c>
      <c r="C404" s="159">
        <v>1.5</v>
      </c>
      <c r="D404" s="160">
        <v>470.79899999999998</v>
      </c>
      <c r="E404" s="79">
        <f t="shared" si="13"/>
        <v>470.79899999999998</v>
      </c>
    </row>
    <row r="405" spans="1:5">
      <c r="A405" s="161" t="s">
        <v>241</v>
      </c>
      <c r="B405" s="158">
        <v>1</v>
      </c>
      <c r="C405" s="159">
        <v>2</v>
      </c>
      <c r="D405" s="160">
        <v>678.93100000000004</v>
      </c>
      <c r="E405" s="79">
        <f t="shared" si="13"/>
        <v>678.93100000000004</v>
      </c>
    </row>
    <row r="406" spans="1:5">
      <c r="A406" s="161" t="s">
        <v>241</v>
      </c>
      <c r="B406" s="158">
        <v>1</v>
      </c>
      <c r="C406" s="159">
        <v>3</v>
      </c>
      <c r="D406" s="160">
        <v>580.38900000000001</v>
      </c>
      <c r="E406" s="79">
        <f t="shared" si="13"/>
        <v>580.38900000000001</v>
      </c>
    </row>
    <row r="407" spans="1:5">
      <c r="A407" s="161" t="s">
        <v>241</v>
      </c>
      <c r="B407" s="158">
        <v>1</v>
      </c>
      <c r="C407" s="159">
        <v>4</v>
      </c>
      <c r="D407" s="160">
        <v>465.202</v>
      </c>
      <c r="E407" s="79">
        <f t="shared" si="13"/>
        <v>465.202</v>
      </c>
    </row>
    <row r="408" spans="1:5">
      <c r="A408" s="161" t="s">
        <v>241</v>
      </c>
      <c r="B408" s="158">
        <v>1</v>
      </c>
      <c r="C408" s="159">
        <v>5</v>
      </c>
      <c r="D408" s="160">
        <v>349.637</v>
      </c>
      <c r="E408" s="79">
        <f t="shared" si="13"/>
        <v>349.637</v>
      </c>
    </row>
    <row r="409" spans="1:5">
      <c r="A409" s="161" t="s">
        <v>241</v>
      </c>
      <c r="B409" s="158">
        <v>1</v>
      </c>
      <c r="C409" s="159">
        <v>6</v>
      </c>
      <c r="D409" s="160">
        <v>267.06900000000002</v>
      </c>
      <c r="E409" s="79">
        <f t="shared" si="13"/>
        <v>267.06900000000002</v>
      </c>
    </row>
    <row r="410" spans="1:5">
      <c r="A410" s="161" t="s">
        <v>241</v>
      </c>
      <c r="B410" s="158">
        <v>1</v>
      </c>
      <c r="C410" s="159">
        <v>7</v>
      </c>
      <c r="D410" s="160">
        <v>214.67500000000001</v>
      </c>
      <c r="E410" s="79">
        <f t="shared" si="13"/>
        <v>214.67500000000001</v>
      </c>
    </row>
    <row r="411" spans="1:5">
      <c r="A411" s="161" t="s">
        <v>241</v>
      </c>
      <c r="B411" s="158">
        <v>1</v>
      </c>
      <c r="C411" s="159">
        <v>8</v>
      </c>
      <c r="D411" s="160">
        <v>183.6</v>
      </c>
      <c r="E411" s="79">
        <f t="shared" si="13"/>
        <v>183.6</v>
      </c>
    </row>
    <row r="412" spans="1:5">
      <c r="A412" s="161" t="s">
        <v>241</v>
      </c>
      <c r="B412" s="158">
        <v>1</v>
      </c>
      <c r="C412" s="159">
        <v>10</v>
      </c>
      <c r="D412" s="160">
        <v>106.053</v>
      </c>
      <c r="E412" s="79">
        <f t="shared" si="13"/>
        <v>106.053</v>
      </c>
    </row>
    <row r="413" spans="1:5">
      <c r="A413" s="161" t="s">
        <v>241</v>
      </c>
      <c r="B413" s="158">
        <v>1</v>
      </c>
      <c r="C413" s="159">
        <v>12</v>
      </c>
      <c r="D413" s="160">
        <v>79.94</v>
      </c>
      <c r="E413" s="79">
        <f t="shared" si="13"/>
        <v>79.94</v>
      </c>
    </row>
    <row r="414" spans="1:5">
      <c r="A414" s="161" t="s">
        <v>241</v>
      </c>
      <c r="B414" s="158">
        <v>1</v>
      </c>
      <c r="C414" s="159">
        <v>24</v>
      </c>
      <c r="D414" s="160">
        <v>34.732999999999997</v>
      </c>
      <c r="E414" s="79">
        <f t="shared" si="13"/>
        <v>34.732999999999997</v>
      </c>
    </row>
    <row r="415" spans="1:5">
      <c r="A415" s="161" t="s">
        <v>241</v>
      </c>
      <c r="B415" s="158">
        <v>1</v>
      </c>
      <c r="C415" s="159">
        <v>36</v>
      </c>
      <c r="D415" s="160">
        <v>7.7140000000000004</v>
      </c>
      <c r="E415" s="79" t="str">
        <f t="shared" si="13"/>
        <v>BQL</v>
      </c>
    </row>
    <row r="416" spans="1:5">
      <c r="A416" s="161" t="s">
        <v>241</v>
      </c>
      <c r="B416" s="158">
        <v>2</v>
      </c>
      <c r="C416" s="59">
        <v>0</v>
      </c>
      <c r="D416" s="160" t="s">
        <v>195</v>
      </c>
      <c r="E416" s="79" t="str">
        <f t="shared" si="13"/>
        <v>ND</v>
      </c>
    </row>
    <row r="417" spans="1:5">
      <c r="A417" s="161" t="s">
        <v>241</v>
      </c>
      <c r="B417" s="158">
        <v>2</v>
      </c>
      <c r="C417" s="159">
        <v>0.25</v>
      </c>
      <c r="D417" s="160">
        <v>54.356000000000002</v>
      </c>
      <c r="E417" s="79">
        <f>IF(OR(D417=0,D417="no peak",D417="&lt; 0", D417&lt;$I$1*0.2),"ND",IF(OR(D417&lt;$I$1,$I$1*0.2&lt;=D417&lt;$I$1),"BQL",D417))</f>
        <v>54.356000000000002</v>
      </c>
    </row>
    <row r="418" spans="1:5">
      <c r="A418" s="161" t="s">
        <v>241</v>
      </c>
      <c r="B418" s="158">
        <v>2</v>
      </c>
      <c r="C418" s="159">
        <v>0.5</v>
      </c>
      <c r="D418" s="160">
        <v>100.211</v>
      </c>
      <c r="E418" s="79">
        <f t="shared" ref="E418:E448" si="14">IF(OR(D418=0,D418="no peak",D418="&lt; 0", D418&lt;$I$1*0.2),"ND",IF(OR(D418&lt;$I$1,$I$1*0.2&lt;=D418&lt;$I$1),"BQL",D418))</f>
        <v>100.211</v>
      </c>
    </row>
    <row r="419" spans="1:5">
      <c r="A419" s="161" t="s">
        <v>241</v>
      </c>
      <c r="B419" s="158">
        <v>2</v>
      </c>
      <c r="C419" s="159">
        <v>0.75</v>
      </c>
      <c r="D419" s="160">
        <v>141.97399999999999</v>
      </c>
      <c r="E419" s="79">
        <f t="shared" si="14"/>
        <v>141.97399999999999</v>
      </c>
    </row>
    <row r="420" spans="1:5">
      <c r="A420" s="161" t="s">
        <v>241</v>
      </c>
      <c r="B420" s="158">
        <v>2</v>
      </c>
      <c r="C420" s="159">
        <v>1</v>
      </c>
      <c r="D420" s="160">
        <v>178.42599999999999</v>
      </c>
      <c r="E420" s="79">
        <f t="shared" si="14"/>
        <v>178.42599999999999</v>
      </c>
    </row>
    <row r="421" spans="1:5">
      <c r="A421" s="161" t="s">
        <v>241</v>
      </c>
      <c r="B421" s="158">
        <v>2</v>
      </c>
      <c r="C421" s="159">
        <v>1.5</v>
      </c>
      <c r="D421" s="160">
        <v>216.429</v>
      </c>
      <c r="E421" s="79">
        <f t="shared" si="14"/>
        <v>216.429</v>
      </c>
    </row>
    <row r="422" spans="1:5">
      <c r="A422" s="161" t="s">
        <v>241</v>
      </c>
      <c r="B422" s="158">
        <v>2</v>
      </c>
      <c r="C422" s="159">
        <v>2</v>
      </c>
      <c r="D422" s="160">
        <v>181.24199999999999</v>
      </c>
      <c r="E422" s="79">
        <f t="shared" si="14"/>
        <v>181.24199999999999</v>
      </c>
    </row>
    <row r="423" spans="1:5">
      <c r="A423" s="161" t="s">
        <v>241</v>
      </c>
      <c r="B423" s="158">
        <v>2</v>
      </c>
      <c r="C423" s="159">
        <v>3</v>
      </c>
      <c r="D423" s="160">
        <v>178.209</v>
      </c>
      <c r="E423" s="79">
        <f t="shared" si="14"/>
        <v>178.209</v>
      </c>
    </row>
    <row r="424" spans="1:5">
      <c r="A424" s="161" t="s">
        <v>241</v>
      </c>
      <c r="B424" s="158">
        <v>2</v>
      </c>
      <c r="C424" s="159">
        <v>4</v>
      </c>
      <c r="D424" s="160">
        <v>143.79</v>
      </c>
      <c r="E424" s="79">
        <f t="shared" si="14"/>
        <v>143.79</v>
      </c>
    </row>
    <row r="425" spans="1:5">
      <c r="A425" s="161" t="s">
        <v>241</v>
      </c>
      <c r="B425" s="158">
        <v>2</v>
      </c>
      <c r="C425" s="159">
        <v>5</v>
      </c>
      <c r="D425" s="160">
        <v>120.92400000000001</v>
      </c>
      <c r="E425" s="79">
        <f t="shared" si="14"/>
        <v>120.92400000000001</v>
      </c>
    </row>
    <row r="426" spans="1:5">
      <c r="A426" s="161" t="s">
        <v>241</v>
      </c>
      <c r="B426" s="158">
        <v>2</v>
      </c>
      <c r="C426" s="159">
        <v>6</v>
      </c>
      <c r="D426" s="160">
        <v>90.741</v>
      </c>
      <c r="E426" s="79">
        <f t="shared" si="14"/>
        <v>90.741</v>
      </c>
    </row>
    <row r="427" spans="1:5">
      <c r="A427" s="161" t="s">
        <v>241</v>
      </c>
      <c r="B427" s="158">
        <v>2</v>
      </c>
      <c r="C427" s="159">
        <v>7</v>
      </c>
      <c r="D427" s="160">
        <v>91.596999999999994</v>
      </c>
      <c r="E427" s="79">
        <f t="shared" si="14"/>
        <v>91.596999999999994</v>
      </c>
    </row>
    <row r="428" spans="1:5">
      <c r="A428" s="161" t="s">
        <v>241</v>
      </c>
      <c r="B428" s="158">
        <v>2</v>
      </c>
      <c r="C428" s="159">
        <v>8</v>
      </c>
      <c r="D428" s="160">
        <v>93.332999999999998</v>
      </c>
      <c r="E428" s="79">
        <f t="shared" si="14"/>
        <v>93.332999999999998</v>
      </c>
    </row>
    <row r="429" spans="1:5">
      <c r="A429" s="161" t="s">
        <v>241</v>
      </c>
      <c r="B429" s="158">
        <v>2</v>
      </c>
      <c r="C429" s="159">
        <v>10</v>
      </c>
      <c r="D429" s="160">
        <v>86.894999999999996</v>
      </c>
      <c r="E429" s="79">
        <f t="shared" si="14"/>
        <v>86.894999999999996</v>
      </c>
    </row>
    <row r="430" spans="1:5">
      <c r="A430" s="161" t="s">
        <v>241</v>
      </c>
      <c r="B430" s="158">
        <v>2</v>
      </c>
      <c r="C430" s="159">
        <v>12</v>
      </c>
      <c r="D430" s="232">
        <v>79.427999999999997</v>
      </c>
      <c r="E430" s="79">
        <f t="shared" si="14"/>
        <v>79.427999999999997</v>
      </c>
    </row>
    <row r="431" spans="1:5">
      <c r="A431" s="161" t="s">
        <v>241</v>
      </c>
      <c r="B431" s="158">
        <v>2</v>
      </c>
      <c r="C431" s="159">
        <v>24</v>
      </c>
      <c r="D431" s="232">
        <v>56.140999999999998</v>
      </c>
      <c r="E431" s="79">
        <f t="shared" si="14"/>
        <v>56.140999999999998</v>
      </c>
    </row>
    <row r="432" spans="1:5">
      <c r="A432" s="161" t="s">
        <v>241</v>
      </c>
      <c r="B432" s="158">
        <v>2</v>
      </c>
      <c r="C432" s="159">
        <v>36</v>
      </c>
      <c r="D432" s="232">
        <v>10.321999999999999</v>
      </c>
      <c r="E432" s="79">
        <f t="shared" si="14"/>
        <v>10.321999999999999</v>
      </c>
    </row>
    <row r="433" spans="1:5">
      <c r="A433" s="161" t="s">
        <v>244</v>
      </c>
      <c r="B433" s="155">
        <v>1</v>
      </c>
      <c r="C433" s="59">
        <v>0</v>
      </c>
      <c r="D433" s="160" t="s">
        <v>195</v>
      </c>
      <c r="E433" s="79" t="str">
        <f t="shared" si="14"/>
        <v>ND</v>
      </c>
    </row>
    <row r="434" spans="1:5">
      <c r="A434" s="161" t="s">
        <v>244</v>
      </c>
      <c r="B434" s="158">
        <v>1</v>
      </c>
      <c r="C434" s="159">
        <v>0.25</v>
      </c>
      <c r="D434" s="160">
        <v>116.236</v>
      </c>
      <c r="E434" s="79">
        <f t="shared" si="14"/>
        <v>116.236</v>
      </c>
    </row>
    <row r="435" spans="1:5">
      <c r="A435" s="161" t="s">
        <v>243</v>
      </c>
      <c r="B435" s="158">
        <v>1</v>
      </c>
      <c r="C435" s="159">
        <v>0.5</v>
      </c>
      <c r="D435" s="160">
        <v>275.334</v>
      </c>
      <c r="E435" s="79">
        <f t="shared" si="14"/>
        <v>275.334</v>
      </c>
    </row>
    <row r="436" spans="1:5">
      <c r="A436" s="161" t="s">
        <v>243</v>
      </c>
      <c r="B436" s="158">
        <v>1</v>
      </c>
      <c r="C436" s="159">
        <v>0.75</v>
      </c>
      <c r="D436" s="160">
        <v>362.74700000000001</v>
      </c>
      <c r="E436" s="79">
        <f t="shared" si="14"/>
        <v>362.74700000000001</v>
      </c>
    </row>
    <row r="437" spans="1:5">
      <c r="A437" s="161" t="s">
        <v>243</v>
      </c>
      <c r="B437" s="158">
        <v>1</v>
      </c>
      <c r="C437" s="159">
        <v>1</v>
      </c>
      <c r="D437" s="160">
        <v>403.00400000000002</v>
      </c>
      <c r="E437" s="79">
        <f t="shared" si="14"/>
        <v>403.00400000000002</v>
      </c>
    </row>
    <row r="438" spans="1:5">
      <c r="A438" s="161" t="s">
        <v>243</v>
      </c>
      <c r="B438" s="158">
        <v>1</v>
      </c>
      <c r="C438" s="159">
        <v>1.5</v>
      </c>
      <c r="D438" s="160">
        <v>459.40600000000001</v>
      </c>
      <c r="E438" s="79">
        <f t="shared" si="14"/>
        <v>459.40600000000001</v>
      </c>
    </row>
    <row r="439" spans="1:5">
      <c r="A439" s="161" t="s">
        <v>243</v>
      </c>
      <c r="B439" s="158">
        <v>1</v>
      </c>
      <c r="C439" s="159">
        <v>2</v>
      </c>
      <c r="D439" s="160">
        <v>791.03399999999999</v>
      </c>
      <c r="E439" s="79">
        <f t="shared" si="14"/>
        <v>791.03399999999999</v>
      </c>
    </row>
    <row r="440" spans="1:5">
      <c r="A440" s="161" t="s">
        <v>243</v>
      </c>
      <c r="B440" s="158">
        <v>1</v>
      </c>
      <c r="C440" s="159">
        <v>3</v>
      </c>
      <c r="D440" s="160">
        <v>819.36300000000006</v>
      </c>
      <c r="E440" s="79">
        <f t="shared" si="14"/>
        <v>819.36300000000006</v>
      </c>
    </row>
    <row r="441" spans="1:5">
      <c r="A441" s="161" t="s">
        <v>243</v>
      </c>
      <c r="B441" s="158">
        <v>1</v>
      </c>
      <c r="C441" s="159">
        <v>4</v>
      </c>
      <c r="D441" s="160">
        <v>617.34299999999996</v>
      </c>
      <c r="E441" s="79">
        <f t="shared" si="14"/>
        <v>617.34299999999996</v>
      </c>
    </row>
    <row r="442" spans="1:5">
      <c r="A442" s="161" t="s">
        <v>243</v>
      </c>
      <c r="B442" s="158">
        <v>1</v>
      </c>
      <c r="C442" s="159">
        <v>5</v>
      </c>
      <c r="D442" s="160">
        <v>449.53899999999999</v>
      </c>
      <c r="E442" s="79">
        <f t="shared" si="14"/>
        <v>449.53899999999999</v>
      </c>
    </row>
    <row r="443" spans="1:5">
      <c r="A443" s="161" t="s">
        <v>243</v>
      </c>
      <c r="B443" s="158">
        <v>1</v>
      </c>
      <c r="C443" s="159">
        <v>6</v>
      </c>
      <c r="D443" s="160">
        <v>326.46300000000002</v>
      </c>
      <c r="E443" s="79">
        <f t="shared" si="14"/>
        <v>326.46300000000002</v>
      </c>
    </row>
    <row r="444" spans="1:5">
      <c r="A444" s="161" t="s">
        <v>243</v>
      </c>
      <c r="B444" s="158">
        <v>1</v>
      </c>
      <c r="C444" s="159">
        <v>7</v>
      </c>
      <c r="D444" s="160">
        <v>253.279</v>
      </c>
      <c r="E444" s="79">
        <f t="shared" si="14"/>
        <v>253.279</v>
      </c>
    </row>
    <row r="445" spans="1:5">
      <c r="A445" s="161" t="s">
        <v>243</v>
      </c>
      <c r="B445" s="158">
        <v>1</v>
      </c>
      <c r="C445" s="159">
        <v>8</v>
      </c>
      <c r="D445" s="160">
        <v>228.447</v>
      </c>
      <c r="E445" s="79">
        <f t="shared" si="14"/>
        <v>228.447</v>
      </c>
    </row>
    <row r="446" spans="1:5">
      <c r="A446" s="161" t="s">
        <v>243</v>
      </c>
      <c r="B446" s="158">
        <v>1</v>
      </c>
      <c r="C446" s="159">
        <v>10</v>
      </c>
      <c r="D446" s="160">
        <v>145.98099999999999</v>
      </c>
      <c r="E446" s="79">
        <f t="shared" si="14"/>
        <v>145.98099999999999</v>
      </c>
    </row>
    <row r="447" spans="1:5">
      <c r="A447" s="161" t="s">
        <v>243</v>
      </c>
      <c r="B447" s="158">
        <v>1</v>
      </c>
      <c r="C447" s="159">
        <v>12</v>
      </c>
      <c r="D447" s="160">
        <v>102.911</v>
      </c>
      <c r="E447" s="79">
        <f t="shared" si="14"/>
        <v>102.911</v>
      </c>
    </row>
    <row r="448" spans="1:5">
      <c r="A448" s="161" t="s">
        <v>243</v>
      </c>
      <c r="B448" s="158">
        <v>1</v>
      </c>
      <c r="C448" s="159">
        <v>24</v>
      </c>
      <c r="D448" s="160">
        <v>17.908999999999999</v>
      </c>
      <c r="E448" s="79">
        <f t="shared" si="14"/>
        <v>17.908999999999999</v>
      </c>
    </row>
    <row r="449" spans="1:5">
      <c r="A449" s="161" t="s">
        <v>243</v>
      </c>
      <c r="B449" s="158">
        <v>1</v>
      </c>
      <c r="C449" s="159">
        <v>36</v>
      </c>
      <c r="D449" s="160">
        <v>4.4109999999999996</v>
      </c>
      <c r="E449" s="79" t="str">
        <f>IF(OR(D449=0,D449="no peak",D449="&lt; 0", D449&lt;$I$1*0.2),"ND",IF(OR(D449&lt;$I$1,$I$1*0.2&lt;=D449&lt;$I$1),"BQL",D449))</f>
        <v>BQL</v>
      </c>
    </row>
    <row r="450" spans="1:5">
      <c r="A450" s="161" t="s">
        <v>246</v>
      </c>
      <c r="B450" s="155">
        <v>1</v>
      </c>
      <c r="C450" s="59">
        <v>0</v>
      </c>
      <c r="D450" s="160" t="s">
        <v>195</v>
      </c>
      <c r="E450" s="79" t="str">
        <f t="shared" ref="E450:E480" si="15">IF(OR(D450=0,D450="no peak",D450="&lt; 0", D450&lt;$I$1*0.2),"ND",IF(OR(D450&lt;$I$1,$I$1*0.2&lt;=D450&lt;$I$1),"BQL",D450))</f>
        <v>ND</v>
      </c>
    </row>
    <row r="451" spans="1:5">
      <c r="A451" s="161" t="s">
        <v>246</v>
      </c>
      <c r="B451" s="158">
        <v>1</v>
      </c>
      <c r="C451" s="159">
        <v>0.25</v>
      </c>
      <c r="D451" s="160">
        <v>38.732999999999997</v>
      </c>
      <c r="E451" s="79">
        <f t="shared" si="15"/>
        <v>38.732999999999997</v>
      </c>
    </row>
    <row r="452" spans="1:5">
      <c r="A452" s="161" t="s">
        <v>245</v>
      </c>
      <c r="B452" s="158">
        <v>1</v>
      </c>
      <c r="C452" s="159">
        <v>0.5</v>
      </c>
      <c r="D452" s="160">
        <v>168.34399999999999</v>
      </c>
      <c r="E452" s="79">
        <f t="shared" si="15"/>
        <v>168.34399999999999</v>
      </c>
    </row>
    <row r="453" spans="1:5">
      <c r="A453" s="161" t="s">
        <v>245</v>
      </c>
      <c r="B453" s="158">
        <v>1</v>
      </c>
      <c r="C453" s="159">
        <v>0.75</v>
      </c>
      <c r="D453" s="160">
        <v>183.84899999999999</v>
      </c>
      <c r="E453" s="79">
        <f t="shared" si="15"/>
        <v>183.84899999999999</v>
      </c>
    </row>
    <row r="454" spans="1:5">
      <c r="A454" s="161" t="s">
        <v>245</v>
      </c>
      <c r="B454" s="158">
        <v>1</v>
      </c>
      <c r="C454" s="159">
        <v>1</v>
      </c>
      <c r="D454" s="160">
        <v>206.99700000000001</v>
      </c>
      <c r="E454" s="79">
        <f t="shared" si="15"/>
        <v>206.99700000000001</v>
      </c>
    </row>
    <row r="455" spans="1:5">
      <c r="A455" s="161" t="s">
        <v>245</v>
      </c>
      <c r="B455" s="158">
        <v>1</v>
      </c>
      <c r="C455" s="159">
        <v>1.5</v>
      </c>
      <c r="D455" s="160">
        <v>261.02</v>
      </c>
      <c r="E455" s="79">
        <f t="shared" si="15"/>
        <v>261.02</v>
      </c>
    </row>
    <row r="456" spans="1:5">
      <c r="A456" s="161" t="s">
        <v>245</v>
      </c>
      <c r="B456" s="158">
        <v>1</v>
      </c>
      <c r="C456" s="159">
        <v>2</v>
      </c>
      <c r="D456" s="160">
        <v>382.73099999999999</v>
      </c>
      <c r="E456" s="79">
        <f t="shared" si="15"/>
        <v>382.73099999999999</v>
      </c>
    </row>
    <row r="457" spans="1:5">
      <c r="A457" s="161" t="s">
        <v>245</v>
      </c>
      <c r="B457" s="158">
        <v>1</v>
      </c>
      <c r="C457" s="159">
        <v>3</v>
      </c>
      <c r="D457" s="160">
        <v>700.03499999999997</v>
      </c>
      <c r="E457" s="79">
        <f t="shared" si="15"/>
        <v>700.03499999999997</v>
      </c>
    </row>
    <row r="458" spans="1:5">
      <c r="A458" s="161" t="s">
        <v>245</v>
      </c>
      <c r="B458" s="158">
        <v>1</v>
      </c>
      <c r="C458" s="159">
        <v>4</v>
      </c>
      <c r="D458" s="160">
        <v>624.13</v>
      </c>
      <c r="E458" s="79">
        <f t="shared" si="15"/>
        <v>624.13</v>
      </c>
    </row>
    <row r="459" spans="1:5">
      <c r="A459" s="161" t="s">
        <v>245</v>
      </c>
      <c r="B459" s="158">
        <v>1</v>
      </c>
      <c r="C459" s="159">
        <v>5</v>
      </c>
      <c r="D459" s="160">
        <v>513.101</v>
      </c>
      <c r="E459" s="79">
        <f t="shared" si="15"/>
        <v>513.101</v>
      </c>
    </row>
    <row r="460" spans="1:5">
      <c r="A460" s="161" t="s">
        <v>245</v>
      </c>
      <c r="B460" s="158">
        <v>1</v>
      </c>
      <c r="C460" s="159">
        <v>6</v>
      </c>
      <c r="D460" s="160">
        <v>352.23399999999998</v>
      </c>
      <c r="E460" s="79">
        <f t="shared" si="15"/>
        <v>352.23399999999998</v>
      </c>
    </row>
    <row r="461" spans="1:5">
      <c r="A461" s="161" t="s">
        <v>245</v>
      </c>
      <c r="B461" s="158">
        <v>1</v>
      </c>
      <c r="C461" s="159">
        <v>7</v>
      </c>
      <c r="D461" s="160">
        <v>285.399</v>
      </c>
      <c r="E461" s="79">
        <f t="shared" si="15"/>
        <v>285.399</v>
      </c>
    </row>
    <row r="462" spans="1:5">
      <c r="A462" s="161" t="s">
        <v>245</v>
      </c>
      <c r="B462" s="158">
        <v>1</v>
      </c>
      <c r="C462" s="159">
        <v>8</v>
      </c>
      <c r="D462" s="232">
        <v>243.083</v>
      </c>
      <c r="E462" s="79">
        <f t="shared" si="15"/>
        <v>243.083</v>
      </c>
    </row>
    <row r="463" spans="1:5">
      <c r="A463" s="161" t="s">
        <v>245</v>
      </c>
      <c r="B463" s="158">
        <v>1</v>
      </c>
      <c r="C463" s="159">
        <v>10</v>
      </c>
      <c r="D463" s="232">
        <v>168.45599999999999</v>
      </c>
      <c r="E463" s="79">
        <f t="shared" si="15"/>
        <v>168.45599999999999</v>
      </c>
    </row>
    <row r="464" spans="1:5">
      <c r="A464" s="161" t="s">
        <v>245</v>
      </c>
      <c r="B464" s="158">
        <v>1</v>
      </c>
      <c r="C464" s="159">
        <v>12</v>
      </c>
      <c r="D464" s="232">
        <v>129.85599999999999</v>
      </c>
      <c r="E464" s="79">
        <f t="shared" si="15"/>
        <v>129.85599999999999</v>
      </c>
    </row>
    <row r="465" spans="1:5">
      <c r="A465" s="161" t="s">
        <v>245</v>
      </c>
      <c r="B465" s="158">
        <v>1</v>
      </c>
      <c r="C465" s="159">
        <v>24</v>
      </c>
      <c r="D465" s="160">
        <v>45.023000000000003</v>
      </c>
      <c r="E465" s="79">
        <f t="shared" si="15"/>
        <v>45.023000000000003</v>
      </c>
    </row>
    <row r="466" spans="1:5">
      <c r="A466" s="161" t="s">
        <v>245</v>
      </c>
      <c r="B466" s="158">
        <v>1</v>
      </c>
      <c r="C466" s="159">
        <v>36</v>
      </c>
      <c r="D466" s="160">
        <v>29.327999999999999</v>
      </c>
      <c r="E466" s="79">
        <f t="shared" si="15"/>
        <v>29.327999999999999</v>
      </c>
    </row>
    <row r="467" spans="1:5">
      <c r="A467" s="161" t="s">
        <v>245</v>
      </c>
      <c r="B467" s="158">
        <v>2</v>
      </c>
      <c r="C467" s="59">
        <v>0</v>
      </c>
      <c r="D467" s="160" t="s">
        <v>195</v>
      </c>
      <c r="E467" s="79" t="str">
        <f t="shared" si="15"/>
        <v>ND</v>
      </c>
    </row>
    <row r="468" spans="1:5">
      <c r="A468" s="161" t="s">
        <v>245</v>
      </c>
      <c r="B468" s="158">
        <v>2</v>
      </c>
      <c r="C468" s="159">
        <v>0.25</v>
      </c>
      <c r="D468" s="160">
        <v>85.614999999999995</v>
      </c>
      <c r="E468" s="79">
        <f t="shared" si="15"/>
        <v>85.614999999999995</v>
      </c>
    </row>
    <row r="469" spans="1:5">
      <c r="A469" s="161" t="s">
        <v>245</v>
      </c>
      <c r="B469" s="158">
        <v>2</v>
      </c>
      <c r="C469" s="159">
        <v>0.5</v>
      </c>
      <c r="D469" s="160">
        <v>166.411</v>
      </c>
      <c r="E469" s="79">
        <f t="shared" si="15"/>
        <v>166.411</v>
      </c>
    </row>
    <row r="470" spans="1:5">
      <c r="A470" s="161" t="s">
        <v>245</v>
      </c>
      <c r="B470" s="158">
        <v>2</v>
      </c>
      <c r="C470" s="159">
        <v>0.75</v>
      </c>
      <c r="D470" s="160">
        <v>161.61699999999999</v>
      </c>
      <c r="E470" s="79">
        <f t="shared" si="15"/>
        <v>161.61699999999999</v>
      </c>
    </row>
    <row r="471" spans="1:5">
      <c r="A471" s="161" t="s">
        <v>245</v>
      </c>
      <c r="B471" s="158">
        <v>2</v>
      </c>
      <c r="C471" s="159">
        <v>1</v>
      </c>
      <c r="D471" s="160">
        <v>163.417</v>
      </c>
      <c r="E471" s="79">
        <f t="shared" si="15"/>
        <v>163.417</v>
      </c>
    </row>
    <row r="472" spans="1:5">
      <c r="A472" s="161" t="s">
        <v>245</v>
      </c>
      <c r="B472" s="158">
        <v>2</v>
      </c>
      <c r="C472" s="159">
        <v>1.5</v>
      </c>
      <c r="D472" s="160">
        <v>176.06100000000001</v>
      </c>
      <c r="E472" s="79">
        <f t="shared" si="15"/>
        <v>176.06100000000001</v>
      </c>
    </row>
    <row r="473" spans="1:5">
      <c r="A473" s="161" t="s">
        <v>245</v>
      </c>
      <c r="B473" s="158">
        <v>2</v>
      </c>
      <c r="C473" s="159">
        <v>2</v>
      </c>
      <c r="D473" s="160">
        <v>187.30500000000001</v>
      </c>
      <c r="E473" s="79">
        <f t="shared" si="15"/>
        <v>187.30500000000001</v>
      </c>
    </row>
    <row r="474" spans="1:5">
      <c r="A474" s="161" t="s">
        <v>245</v>
      </c>
      <c r="B474" s="158">
        <v>2</v>
      </c>
      <c r="C474" s="159">
        <v>3</v>
      </c>
      <c r="D474" s="160">
        <v>270.24200000000002</v>
      </c>
      <c r="E474" s="79">
        <f t="shared" si="15"/>
        <v>270.24200000000002</v>
      </c>
    </row>
    <row r="475" spans="1:5">
      <c r="A475" s="161" t="s">
        <v>245</v>
      </c>
      <c r="B475" s="158">
        <v>2</v>
      </c>
      <c r="C475" s="159">
        <v>4</v>
      </c>
      <c r="D475" s="160">
        <v>309.93599999999998</v>
      </c>
      <c r="E475" s="79">
        <f t="shared" si="15"/>
        <v>309.93599999999998</v>
      </c>
    </row>
    <row r="476" spans="1:5">
      <c r="A476" s="161" t="s">
        <v>245</v>
      </c>
      <c r="B476" s="158">
        <v>2</v>
      </c>
      <c r="C476" s="159">
        <v>5</v>
      </c>
      <c r="D476" s="160">
        <v>255.33</v>
      </c>
      <c r="E476" s="79">
        <f t="shared" si="15"/>
        <v>255.33</v>
      </c>
    </row>
    <row r="477" spans="1:5">
      <c r="A477" s="161" t="s">
        <v>245</v>
      </c>
      <c r="B477" s="158">
        <v>2</v>
      </c>
      <c r="C477" s="159">
        <v>6</v>
      </c>
      <c r="D477" s="160">
        <v>188.773</v>
      </c>
      <c r="E477" s="79">
        <f t="shared" si="15"/>
        <v>188.773</v>
      </c>
    </row>
    <row r="478" spans="1:5">
      <c r="A478" s="161" t="s">
        <v>245</v>
      </c>
      <c r="B478" s="158">
        <v>2</v>
      </c>
      <c r="C478" s="159">
        <v>7</v>
      </c>
      <c r="D478" s="160">
        <v>171.04400000000001</v>
      </c>
      <c r="E478" s="79">
        <f t="shared" si="15"/>
        <v>171.04400000000001</v>
      </c>
    </row>
    <row r="479" spans="1:5">
      <c r="A479" s="161" t="s">
        <v>245</v>
      </c>
      <c r="B479" s="158">
        <v>2</v>
      </c>
      <c r="C479" s="159">
        <v>8</v>
      </c>
      <c r="D479" s="160">
        <v>142.07300000000001</v>
      </c>
      <c r="E479" s="79">
        <f t="shared" si="15"/>
        <v>142.07300000000001</v>
      </c>
    </row>
    <row r="480" spans="1:5">
      <c r="A480" s="161" t="s">
        <v>245</v>
      </c>
      <c r="B480" s="158">
        <v>2</v>
      </c>
      <c r="C480" s="159">
        <v>10</v>
      </c>
      <c r="D480" s="160">
        <v>87.03</v>
      </c>
      <c r="E480" s="79">
        <f t="shared" si="15"/>
        <v>87.03</v>
      </c>
    </row>
    <row r="481" spans="1:5">
      <c r="A481" s="161" t="s">
        <v>245</v>
      </c>
      <c r="B481" s="158">
        <v>2</v>
      </c>
      <c r="C481" s="159">
        <v>12</v>
      </c>
      <c r="D481" s="160">
        <v>65.728999999999999</v>
      </c>
      <c r="E481" s="79">
        <f>IF(OR(D481=0,D481="no peak",D481="&lt; 0", D481&lt;$I$1*0.2),"ND",IF(OR(D481&lt;$I$1,$I$1*0.2&lt;=D481&lt;$I$1),"BQL",D481))</f>
        <v>65.728999999999999</v>
      </c>
    </row>
    <row r="482" spans="1:5">
      <c r="A482" s="161" t="s">
        <v>245</v>
      </c>
      <c r="B482" s="158">
        <v>2</v>
      </c>
      <c r="C482" s="159">
        <v>24</v>
      </c>
      <c r="D482" s="160">
        <v>26.946000000000002</v>
      </c>
      <c r="E482" s="79">
        <f t="shared" ref="E482:E512" si="16">IF(OR(D482=0,D482="no peak",D482="&lt; 0", D482&lt;$I$1*0.2),"ND",IF(OR(D482&lt;$I$1,$I$1*0.2&lt;=D482&lt;$I$1),"BQL",D482))</f>
        <v>26.946000000000002</v>
      </c>
    </row>
    <row r="483" spans="1:5">
      <c r="A483" s="161" t="s">
        <v>245</v>
      </c>
      <c r="B483" s="158">
        <v>2</v>
      </c>
      <c r="C483" s="159">
        <v>36</v>
      </c>
      <c r="D483" s="160">
        <v>30.719000000000001</v>
      </c>
      <c r="E483" s="79">
        <f t="shared" si="16"/>
        <v>30.719000000000001</v>
      </c>
    </row>
    <row r="484" spans="1:5">
      <c r="A484" s="161" t="s">
        <v>248</v>
      </c>
      <c r="B484" s="155">
        <v>1</v>
      </c>
      <c r="C484" s="59">
        <v>0</v>
      </c>
      <c r="D484" s="160" t="s">
        <v>195</v>
      </c>
      <c r="E484" s="79" t="str">
        <f t="shared" si="16"/>
        <v>ND</v>
      </c>
    </row>
    <row r="485" spans="1:5">
      <c r="A485" s="161" t="s">
        <v>248</v>
      </c>
      <c r="B485" s="158">
        <v>1</v>
      </c>
      <c r="C485" s="159">
        <v>0.25</v>
      </c>
      <c r="D485" s="160">
        <v>90.248000000000005</v>
      </c>
      <c r="E485" s="79">
        <f t="shared" si="16"/>
        <v>90.248000000000005</v>
      </c>
    </row>
    <row r="486" spans="1:5">
      <c r="A486" s="161" t="s">
        <v>247</v>
      </c>
      <c r="B486" s="158">
        <v>1</v>
      </c>
      <c r="C486" s="159">
        <v>0.5</v>
      </c>
      <c r="D486" s="160">
        <v>277.47899999999998</v>
      </c>
      <c r="E486" s="79">
        <f t="shared" si="16"/>
        <v>277.47899999999998</v>
      </c>
    </row>
    <row r="487" spans="1:5">
      <c r="A487" s="161" t="s">
        <v>247</v>
      </c>
      <c r="B487" s="158">
        <v>1</v>
      </c>
      <c r="C487" s="159">
        <v>0.75</v>
      </c>
      <c r="D487" s="160">
        <v>363.28899999999999</v>
      </c>
      <c r="E487" s="79">
        <f t="shared" si="16"/>
        <v>363.28899999999999</v>
      </c>
    </row>
    <row r="488" spans="1:5">
      <c r="A488" s="161" t="s">
        <v>247</v>
      </c>
      <c r="B488" s="158">
        <v>1</v>
      </c>
      <c r="C488" s="159">
        <v>1</v>
      </c>
      <c r="D488" s="160">
        <v>421.25</v>
      </c>
      <c r="E488" s="79">
        <f t="shared" si="16"/>
        <v>421.25</v>
      </c>
    </row>
    <row r="489" spans="1:5">
      <c r="A489" s="161" t="s">
        <v>247</v>
      </c>
      <c r="B489" s="158">
        <v>1</v>
      </c>
      <c r="C489" s="159">
        <v>1.5</v>
      </c>
      <c r="D489" s="160">
        <v>508.99200000000002</v>
      </c>
      <c r="E489" s="79">
        <f t="shared" si="16"/>
        <v>508.99200000000002</v>
      </c>
    </row>
    <row r="490" spans="1:5">
      <c r="A490" s="161" t="s">
        <v>247</v>
      </c>
      <c r="B490" s="158">
        <v>1</v>
      </c>
      <c r="C490" s="159">
        <v>2</v>
      </c>
      <c r="D490" s="160">
        <v>829.56899999999996</v>
      </c>
      <c r="E490" s="79">
        <f t="shared" si="16"/>
        <v>829.56899999999996</v>
      </c>
    </row>
    <row r="491" spans="1:5">
      <c r="A491" s="161" t="s">
        <v>247</v>
      </c>
      <c r="B491" s="158">
        <v>1</v>
      </c>
      <c r="C491" s="159">
        <v>3</v>
      </c>
      <c r="D491" s="160">
        <v>942.45500000000004</v>
      </c>
      <c r="E491" s="79">
        <f t="shared" si="16"/>
        <v>942.45500000000004</v>
      </c>
    </row>
    <row r="492" spans="1:5">
      <c r="A492" s="161" t="s">
        <v>247</v>
      </c>
      <c r="B492" s="158">
        <v>1</v>
      </c>
      <c r="C492" s="159">
        <v>4</v>
      </c>
      <c r="D492" s="160">
        <v>767.49099999999999</v>
      </c>
      <c r="E492" s="79">
        <f t="shared" si="16"/>
        <v>767.49099999999999</v>
      </c>
    </row>
    <row r="493" spans="1:5">
      <c r="A493" s="161" t="s">
        <v>247</v>
      </c>
      <c r="B493" s="158">
        <v>1</v>
      </c>
      <c r="C493" s="159">
        <v>5</v>
      </c>
      <c r="D493" s="160">
        <v>609.59500000000003</v>
      </c>
      <c r="E493" s="79">
        <f t="shared" si="16"/>
        <v>609.59500000000003</v>
      </c>
    </row>
    <row r="494" spans="1:5">
      <c r="A494" s="161" t="s">
        <v>247</v>
      </c>
      <c r="B494" s="158">
        <v>1</v>
      </c>
      <c r="C494" s="159">
        <v>6</v>
      </c>
      <c r="D494" s="232">
        <v>447.15499999999997</v>
      </c>
      <c r="E494" s="79">
        <f t="shared" si="16"/>
        <v>447.15499999999997</v>
      </c>
    </row>
    <row r="495" spans="1:5">
      <c r="A495" s="161" t="s">
        <v>247</v>
      </c>
      <c r="B495" s="158">
        <v>1</v>
      </c>
      <c r="C495" s="159">
        <v>7</v>
      </c>
      <c r="D495" s="232">
        <v>366.286</v>
      </c>
      <c r="E495" s="79">
        <f t="shared" si="16"/>
        <v>366.286</v>
      </c>
    </row>
    <row r="496" spans="1:5">
      <c r="A496" s="161" t="s">
        <v>247</v>
      </c>
      <c r="B496" s="158">
        <v>1</v>
      </c>
      <c r="C496" s="159">
        <v>8</v>
      </c>
      <c r="D496" s="232">
        <v>285.63799999999998</v>
      </c>
      <c r="E496" s="79">
        <f t="shared" si="16"/>
        <v>285.63799999999998</v>
      </c>
    </row>
    <row r="497" spans="1:5">
      <c r="A497" s="161" t="s">
        <v>247</v>
      </c>
      <c r="B497" s="158">
        <v>1</v>
      </c>
      <c r="C497" s="159">
        <v>10</v>
      </c>
      <c r="D497" s="160">
        <v>192.64500000000001</v>
      </c>
      <c r="E497" s="79">
        <f t="shared" si="16"/>
        <v>192.64500000000001</v>
      </c>
    </row>
    <row r="498" spans="1:5">
      <c r="A498" s="161" t="s">
        <v>247</v>
      </c>
      <c r="B498" s="158">
        <v>1</v>
      </c>
      <c r="C498" s="159">
        <v>12</v>
      </c>
      <c r="D498" s="160">
        <v>114.74</v>
      </c>
      <c r="E498" s="79">
        <f t="shared" si="16"/>
        <v>114.74</v>
      </c>
    </row>
    <row r="499" spans="1:5">
      <c r="A499" s="161" t="s">
        <v>247</v>
      </c>
      <c r="B499" s="158">
        <v>1</v>
      </c>
      <c r="C499" s="159">
        <v>24</v>
      </c>
      <c r="D499" s="160">
        <v>16.925000000000001</v>
      </c>
      <c r="E499" s="79">
        <f t="shared" si="16"/>
        <v>16.925000000000001</v>
      </c>
    </row>
    <row r="500" spans="1:5">
      <c r="A500" s="161" t="s">
        <v>247</v>
      </c>
      <c r="B500" s="158">
        <v>1</v>
      </c>
      <c r="C500" s="159">
        <v>36</v>
      </c>
      <c r="D500" s="160">
        <v>4.0209999999999999</v>
      </c>
      <c r="E500" s="79" t="str">
        <f t="shared" si="16"/>
        <v>BQL</v>
      </c>
    </row>
    <row r="501" spans="1:5">
      <c r="A501" s="161" t="s">
        <v>247</v>
      </c>
      <c r="B501" s="158">
        <v>2</v>
      </c>
      <c r="C501" s="59">
        <v>0</v>
      </c>
      <c r="D501" s="160" t="s">
        <v>195</v>
      </c>
      <c r="E501" s="79" t="str">
        <f t="shared" si="16"/>
        <v>ND</v>
      </c>
    </row>
    <row r="502" spans="1:5">
      <c r="A502" s="161" t="s">
        <v>247</v>
      </c>
      <c r="B502" s="158">
        <v>2</v>
      </c>
      <c r="C502" s="159">
        <v>0.25</v>
      </c>
      <c r="D502" s="160">
        <v>14.406000000000001</v>
      </c>
      <c r="E502" s="79">
        <f t="shared" si="16"/>
        <v>14.406000000000001</v>
      </c>
    </row>
    <row r="503" spans="1:5">
      <c r="A503" s="161" t="s">
        <v>247</v>
      </c>
      <c r="B503" s="158">
        <v>2</v>
      </c>
      <c r="C503" s="159">
        <v>0.5</v>
      </c>
      <c r="D503" s="160">
        <v>129.38300000000001</v>
      </c>
      <c r="E503" s="79">
        <f t="shared" si="16"/>
        <v>129.38300000000001</v>
      </c>
    </row>
    <row r="504" spans="1:5">
      <c r="A504" s="161" t="s">
        <v>247</v>
      </c>
      <c r="B504" s="158">
        <v>2</v>
      </c>
      <c r="C504" s="159">
        <v>0.75</v>
      </c>
      <c r="D504" s="160">
        <v>253.86500000000001</v>
      </c>
      <c r="E504" s="79">
        <f t="shared" si="16"/>
        <v>253.86500000000001</v>
      </c>
    </row>
    <row r="505" spans="1:5">
      <c r="A505" s="161" t="s">
        <v>247</v>
      </c>
      <c r="B505" s="158">
        <v>2</v>
      </c>
      <c r="C505" s="159">
        <v>1</v>
      </c>
      <c r="D505" s="160">
        <v>358.14400000000001</v>
      </c>
      <c r="E505" s="79">
        <f t="shared" si="16"/>
        <v>358.14400000000001</v>
      </c>
    </row>
    <row r="506" spans="1:5">
      <c r="A506" s="161" t="s">
        <v>247</v>
      </c>
      <c r="B506" s="158">
        <v>2</v>
      </c>
      <c r="C506" s="159">
        <v>1.5</v>
      </c>
      <c r="D506" s="160">
        <v>585.65</v>
      </c>
      <c r="E506" s="79">
        <f t="shared" si="16"/>
        <v>585.65</v>
      </c>
    </row>
    <row r="507" spans="1:5">
      <c r="A507" s="161" t="s">
        <v>247</v>
      </c>
      <c r="B507" s="158">
        <v>2</v>
      </c>
      <c r="C507" s="159">
        <v>2</v>
      </c>
      <c r="D507" s="160">
        <v>754.48500000000001</v>
      </c>
      <c r="E507" s="79">
        <f t="shared" si="16"/>
        <v>754.48500000000001</v>
      </c>
    </row>
    <row r="508" spans="1:5">
      <c r="A508" s="161" t="s">
        <v>247</v>
      </c>
      <c r="B508" s="158">
        <v>2</v>
      </c>
      <c r="C508" s="159">
        <v>3</v>
      </c>
      <c r="D508" s="160">
        <v>1014.691</v>
      </c>
      <c r="E508" s="79">
        <f t="shared" si="16"/>
        <v>1014.691</v>
      </c>
    </row>
    <row r="509" spans="1:5">
      <c r="A509" s="161" t="s">
        <v>247</v>
      </c>
      <c r="B509" s="158">
        <v>2</v>
      </c>
      <c r="C509" s="159">
        <v>4</v>
      </c>
      <c r="D509" s="160">
        <v>783.41099999999994</v>
      </c>
      <c r="E509" s="79">
        <f t="shared" si="16"/>
        <v>783.41099999999994</v>
      </c>
    </row>
    <row r="510" spans="1:5">
      <c r="A510" s="161" t="s">
        <v>247</v>
      </c>
      <c r="B510" s="158">
        <v>2</v>
      </c>
      <c r="C510" s="159">
        <v>5</v>
      </c>
      <c r="D510" s="160">
        <v>544.96199999999999</v>
      </c>
      <c r="E510" s="79">
        <f t="shared" si="16"/>
        <v>544.96199999999999</v>
      </c>
    </row>
    <row r="511" spans="1:5">
      <c r="A511" s="161" t="s">
        <v>247</v>
      </c>
      <c r="B511" s="158">
        <v>2</v>
      </c>
      <c r="C511" s="159">
        <v>6</v>
      </c>
      <c r="D511" s="160">
        <v>406.18599999999998</v>
      </c>
      <c r="E511" s="79">
        <f t="shared" si="16"/>
        <v>406.18599999999998</v>
      </c>
    </row>
    <row r="512" spans="1:5">
      <c r="A512" s="161" t="s">
        <v>247</v>
      </c>
      <c r="B512" s="158">
        <v>2</v>
      </c>
      <c r="C512" s="159">
        <v>7</v>
      </c>
      <c r="D512" s="160">
        <v>307.375</v>
      </c>
      <c r="E512" s="79">
        <f t="shared" si="16"/>
        <v>307.375</v>
      </c>
    </row>
    <row r="513" spans="1:5">
      <c r="A513" s="161" t="s">
        <v>247</v>
      </c>
      <c r="B513" s="158">
        <v>2</v>
      </c>
      <c r="C513" s="159">
        <v>8</v>
      </c>
      <c r="D513" s="160">
        <v>260.22399999999999</v>
      </c>
      <c r="E513" s="79">
        <f>IF(OR(D513=0,D513="no peak",D513="&lt; 0", D513&lt;$I$1*0.2),"ND",IF(OR(D513&lt;$I$1,$I$1*0.2&lt;=D513&lt;$I$1),"BQL",D513))</f>
        <v>260.22399999999999</v>
      </c>
    </row>
    <row r="514" spans="1:5">
      <c r="A514" s="161" t="s">
        <v>247</v>
      </c>
      <c r="B514" s="158">
        <v>2</v>
      </c>
      <c r="C514" s="159">
        <v>10</v>
      </c>
      <c r="D514" s="160">
        <v>178.62700000000001</v>
      </c>
      <c r="E514" s="79">
        <f t="shared" ref="E514:E544" si="17">IF(OR(D514=0,D514="no peak",D514="&lt; 0", D514&lt;$I$1*0.2),"ND",IF(OR(D514&lt;$I$1,$I$1*0.2&lt;=D514&lt;$I$1),"BQL",D514))</f>
        <v>178.62700000000001</v>
      </c>
    </row>
    <row r="515" spans="1:5">
      <c r="A515" s="161" t="s">
        <v>247</v>
      </c>
      <c r="B515" s="158">
        <v>2</v>
      </c>
      <c r="C515" s="159">
        <v>12</v>
      </c>
      <c r="D515" s="160">
        <v>134.399</v>
      </c>
      <c r="E515" s="79">
        <f t="shared" si="17"/>
        <v>134.399</v>
      </c>
    </row>
    <row r="516" spans="1:5">
      <c r="A516" s="161" t="s">
        <v>247</v>
      </c>
      <c r="B516" s="158">
        <v>2</v>
      </c>
      <c r="C516" s="159">
        <v>24</v>
      </c>
      <c r="D516" s="160">
        <v>65.418999999999997</v>
      </c>
      <c r="E516" s="79">
        <f t="shared" si="17"/>
        <v>65.418999999999997</v>
      </c>
    </row>
    <row r="517" spans="1:5">
      <c r="A517" s="161" t="s">
        <v>247</v>
      </c>
      <c r="B517" s="158">
        <v>2</v>
      </c>
      <c r="C517" s="159">
        <v>36</v>
      </c>
      <c r="D517" s="160">
        <v>12.813000000000001</v>
      </c>
      <c r="E517" s="79">
        <f t="shared" si="17"/>
        <v>12.813000000000001</v>
      </c>
    </row>
    <row r="518" spans="1:5">
      <c r="A518" s="157" t="s">
        <v>250</v>
      </c>
      <c r="B518" s="155">
        <v>1</v>
      </c>
      <c r="C518" s="59">
        <v>0</v>
      </c>
      <c r="D518" s="160" t="s">
        <v>195</v>
      </c>
      <c r="E518" s="79" t="str">
        <f t="shared" si="17"/>
        <v>ND</v>
      </c>
    </row>
    <row r="519" spans="1:5">
      <c r="A519" s="157" t="s">
        <v>250</v>
      </c>
      <c r="B519" s="158">
        <v>1</v>
      </c>
      <c r="C519" s="159">
        <v>0.25</v>
      </c>
      <c r="D519" s="160">
        <v>58.328000000000003</v>
      </c>
      <c r="E519" s="79">
        <f t="shared" si="17"/>
        <v>58.328000000000003</v>
      </c>
    </row>
    <row r="520" spans="1:5">
      <c r="A520" s="157" t="s">
        <v>249</v>
      </c>
      <c r="B520" s="158">
        <v>1</v>
      </c>
      <c r="C520" s="159">
        <v>0.5</v>
      </c>
      <c r="D520" s="160">
        <v>205.53200000000001</v>
      </c>
      <c r="E520" s="79">
        <f t="shared" si="17"/>
        <v>205.53200000000001</v>
      </c>
    </row>
    <row r="521" spans="1:5">
      <c r="A521" s="157" t="s">
        <v>249</v>
      </c>
      <c r="B521" s="158">
        <v>1</v>
      </c>
      <c r="C521" s="159">
        <v>0.75</v>
      </c>
      <c r="D521" s="160">
        <v>386.90100000000001</v>
      </c>
      <c r="E521" s="79">
        <f t="shared" si="17"/>
        <v>386.90100000000001</v>
      </c>
    </row>
    <row r="522" spans="1:5">
      <c r="A522" s="157" t="s">
        <v>249</v>
      </c>
      <c r="B522" s="158">
        <v>1</v>
      </c>
      <c r="C522" s="159">
        <v>1</v>
      </c>
      <c r="D522" s="160">
        <v>441.19</v>
      </c>
      <c r="E522" s="79">
        <f t="shared" si="17"/>
        <v>441.19</v>
      </c>
    </row>
    <row r="523" spans="1:5">
      <c r="A523" s="157" t="s">
        <v>249</v>
      </c>
      <c r="B523" s="158">
        <v>1</v>
      </c>
      <c r="C523" s="159">
        <v>1.5</v>
      </c>
      <c r="D523" s="160">
        <v>459.40800000000002</v>
      </c>
      <c r="E523" s="79">
        <f t="shared" si="17"/>
        <v>459.40800000000002</v>
      </c>
    </row>
    <row r="524" spans="1:5">
      <c r="A524" s="157" t="s">
        <v>249</v>
      </c>
      <c r="B524" s="158">
        <v>1</v>
      </c>
      <c r="C524" s="159">
        <v>2</v>
      </c>
      <c r="D524" s="160">
        <v>652.73099999999999</v>
      </c>
      <c r="E524" s="79">
        <f t="shared" si="17"/>
        <v>652.73099999999999</v>
      </c>
    </row>
    <row r="525" spans="1:5">
      <c r="A525" s="157" t="s">
        <v>249</v>
      </c>
      <c r="B525" s="158">
        <v>1</v>
      </c>
      <c r="C525" s="159">
        <v>3</v>
      </c>
      <c r="D525" s="160">
        <v>1036.3789999999999</v>
      </c>
      <c r="E525" s="79">
        <f t="shared" si="17"/>
        <v>1036.3789999999999</v>
      </c>
    </row>
    <row r="526" spans="1:5">
      <c r="A526" s="157" t="s">
        <v>249</v>
      </c>
      <c r="B526" s="158">
        <v>1</v>
      </c>
      <c r="C526" s="159">
        <v>4</v>
      </c>
      <c r="D526" s="232">
        <v>977.96699999999998</v>
      </c>
      <c r="E526" s="79">
        <f t="shared" si="17"/>
        <v>977.96699999999998</v>
      </c>
    </row>
    <row r="527" spans="1:5">
      <c r="A527" s="157" t="s">
        <v>249</v>
      </c>
      <c r="B527" s="158">
        <v>1</v>
      </c>
      <c r="C527" s="159">
        <v>5</v>
      </c>
      <c r="D527" s="232">
        <v>723.74199999999996</v>
      </c>
      <c r="E527" s="79">
        <f t="shared" si="17"/>
        <v>723.74199999999996</v>
      </c>
    </row>
    <row r="528" spans="1:5">
      <c r="A528" s="157" t="s">
        <v>249</v>
      </c>
      <c r="B528" s="158">
        <v>1</v>
      </c>
      <c r="C528" s="159">
        <v>6</v>
      </c>
      <c r="D528" s="232">
        <v>512.58199999999999</v>
      </c>
      <c r="E528" s="79">
        <f t="shared" si="17"/>
        <v>512.58199999999999</v>
      </c>
    </row>
    <row r="529" spans="1:5">
      <c r="A529" s="157" t="s">
        <v>249</v>
      </c>
      <c r="B529" s="158">
        <v>1</v>
      </c>
      <c r="C529" s="159">
        <v>7</v>
      </c>
      <c r="D529" s="160">
        <v>373.63299999999998</v>
      </c>
      <c r="E529" s="79">
        <f t="shared" si="17"/>
        <v>373.63299999999998</v>
      </c>
    </row>
    <row r="530" spans="1:5">
      <c r="A530" s="157" t="s">
        <v>249</v>
      </c>
      <c r="B530" s="158">
        <v>1</v>
      </c>
      <c r="C530" s="159">
        <v>8</v>
      </c>
      <c r="D530" s="160">
        <v>319.55900000000003</v>
      </c>
      <c r="E530" s="79">
        <f t="shared" si="17"/>
        <v>319.55900000000003</v>
      </c>
    </row>
    <row r="531" spans="1:5">
      <c r="A531" s="157" t="s">
        <v>249</v>
      </c>
      <c r="B531" s="158">
        <v>1</v>
      </c>
      <c r="C531" s="159">
        <v>10</v>
      </c>
      <c r="D531" s="160">
        <v>213.68</v>
      </c>
      <c r="E531" s="79">
        <f t="shared" si="17"/>
        <v>213.68</v>
      </c>
    </row>
    <row r="532" spans="1:5">
      <c r="A532" s="157" t="s">
        <v>249</v>
      </c>
      <c r="B532" s="158">
        <v>1</v>
      </c>
      <c r="C532" s="159">
        <v>12</v>
      </c>
      <c r="D532" s="160">
        <v>160.98699999999999</v>
      </c>
      <c r="E532" s="79">
        <f t="shared" si="17"/>
        <v>160.98699999999999</v>
      </c>
    </row>
    <row r="533" spans="1:5">
      <c r="A533" s="157" t="s">
        <v>249</v>
      </c>
      <c r="B533" s="158">
        <v>1</v>
      </c>
      <c r="C533" s="159">
        <v>24</v>
      </c>
      <c r="D533" s="160">
        <v>68.858999999999995</v>
      </c>
      <c r="E533" s="79">
        <f t="shared" si="17"/>
        <v>68.858999999999995</v>
      </c>
    </row>
    <row r="534" spans="1:5">
      <c r="A534" s="157" t="s">
        <v>249</v>
      </c>
      <c r="B534" s="158">
        <v>1</v>
      </c>
      <c r="C534" s="159">
        <v>36</v>
      </c>
      <c r="D534" s="160">
        <v>12.146000000000001</v>
      </c>
      <c r="E534" s="79">
        <f t="shared" si="17"/>
        <v>12.146000000000001</v>
      </c>
    </row>
    <row r="535" spans="1:5">
      <c r="A535" s="157" t="s">
        <v>249</v>
      </c>
      <c r="B535" s="158">
        <v>2</v>
      </c>
      <c r="C535" s="59">
        <v>0</v>
      </c>
      <c r="D535" s="160" t="s">
        <v>195</v>
      </c>
      <c r="E535" s="79" t="str">
        <f t="shared" si="17"/>
        <v>ND</v>
      </c>
    </row>
    <row r="536" spans="1:5">
      <c r="A536" s="157" t="s">
        <v>249</v>
      </c>
      <c r="B536" s="158">
        <v>2</v>
      </c>
      <c r="C536" s="159">
        <v>0.25</v>
      </c>
      <c r="D536" s="160">
        <v>133.63999999999999</v>
      </c>
      <c r="E536" s="79">
        <f t="shared" si="17"/>
        <v>133.63999999999999</v>
      </c>
    </row>
    <row r="537" spans="1:5">
      <c r="A537" s="157" t="s">
        <v>249</v>
      </c>
      <c r="B537" s="158">
        <v>2</v>
      </c>
      <c r="C537" s="159">
        <v>0.5</v>
      </c>
      <c r="D537" s="160">
        <v>226.87100000000001</v>
      </c>
      <c r="E537" s="79">
        <f t="shared" si="17"/>
        <v>226.87100000000001</v>
      </c>
    </row>
    <row r="538" spans="1:5">
      <c r="A538" s="157" t="s">
        <v>249</v>
      </c>
      <c r="B538" s="158">
        <v>2</v>
      </c>
      <c r="C538" s="159">
        <v>0.75</v>
      </c>
      <c r="D538" s="160">
        <v>270.11200000000002</v>
      </c>
      <c r="E538" s="79">
        <f t="shared" si="17"/>
        <v>270.11200000000002</v>
      </c>
    </row>
    <row r="539" spans="1:5">
      <c r="A539" s="157" t="s">
        <v>249</v>
      </c>
      <c r="B539" s="158">
        <v>2</v>
      </c>
      <c r="C539" s="159">
        <v>1</v>
      </c>
      <c r="D539" s="160">
        <v>360.82</v>
      </c>
      <c r="E539" s="79">
        <f t="shared" si="17"/>
        <v>360.82</v>
      </c>
    </row>
    <row r="540" spans="1:5">
      <c r="A540" s="157" t="s">
        <v>249</v>
      </c>
      <c r="B540" s="158">
        <v>2</v>
      </c>
      <c r="C540" s="159">
        <v>1.5</v>
      </c>
      <c r="D540" s="160">
        <v>437.81099999999998</v>
      </c>
      <c r="E540" s="79">
        <f t="shared" si="17"/>
        <v>437.81099999999998</v>
      </c>
    </row>
    <row r="541" spans="1:5">
      <c r="A541" s="157" t="s">
        <v>249</v>
      </c>
      <c r="B541" s="158">
        <v>2</v>
      </c>
      <c r="C541" s="159">
        <v>2</v>
      </c>
      <c r="D541" s="160">
        <v>539.49599999999998</v>
      </c>
      <c r="E541" s="79">
        <f t="shared" si="17"/>
        <v>539.49599999999998</v>
      </c>
    </row>
    <row r="542" spans="1:5">
      <c r="A542" s="157" t="s">
        <v>249</v>
      </c>
      <c r="B542" s="158">
        <v>2</v>
      </c>
      <c r="C542" s="159">
        <v>3</v>
      </c>
      <c r="D542" s="160">
        <v>411.89400000000001</v>
      </c>
      <c r="E542" s="79">
        <f t="shared" si="17"/>
        <v>411.89400000000001</v>
      </c>
    </row>
    <row r="543" spans="1:5">
      <c r="A543" s="157" t="s">
        <v>249</v>
      </c>
      <c r="B543" s="158">
        <v>2</v>
      </c>
      <c r="C543" s="159">
        <v>4</v>
      </c>
      <c r="D543" s="160">
        <v>355.57499999999999</v>
      </c>
      <c r="E543" s="79">
        <f t="shared" si="17"/>
        <v>355.57499999999999</v>
      </c>
    </row>
    <row r="544" spans="1:5">
      <c r="A544" s="157" t="s">
        <v>249</v>
      </c>
      <c r="B544" s="158">
        <v>2</v>
      </c>
      <c r="C544" s="159">
        <v>5</v>
      </c>
      <c r="D544" s="160">
        <v>251.64099999999999</v>
      </c>
      <c r="E544" s="79">
        <f t="shared" si="17"/>
        <v>251.64099999999999</v>
      </c>
    </row>
    <row r="545" spans="1:5">
      <c r="A545" s="157" t="s">
        <v>249</v>
      </c>
      <c r="B545" s="158">
        <v>2</v>
      </c>
      <c r="C545" s="159">
        <v>6</v>
      </c>
      <c r="D545" s="160">
        <v>202.495</v>
      </c>
      <c r="E545" s="79">
        <f>IF(OR(D545=0,D545="no peak",D545="&lt; 0", D545&lt;$I$1*0.2),"ND",IF(OR(D545&lt;$I$1,$I$1*0.2&lt;=D545&lt;$I$1),"BQL",D545))</f>
        <v>202.495</v>
      </c>
    </row>
    <row r="546" spans="1:5">
      <c r="A546" s="157" t="s">
        <v>249</v>
      </c>
      <c r="B546" s="158">
        <v>2</v>
      </c>
      <c r="C546" s="159">
        <v>7</v>
      </c>
      <c r="D546" s="160">
        <v>188.166</v>
      </c>
      <c r="E546" s="79">
        <f t="shared" ref="E546:E560" si="18">IF(OR(D546=0,D546="no peak",D546="&lt; 0", D546&lt;$I$1*0.2),"ND",IF(OR(D546&lt;$I$1,$I$1*0.2&lt;=D546&lt;$I$1),"BQL",D546))</f>
        <v>188.166</v>
      </c>
    </row>
    <row r="547" spans="1:5">
      <c r="A547" s="157" t="s">
        <v>249</v>
      </c>
      <c r="B547" s="158">
        <v>2</v>
      </c>
      <c r="C547" s="159">
        <v>8</v>
      </c>
      <c r="D547" s="160">
        <v>158.18700000000001</v>
      </c>
      <c r="E547" s="79">
        <f t="shared" si="18"/>
        <v>158.18700000000001</v>
      </c>
    </row>
    <row r="548" spans="1:5">
      <c r="A548" s="157" t="s">
        <v>249</v>
      </c>
      <c r="B548" s="158">
        <v>2</v>
      </c>
      <c r="C548" s="159">
        <v>10</v>
      </c>
      <c r="D548" s="160">
        <v>122.235</v>
      </c>
      <c r="E548" s="79">
        <f t="shared" si="18"/>
        <v>122.235</v>
      </c>
    </row>
    <row r="549" spans="1:5">
      <c r="A549" s="157" t="s">
        <v>249</v>
      </c>
      <c r="B549" s="158">
        <v>2</v>
      </c>
      <c r="C549" s="159">
        <v>12</v>
      </c>
      <c r="D549" s="160">
        <v>64.92</v>
      </c>
      <c r="E549" s="79">
        <f t="shared" si="18"/>
        <v>64.92</v>
      </c>
    </row>
    <row r="550" spans="1:5">
      <c r="A550" s="157" t="s">
        <v>249</v>
      </c>
      <c r="B550" s="158">
        <v>2</v>
      </c>
      <c r="C550" s="159">
        <v>24</v>
      </c>
      <c r="D550" s="160">
        <v>24.065999999999999</v>
      </c>
      <c r="E550" s="79">
        <f t="shared" si="18"/>
        <v>24.065999999999999</v>
      </c>
    </row>
    <row r="551" spans="1:5">
      <c r="A551" s="157" t="s">
        <v>249</v>
      </c>
      <c r="B551" s="158">
        <v>2</v>
      </c>
      <c r="C551" s="159">
        <v>36</v>
      </c>
      <c r="D551" s="160">
        <v>7.2960000000000003</v>
      </c>
      <c r="E551" s="79" t="str">
        <f t="shared" si="18"/>
        <v>BQL</v>
      </c>
    </row>
    <row r="552" spans="1:5">
      <c r="A552" s="157" t="s">
        <v>252</v>
      </c>
      <c r="B552" s="155">
        <v>1</v>
      </c>
      <c r="C552" s="59">
        <v>0</v>
      </c>
      <c r="D552" s="160" t="s">
        <v>195</v>
      </c>
      <c r="E552" s="79" t="str">
        <f t="shared" si="18"/>
        <v>ND</v>
      </c>
    </row>
    <row r="553" spans="1:5">
      <c r="A553" s="157" t="s">
        <v>252</v>
      </c>
      <c r="B553" s="158">
        <v>1</v>
      </c>
      <c r="C553" s="159">
        <v>0.25</v>
      </c>
      <c r="D553" s="160">
        <v>1.99</v>
      </c>
      <c r="E553" s="79" t="str">
        <f t="shared" si="18"/>
        <v>ND</v>
      </c>
    </row>
    <row r="554" spans="1:5">
      <c r="A554" s="157" t="s">
        <v>251</v>
      </c>
      <c r="B554" s="158">
        <v>1</v>
      </c>
      <c r="C554" s="159">
        <v>0.5</v>
      </c>
      <c r="D554" s="160">
        <v>59.847999999999999</v>
      </c>
      <c r="E554" s="79">
        <f t="shared" si="18"/>
        <v>59.847999999999999</v>
      </c>
    </row>
    <row r="555" spans="1:5">
      <c r="A555" s="157" t="s">
        <v>251</v>
      </c>
      <c r="B555" s="158">
        <v>1</v>
      </c>
      <c r="C555" s="159">
        <v>0.75</v>
      </c>
      <c r="D555" s="160">
        <v>154.845</v>
      </c>
      <c r="E555" s="79">
        <f t="shared" si="18"/>
        <v>154.845</v>
      </c>
    </row>
    <row r="556" spans="1:5">
      <c r="A556" s="157" t="s">
        <v>251</v>
      </c>
      <c r="B556" s="158">
        <v>1</v>
      </c>
      <c r="C556" s="159">
        <v>1</v>
      </c>
      <c r="D556" s="160">
        <v>227.054</v>
      </c>
      <c r="E556" s="79">
        <f t="shared" si="18"/>
        <v>227.054</v>
      </c>
    </row>
    <row r="557" spans="1:5">
      <c r="A557" s="157" t="s">
        <v>251</v>
      </c>
      <c r="B557" s="158">
        <v>1</v>
      </c>
      <c r="C557" s="159">
        <v>1.5</v>
      </c>
      <c r="D557" s="160">
        <v>301.59800000000001</v>
      </c>
      <c r="E557" s="79">
        <f t="shared" si="18"/>
        <v>301.59800000000001</v>
      </c>
    </row>
    <row r="558" spans="1:5">
      <c r="A558" s="157" t="s">
        <v>251</v>
      </c>
      <c r="B558" s="158">
        <v>1</v>
      </c>
      <c r="C558" s="159">
        <v>2</v>
      </c>
      <c r="D558" s="232">
        <v>318.745</v>
      </c>
      <c r="E558" s="79">
        <f t="shared" si="18"/>
        <v>318.745</v>
      </c>
    </row>
    <row r="559" spans="1:5">
      <c r="A559" s="157" t="s">
        <v>251</v>
      </c>
      <c r="B559" s="158">
        <v>1</v>
      </c>
      <c r="C559" s="159">
        <v>3</v>
      </c>
      <c r="D559" s="232">
        <v>320.48399999999998</v>
      </c>
      <c r="E559" s="79">
        <f t="shared" si="18"/>
        <v>320.48399999999998</v>
      </c>
    </row>
    <row r="560" spans="1:5">
      <c r="A560" s="157" t="s">
        <v>251</v>
      </c>
      <c r="B560" s="158">
        <v>1</v>
      </c>
      <c r="C560" s="159">
        <v>4</v>
      </c>
      <c r="D560" s="232">
        <v>645.95299999999997</v>
      </c>
      <c r="E560" s="79">
        <f t="shared" si="18"/>
        <v>645.95299999999997</v>
      </c>
    </row>
    <row r="561" spans="1:5">
      <c r="A561" s="157" t="s">
        <v>251</v>
      </c>
      <c r="B561" s="158">
        <v>1</v>
      </c>
      <c r="C561" s="159">
        <v>5</v>
      </c>
      <c r="D561" s="160">
        <v>549.66099999999994</v>
      </c>
      <c r="E561" s="79">
        <f>IF(OR(D561=0,D561="no peak",D561="&lt; 0", D561&lt;$I$1*0.2),"ND",IF(OR(D561&lt;$I$1,$I$1*0.2&lt;=D561&lt;$I$1),"BQL",D561))</f>
        <v>549.66099999999994</v>
      </c>
    </row>
    <row r="562" spans="1:5">
      <c r="A562" s="157" t="s">
        <v>251</v>
      </c>
      <c r="B562" s="158">
        <v>1</v>
      </c>
      <c r="C562" s="159">
        <v>6</v>
      </c>
      <c r="D562" s="160">
        <v>477.334</v>
      </c>
      <c r="E562" s="79">
        <f t="shared" ref="E562:E592" si="19">IF(OR(D562=0,D562="no peak",D562="&lt; 0", D562&lt;$I$1*0.2),"ND",IF(OR(D562&lt;$I$1,$I$1*0.2&lt;=D562&lt;$I$1),"BQL",D562))</f>
        <v>477.334</v>
      </c>
    </row>
    <row r="563" spans="1:5">
      <c r="A563" s="157" t="s">
        <v>251</v>
      </c>
      <c r="B563" s="158">
        <v>1</v>
      </c>
      <c r="C563" s="159">
        <v>7</v>
      </c>
      <c r="D563" s="160">
        <v>423.28</v>
      </c>
      <c r="E563" s="79">
        <f t="shared" si="19"/>
        <v>423.28</v>
      </c>
    </row>
    <row r="564" spans="1:5">
      <c r="A564" s="157" t="s">
        <v>251</v>
      </c>
      <c r="B564" s="158">
        <v>1</v>
      </c>
      <c r="C564" s="159">
        <v>8</v>
      </c>
      <c r="D564" s="160">
        <v>353.63499999999999</v>
      </c>
      <c r="E564" s="79">
        <f t="shared" si="19"/>
        <v>353.63499999999999</v>
      </c>
    </row>
    <row r="565" spans="1:5">
      <c r="A565" s="157" t="s">
        <v>251</v>
      </c>
      <c r="B565" s="158">
        <v>1</v>
      </c>
      <c r="C565" s="159">
        <v>10</v>
      </c>
      <c r="D565" s="160">
        <v>197.423</v>
      </c>
      <c r="E565" s="79">
        <f t="shared" si="19"/>
        <v>197.423</v>
      </c>
    </row>
    <row r="566" spans="1:5">
      <c r="A566" s="157" t="s">
        <v>251</v>
      </c>
      <c r="B566" s="158">
        <v>1</v>
      </c>
      <c r="C566" s="159">
        <v>12</v>
      </c>
      <c r="D566" s="160">
        <v>135.04599999999999</v>
      </c>
      <c r="E566" s="79">
        <f t="shared" si="19"/>
        <v>135.04599999999999</v>
      </c>
    </row>
    <row r="567" spans="1:5">
      <c r="A567" s="157" t="s">
        <v>251</v>
      </c>
      <c r="B567" s="158">
        <v>1</v>
      </c>
      <c r="C567" s="159">
        <v>24</v>
      </c>
      <c r="D567" s="160">
        <v>23.94</v>
      </c>
      <c r="E567" s="79">
        <f t="shared" si="19"/>
        <v>23.94</v>
      </c>
    </row>
    <row r="568" spans="1:5">
      <c r="A568" s="157" t="s">
        <v>251</v>
      </c>
      <c r="B568" s="158">
        <v>1</v>
      </c>
      <c r="C568" s="159">
        <v>36</v>
      </c>
      <c r="D568" s="160">
        <v>4.5110000000000001</v>
      </c>
      <c r="E568" s="79" t="str">
        <f t="shared" si="19"/>
        <v>BQL</v>
      </c>
    </row>
    <row r="569" spans="1:5">
      <c r="A569" s="157" t="s">
        <v>251</v>
      </c>
      <c r="B569" s="158">
        <v>2</v>
      </c>
      <c r="C569" s="59">
        <v>0</v>
      </c>
      <c r="D569" s="160" t="s">
        <v>195</v>
      </c>
      <c r="E569" s="79" t="str">
        <f t="shared" si="19"/>
        <v>ND</v>
      </c>
    </row>
    <row r="570" spans="1:5">
      <c r="A570" s="157" t="s">
        <v>251</v>
      </c>
      <c r="B570" s="158">
        <v>2</v>
      </c>
      <c r="C570" s="159">
        <v>0.25</v>
      </c>
      <c r="D570" s="160">
        <v>5.0110000000000001</v>
      </c>
      <c r="E570" s="79" t="str">
        <f t="shared" si="19"/>
        <v>BQL</v>
      </c>
    </row>
    <row r="571" spans="1:5">
      <c r="A571" s="157" t="s">
        <v>251</v>
      </c>
      <c r="B571" s="158">
        <v>2</v>
      </c>
      <c r="C571" s="159">
        <v>0.5</v>
      </c>
      <c r="D571" s="160">
        <v>42.710999999999999</v>
      </c>
      <c r="E571" s="79">
        <f t="shared" si="19"/>
        <v>42.710999999999999</v>
      </c>
    </row>
    <row r="572" spans="1:5">
      <c r="A572" s="157" t="s">
        <v>251</v>
      </c>
      <c r="B572" s="158">
        <v>2</v>
      </c>
      <c r="C572" s="159">
        <v>0.75</v>
      </c>
      <c r="D572" s="160">
        <v>130.613</v>
      </c>
      <c r="E572" s="79">
        <f t="shared" si="19"/>
        <v>130.613</v>
      </c>
    </row>
    <row r="573" spans="1:5">
      <c r="A573" s="157" t="s">
        <v>251</v>
      </c>
      <c r="B573" s="158">
        <v>2</v>
      </c>
      <c r="C573" s="159">
        <v>1</v>
      </c>
      <c r="D573" s="160">
        <v>139.56</v>
      </c>
      <c r="E573" s="79">
        <f t="shared" si="19"/>
        <v>139.56</v>
      </c>
    </row>
    <row r="574" spans="1:5">
      <c r="A574" s="157" t="s">
        <v>251</v>
      </c>
      <c r="B574" s="158">
        <v>2</v>
      </c>
      <c r="C574" s="159">
        <v>1.5</v>
      </c>
      <c r="D574" s="232">
        <v>153.15799999999999</v>
      </c>
      <c r="E574" s="79">
        <f t="shared" si="19"/>
        <v>153.15799999999999</v>
      </c>
    </row>
    <row r="575" spans="1:5">
      <c r="A575" s="157" t="s">
        <v>251</v>
      </c>
      <c r="B575" s="158">
        <v>2</v>
      </c>
      <c r="C575" s="159">
        <v>2</v>
      </c>
      <c r="D575" s="232">
        <v>141.06200000000001</v>
      </c>
      <c r="E575" s="79">
        <f t="shared" si="19"/>
        <v>141.06200000000001</v>
      </c>
    </row>
    <row r="576" spans="1:5">
      <c r="A576" s="157" t="s">
        <v>251</v>
      </c>
      <c r="B576" s="158">
        <v>2</v>
      </c>
      <c r="C576" s="159">
        <v>3</v>
      </c>
      <c r="D576" s="232">
        <v>169.143</v>
      </c>
      <c r="E576" s="79">
        <f t="shared" si="19"/>
        <v>169.143</v>
      </c>
    </row>
    <row r="577" spans="1:5">
      <c r="A577" s="157" t="s">
        <v>251</v>
      </c>
      <c r="B577" s="158">
        <v>2</v>
      </c>
      <c r="C577" s="159">
        <v>4</v>
      </c>
      <c r="D577" s="160">
        <v>250.51400000000001</v>
      </c>
      <c r="E577" s="79">
        <f t="shared" si="19"/>
        <v>250.51400000000001</v>
      </c>
    </row>
    <row r="578" spans="1:5">
      <c r="A578" s="157" t="s">
        <v>251</v>
      </c>
      <c r="B578" s="158">
        <v>2</v>
      </c>
      <c r="C578" s="159">
        <v>5</v>
      </c>
      <c r="D578" s="160">
        <v>663.55100000000004</v>
      </c>
      <c r="E578" s="79">
        <f t="shared" si="19"/>
        <v>663.55100000000004</v>
      </c>
    </row>
    <row r="579" spans="1:5">
      <c r="A579" s="157" t="s">
        <v>251</v>
      </c>
      <c r="B579" s="158">
        <v>2</v>
      </c>
      <c r="C579" s="159">
        <v>6</v>
      </c>
      <c r="D579" s="160">
        <v>940.16800000000001</v>
      </c>
      <c r="E579" s="79">
        <f t="shared" si="19"/>
        <v>940.16800000000001</v>
      </c>
    </row>
    <row r="580" spans="1:5">
      <c r="A580" s="157" t="s">
        <v>251</v>
      </c>
      <c r="B580" s="158">
        <v>2</v>
      </c>
      <c r="C580" s="159">
        <v>7</v>
      </c>
      <c r="D580" s="160">
        <v>875.21799999999996</v>
      </c>
      <c r="E580" s="79">
        <f t="shared" si="19"/>
        <v>875.21799999999996</v>
      </c>
    </row>
    <row r="581" spans="1:5">
      <c r="A581" s="157" t="s">
        <v>251</v>
      </c>
      <c r="B581" s="158">
        <v>2</v>
      </c>
      <c r="C581" s="159">
        <v>8</v>
      </c>
      <c r="D581" s="160">
        <v>831.15300000000002</v>
      </c>
      <c r="E581" s="79">
        <f t="shared" si="19"/>
        <v>831.15300000000002</v>
      </c>
    </row>
    <row r="582" spans="1:5">
      <c r="A582" s="157" t="s">
        <v>251</v>
      </c>
      <c r="B582" s="158">
        <v>2</v>
      </c>
      <c r="C582" s="159">
        <v>10</v>
      </c>
      <c r="D582" s="160">
        <v>725.38300000000004</v>
      </c>
      <c r="E582" s="79">
        <f t="shared" si="19"/>
        <v>725.38300000000004</v>
      </c>
    </row>
    <row r="583" spans="1:5">
      <c r="A583" s="157" t="s">
        <v>251</v>
      </c>
      <c r="B583" s="158">
        <v>2</v>
      </c>
      <c r="C583" s="159">
        <v>12</v>
      </c>
      <c r="D583" s="160">
        <v>661.476</v>
      </c>
      <c r="E583" s="79">
        <f t="shared" si="19"/>
        <v>661.476</v>
      </c>
    </row>
    <row r="584" spans="1:5">
      <c r="A584" s="157" t="s">
        <v>251</v>
      </c>
      <c r="B584" s="158">
        <v>2</v>
      </c>
      <c r="C584" s="159">
        <v>24</v>
      </c>
      <c r="D584" s="160">
        <v>115.637</v>
      </c>
      <c r="E584" s="79">
        <f t="shared" si="19"/>
        <v>115.637</v>
      </c>
    </row>
    <row r="585" spans="1:5">
      <c r="A585" s="157" t="s">
        <v>251</v>
      </c>
      <c r="B585" s="158">
        <v>2</v>
      </c>
      <c r="C585" s="159">
        <v>36</v>
      </c>
      <c r="D585" s="160">
        <v>23.709</v>
      </c>
      <c r="E585" s="79">
        <f t="shared" si="19"/>
        <v>23.709</v>
      </c>
    </row>
    <row r="586" spans="1:5">
      <c r="A586" s="157" t="s">
        <v>254</v>
      </c>
      <c r="B586" s="155">
        <v>1</v>
      </c>
      <c r="C586" s="59">
        <v>0</v>
      </c>
      <c r="D586" s="160" t="s">
        <v>195</v>
      </c>
      <c r="E586" s="79" t="str">
        <f t="shared" si="19"/>
        <v>ND</v>
      </c>
    </row>
    <row r="587" spans="1:5">
      <c r="A587" s="157" t="s">
        <v>254</v>
      </c>
      <c r="B587" s="158">
        <v>1</v>
      </c>
      <c r="C587" s="159">
        <v>0.25</v>
      </c>
      <c r="D587" s="160">
        <v>105.733</v>
      </c>
      <c r="E587" s="79">
        <f t="shared" si="19"/>
        <v>105.733</v>
      </c>
    </row>
    <row r="588" spans="1:5">
      <c r="A588" s="157" t="s">
        <v>253</v>
      </c>
      <c r="B588" s="158">
        <v>1</v>
      </c>
      <c r="C588" s="159">
        <v>0.5</v>
      </c>
      <c r="D588" s="160">
        <v>233.36600000000001</v>
      </c>
      <c r="E588" s="79">
        <f t="shared" si="19"/>
        <v>233.36600000000001</v>
      </c>
    </row>
    <row r="589" spans="1:5">
      <c r="A589" s="157" t="s">
        <v>253</v>
      </c>
      <c r="B589" s="158">
        <v>1</v>
      </c>
      <c r="C589" s="159">
        <v>0.75</v>
      </c>
      <c r="D589" s="160">
        <v>312.37299999999999</v>
      </c>
      <c r="E589" s="79">
        <f t="shared" si="19"/>
        <v>312.37299999999999</v>
      </c>
    </row>
    <row r="590" spans="1:5">
      <c r="A590" s="157" t="s">
        <v>253</v>
      </c>
      <c r="B590" s="158">
        <v>1</v>
      </c>
      <c r="C590" s="159">
        <v>1</v>
      </c>
      <c r="D590" s="160">
        <v>382.33499999999998</v>
      </c>
      <c r="E590" s="79">
        <f t="shared" si="19"/>
        <v>382.33499999999998</v>
      </c>
    </row>
    <row r="591" spans="1:5">
      <c r="A591" s="157" t="s">
        <v>253</v>
      </c>
      <c r="B591" s="158">
        <v>1</v>
      </c>
      <c r="C591" s="159">
        <v>1.5</v>
      </c>
      <c r="D591" s="160">
        <v>507.35</v>
      </c>
      <c r="E591" s="79">
        <f t="shared" si="19"/>
        <v>507.35</v>
      </c>
    </row>
    <row r="592" spans="1:5">
      <c r="A592" s="157" t="s">
        <v>253</v>
      </c>
      <c r="B592" s="158">
        <v>1</v>
      </c>
      <c r="C592" s="159">
        <v>2</v>
      </c>
      <c r="D592" s="160">
        <v>362.21</v>
      </c>
      <c r="E592" s="79">
        <f t="shared" si="19"/>
        <v>362.21</v>
      </c>
    </row>
    <row r="593" spans="1:5">
      <c r="A593" s="157" t="s">
        <v>253</v>
      </c>
      <c r="B593" s="158">
        <v>1</v>
      </c>
      <c r="C593" s="159">
        <v>3</v>
      </c>
      <c r="D593" s="160">
        <v>385.08199999999999</v>
      </c>
      <c r="E593" s="79">
        <f>IF(OR(D593=0,D593="no peak",D593="&lt; 0", D593&lt;$I$1*0.2),"ND",IF(OR(D593&lt;$I$1,$I$1*0.2&lt;=D593&lt;$I$1),"BQL",D593))</f>
        <v>385.08199999999999</v>
      </c>
    </row>
    <row r="594" spans="1:5">
      <c r="A594" s="157" t="s">
        <v>253</v>
      </c>
      <c r="B594" s="158">
        <v>1</v>
      </c>
      <c r="C594" s="159">
        <v>4</v>
      </c>
      <c r="D594" s="160">
        <v>337.40300000000002</v>
      </c>
      <c r="E594" s="79">
        <f t="shared" ref="E594:E624" si="20">IF(OR(D594=0,D594="no peak",D594="&lt; 0", D594&lt;$I$1*0.2),"ND",IF(OR(D594&lt;$I$1,$I$1*0.2&lt;=D594&lt;$I$1),"BQL",D594))</f>
        <v>337.40300000000002</v>
      </c>
    </row>
    <row r="595" spans="1:5">
      <c r="A595" s="157" t="s">
        <v>253</v>
      </c>
      <c r="B595" s="158">
        <v>1</v>
      </c>
      <c r="C595" s="159">
        <v>5</v>
      </c>
      <c r="D595" s="160">
        <v>241.80500000000001</v>
      </c>
      <c r="E595" s="79">
        <f t="shared" si="20"/>
        <v>241.80500000000001</v>
      </c>
    </row>
    <row r="596" spans="1:5">
      <c r="A596" s="157" t="s">
        <v>253</v>
      </c>
      <c r="B596" s="158">
        <v>1</v>
      </c>
      <c r="C596" s="159">
        <v>6</v>
      </c>
      <c r="D596" s="160">
        <v>190.50399999999999</v>
      </c>
      <c r="E596" s="79">
        <f t="shared" si="20"/>
        <v>190.50399999999999</v>
      </c>
    </row>
    <row r="597" spans="1:5">
      <c r="A597" s="157" t="s">
        <v>253</v>
      </c>
      <c r="B597" s="158">
        <v>1</v>
      </c>
      <c r="C597" s="159">
        <v>7</v>
      </c>
      <c r="D597" s="160">
        <v>164.352</v>
      </c>
      <c r="E597" s="79">
        <f t="shared" si="20"/>
        <v>164.352</v>
      </c>
    </row>
    <row r="598" spans="1:5">
      <c r="A598" s="157" t="s">
        <v>253</v>
      </c>
      <c r="B598" s="158">
        <v>1</v>
      </c>
      <c r="C598" s="159">
        <v>8</v>
      </c>
      <c r="D598" s="160">
        <v>152.006</v>
      </c>
      <c r="E598" s="79">
        <f t="shared" si="20"/>
        <v>152.006</v>
      </c>
    </row>
    <row r="599" spans="1:5">
      <c r="A599" s="157" t="s">
        <v>253</v>
      </c>
      <c r="B599" s="158">
        <v>1</v>
      </c>
      <c r="C599" s="159">
        <v>10</v>
      </c>
      <c r="D599" s="160">
        <v>132.93899999999999</v>
      </c>
      <c r="E599" s="79">
        <f t="shared" si="20"/>
        <v>132.93899999999999</v>
      </c>
    </row>
    <row r="600" spans="1:5">
      <c r="A600" s="157" t="s">
        <v>253</v>
      </c>
      <c r="B600" s="158">
        <v>1</v>
      </c>
      <c r="C600" s="159">
        <v>12</v>
      </c>
      <c r="D600" s="160">
        <v>109.51300000000001</v>
      </c>
      <c r="E600" s="79">
        <f t="shared" si="20"/>
        <v>109.51300000000001</v>
      </c>
    </row>
    <row r="601" spans="1:5">
      <c r="A601" s="157" t="s">
        <v>253</v>
      </c>
      <c r="B601" s="158">
        <v>1</v>
      </c>
      <c r="C601" s="159">
        <v>24</v>
      </c>
      <c r="D601" s="160">
        <v>56.548000000000002</v>
      </c>
      <c r="E601" s="79">
        <f t="shared" si="20"/>
        <v>56.548000000000002</v>
      </c>
    </row>
    <row r="602" spans="1:5">
      <c r="A602" s="157" t="s">
        <v>253</v>
      </c>
      <c r="B602" s="158">
        <v>1</v>
      </c>
      <c r="C602" s="159">
        <v>36</v>
      </c>
      <c r="D602" s="160">
        <v>12.372</v>
      </c>
      <c r="E602" s="79">
        <f t="shared" si="20"/>
        <v>12.372</v>
      </c>
    </row>
    <row r="603" spans="1:5">
      <c r="A603" s="157" t="s">
        <v>253</v>
      </c>
      <c r="B603" s="158">
        <v>2</v>
      </c>
      <c r="C603" s="59">
        <v>0</v>
      </c>
      <c r="D603" s="160" t="s">
        <v>195</v>
      </c>
      <c r="E603" s="79" t="str">
        <f t="shared" si="20"/>
        <v>ND</v>
      </c>
    </row>
    <row r="604" spans="1:5">
      <c r="A604" s="157" t="s">
        <v>253</v>
      </c>
      <c r="B604" s="158">
        <v>2</v>
      </c>
      <c r="C604" s="159">
        <v>0.25</v>
      </c>
      <c r="D604" s="160">
        <v>50.503999999999998</v>
      </c>
      <c r="E604" s="79">
        <f t="shared" si="20"/>
        <v>50.503999999999998</v>
      </c>
    </row>
    <row r="605" spans="1:5">
      <c r="A605" s="157" t="s">
        <v>253</v>
      </c>
      <c r="B605" s="158">
        <v>2</v>
      </c>
      <c r="C605" s="159">
        <v>0.5</v>
      </c>
      <c r="D605" s="160">
        <v>245.512</v>
      </c>
      <c r="E605" s="79">
        <f t="shared" si="20"/>
        <v>245.512</v>
      </c>
    </row>
    <row r="606" spans="1:5">
      <c r="A606" s="157" t="s">
        <v>253</v>
      </c>
      <c r="B606" s="158">
        <v>2</v>
      </c>
      <c r="C606" s="159">
        <v>0.75</v>
      </c>
      <c r="D606" s="232">
        <v>353.07299999999998</v>
      </c>
      <c r="E606" s="79">
        <f t="shared" si="20"/>
        <v>353.07299999999998</v>
      </c>
    </row>
    <row r="607" spans="1:5">
      <c r="A607" s="157" t="s">
        <v>253</v>
      </c>
      <c r="B607" s="158">
        <v>2</v>
      </c>
      <c r="C607" s="159">
        <v>1</v>
      </c>
      <c r="D607" s="232">
        <v>424.45800000000003</v>
      </c>
      <c r="E607" s="79">
        <f t="shared" si="20"/>
        <v>424.45800000000003</v>
      </c>
    </row>
    <row r="608" spans="1:5">
      <c r="A608" s="157" t="s">
        <v>253</v>
      </c>
      <c r="B608" s="158">
        <v>2</v>
      </c>
      <c r="C608" s="159">
        <v>1.5</v>
      </c>
      <c r="D608" s="232">
        <v>406.29700000000003</v>
      </c>
      <c r="E608" s="79">
        <f t="shared" si="20"/>
        <v>406.29700000000003</v>
      </c>
    </row>
    <row r="609" spans="1:5">
      <c r="A609" s="157" t="s">
        <v>253</v>
      </c>
      <c r="B609" s="158">
        <v>2</v>
      </c>
      <c r="C609" s="159">
        <v>2</v>
      </c>
      <c r="D609" s="160">
        <v>436.923</v>
      </c>
      <c r="E609" s="79">
        <f t="shared" si="20"/>
        <v>436.923</v>
      </c>
    </row>
    <row r="610" spans="1:5">
      <c r="A610" s="157" t="s">
        <v>253</v>
      </c>
      <c r="B610" s="158">
        <v>2</v>
      </c>
      <c r="C610" s="159">
        <v>3</v>
      </c>
      <c r="D610" s="160">
        <v>1052.835</v>
      </c>
      <c r="E610" s="79">
        <f t="shared" si="20"/>
        <v>1052.835</v>
      </c>
    </row>
    <row r="611" spans="1:5">
      <c r="A611" s="157" t="s">
        <v>253</v>
      </c>
      <c r="B611" s="158">
        <v>2</v>
      </c>
      <c r="C611" s="159">
        <v>4</v>
      </c>
      <c r="D611" s="160">
        <v>827.81</v>
      </c>
      <c r="E611" s="79">
        <f t="shared" si="20"/>
        <v>827.81</v>
      </c>
    </row>
    <row r="612" spans="1:5">
      <c r="A612" s="157" t="s">
        <v>253</v>
      </c>
      <c r="B612" s="158">
        <v>2</v>
      </c>
      <c r="C612" s="159">
        <v>5</v>
      </c>
      <c r="D612" s="160">
        <v>620.95500000000004</v>
      </c>
      <c r="E612" s="79">
        <f t="shared" si="20"/>
        <v>620.95500000000004</v>
      </c>
    </row>
    <row r="613" spans="1:5">
      <c r="A613" s="157" t="s">
        <v>253</v>
      </c>
      <c r="B613" s="158">
        <v>2</v>
      </c>
      <c r="C613" s="159">
        <v>6</v>
      </c>
      <c r="D613" s="160">
        <v>485.96600000000001</v>
      </c>
      <c r="E613" s="79">
        <f t="shared" si="20"/>
        <v>485.96600000000001</v>
      </c>
    </row>
    <row r="614" spans="1:5">
      <c r="A614" s="157" t="s">
        <v>253</v>
      </c>
      <c r="B614" s="158">
        <v>2</v>
      </c>
      <c r="C614" s="159">
        <v>7</v>
      </c>
      <c r="D614" s="160">
        <v>368.42200000000003</v>
      </c>
      <c r="E614" s="79">
        <f t="shared" si="20"/>
        <v>368.42200000000003</v>
      </c>
    </row>
    <row r="615" spans="1:5">
      <c r="A615" s="157" t="s">
        <v>253</v>
      </c>
      <c r="B615" s="158">
        <v>2</v>
      </c>
      <c r="C615" s="159">
        <v>8</v>
      </c>
      <c r="D615" s="160">
        <v>277.58300000000003</v>
      </c>
      <c r="E615" s="79">
        <f t="shared" si="20"/>
        <v>277.58300000000003</v>
      </c>
    </row>
    <row r="616" spans="1:5">
      <c r="A616" s="157" t="s">
        <v>253</v>
      </c>
      <c r="B616" s="158">
        <v>2</v>
      </c>
      <c r="C616" s="159">
        <v>10</v>
      </c>
      <c r="D616" s="160">
        <v>178.40299999999999</v>
      </c>
      <c r="E616" s="79">
        <f t="shared" si="20"/>
        <v>178.40299999999999</v>
      </c>
    </row>
    <row r="617" spans="1:5">
      <c r="A617" s="157" t="s">
        <v>253</v>
      </c>
      <c r="B617" s="158">
        <v>2</v>
      </c>
      <c r="C617" s="159">
        <v>12</v>
      </c>
      <c r="D617" s="160">
        <v>144.13499999999999</v>
      </c>
      <c r="E617" s="79">
        <f t="shared" si="20"/>
        <v>144.13499999999999</v>
      </c>
    </row>
    <row r="618" spans="1:5">
      <c r="A618" s="157" t="s">
        <v>253</v>
      </c>
      <c r="B618" s="158">
        <v>2</v>
      </c>
      <c r="C618" s="159">
        <v>24</v>
      </c>
      <c r="D618" s="160">
        <v>48.283000000000001</v>
      </c>
      <c r="E618" s="79">
        <f t="shared" si="20"/>
        <v>48.283000000000001</v>
      </c>
    </row>
    <row r="619" spans="1:5">
      <c r="A619" s="157" t="s">
        <v>253</v>
      </c>
      <c r="B619" s="158">
        <v>2</v>
      </c>
      <c r="C619" s="159">
        <v>36</v>
      </c>
      <c r="D619" s="160">
        <v>11.260999999999999</v>
      </c>
      <c r="E619" s="79">
        <f t="shared" si="20"/>
        <v>11.260999999999999</v>
      </c>
    </row>
    <row r="620" spans="1:5">
      <c r="A620" s="157" t="s">
        <v>256</v>
      </c>
      <c r="B620" s="155">
        <v>1</v>
      </c>
      <c r="C620" s="59">
        <v>0</v>
      </c>
      <c r="D620" s="160" t="s">
        <v>195</v>
      </c>
      <c r="E620" s="79" t="str">
        <f t="shared" si="20"/>
        <v>ND</v>
      </c>
    </row>
    <row r="621" spans="1:5">
      <c r="A621" s="157" t="s">
        <v>256</v>
      </c>
      <c r="B621" s="158">
        <v>1</v>
      </c>
      <c r="C621" s="159">
        <v>0.25</v>
      </c>
      <c r="D621" s="160">
        <v>74.277000000000001</v>
      </c>
      <c r="E621" s="79">
        <f t="shared" si="20"/>
        <v>74.277000000000001</v>
      </c>
    </row>
    <row r="622" spans="1:5">
      <c r="A622" s="157" t="s">
        <v>255</v>
      </c>
      <c r="B622" s="158">
        <v>1</v>
      </c>
      <c r="C622" s="159">
        <v>0.5</v>
      </c>
      <c r="D622" s="160">
        <v>221.102</v>
      </c>
      <c r="E622" s="79">
        <f t="shared" si="20"/>
        <v>221.102</v>
      </c>
    </row>
    <row r="623" spans="1:5">
      <c r="A623" s="157" t="s">
        <v>255</v>
      </c>
      <c r="B623" s="158">
        <v>1</v>
      </c>
      <c r="C623" s="159">
        <v>0.75</v>
      </c>
      <c r="D623" s="160">
        <v>278.62599999999998</v>
      </c>
      <c r="E623" s="79">
        <f t="shared" si="20"/>
        <v>278.62599999999998</v>
      </c>
    </row>
    <row r="624" spans="1:5">
      <c r="A624" s="157" t="s">
        <v>255</v>
      </c>
      <c r="B624" s="158">
        <v>1</v>
      </c>
      <c r="C624" s="159">
        <v>1</v>
      </c>
      <c r="D624" s="160">
        <v>303.55</v>
      </c>
      <c r="E624" s="79">
        <f t="shared" si="20"/>
        <v>303.55</v>
      </c>
    </row>
    <row r="625" spans="1:5">
      <c r="A625" s="157" t="s">
        <v>255</v>
      </c>
      <c r="B625" s="158">
        <v>1</v>
      </c>
      <c r="C625" s="159">
        <v>1.5</v>
      </c>
      <c r="D625" s="160">
        <v>334.76600000000002</v>
      </c>
      <c r="E625" s="79">
        <f>IF(OR(D625=0,D625="no peak",D625="&lt; 0", D625&lt;$I$1*0.2),"ND",IF(OR(D625&lt;$I$1,$I$1*0.2&lt;=D625&lt;$I$1),"BQL",D625))</f>
        <v>334.76600000000002</v>
      </c>
    </row>
    <row r="626" spans="1:5">
      <c r="A626" s="157" t="s">
        <v>255</v>
      </c>
      <c r="B626" s="158">
        <v>1</v>
      </c>
      <c r="C626" s="159">
        <v>2</v>
      </c>
      <c r="D626" s="160">
        <v>460.262</v>
      </c>
      <c r="E626" s="79">
        <f t="shared" ref="E626:E656" si="21">IF(OR(D626=0,D626="no peak",D626="&lt; 0", D626&lt;$I$1*0.2),"ND",IF(OR(D626&lt;$I$1,$I$1*0.2&lt;=D626&lt;$I$1),"BQL",D626))</f>
        <v>460.262</v>
      </c>
    </row>
    <row r="627" spans="1:5">
      <c r="A627" s="157" t="s">
        <v>255</v>
      </c>
      <c r="B627" s="158">
        <v>1</v>
      </c>
      <c r="C627" s="159">
        <v>3</v>
      </c>
      <c r="D627" s="160">
        <v>639.15300000000002</v>
      </c>
      <c r="E627" s="79">
        <f t="shared" si="21"/>
        <v>639.15300000000002</v>
      </c>
    </row>
    <row r="628" spans="1:5">
      <c r="A628" s="157" t="s">
        <v>255</v>
      </c>
      <c r="B628" s="158">
        <v>1</v>
      </c>
      <c r="C628" s="159">
        <v>4</v>
      </c>
      <c r="D628" s="160">
        <v>516.92600000000004</v>
      </c>
      <c r="E628" s="79">
        <f t="shared" si="21"/>
        <v>516.92600000000004</v>
      </c>
    </row>
    <row r="629" spans="1:5">
      <c r="A629" s="157" t="s">
        <v>255</v>
      </c>
      <c r="B629" s="158">
        <v>1</v>
      </c>
      <c r="C629" s="159">
        <v>5</v>
      </c>
      <c r="D629" s="160">
        <v>393.86700000000002</v>
      </c>
      <c r="E629" s="79">
        <f t="shared" si="21"/>
        <v>393.86700000000002</v>
      </c>
    </row>
    <row r="630" spans="1:5">
      <c r="A630" s="157" t="s">
        <v>255</v>
      </c>
      <c r="B630" s="158">
        <v>1</v>
      </c>
      <c r="C630" s="159">
        <v>6</v>
      </c>
      <c r="D630" s="160">
        <v>324.84199999999998</v>
      </c>
      <c r="E630" s="79">
        <f t="shared" si="21"/>
        <v>324.84199999999998</v>
      </c>
    </row>
    <row r="631" spans="1:5">
      <c r="A631" s="157" t="s">
        <v>255</v>
      </c>
      <c r="B631" s="158">
        <v>1</v>
      </c>
      <c r="C631" s="159">
        <v>7</v>
      </c>
      <c r="D631" s="160">
        <v>274.94600000000003</v>
      </c>
      <c r="E631" s="79">
        <f t="shared" si="21"/>
        <v>274.94600000000003</v>
      </c>
    </row>
    <row r="632" spans="1:5">
      <c r="A632" s="157" t="s">
        <v>255</v>
      </c>
      <c r="B632" s="158">
        <v>1</v>
      </c>
      <c r="C632" s="159">
        <v>8</v>
      </c>
      <c r="D632" s="160">
        <v>235.321</v>
      </c>
      <c r="E632" s="79">
        <f t="shared" si="21"/>
        <v>235.321</v>
      </c>
    </row>
    <row r="633" spans="1:5">
      <c r="A633" s="157" t="s">
        <v>255</v>
      </c>
      <c r="B633" s="158">
        <v>1</v>
      </c>
      <c r="C633" s="159">
        <v>10</v>
      </c>
      <c r="D633" s="160">
        <v>173.78</v>
      </c>
      <c r="E633" s="79">
        <f t="shared" si="21"/>
        <v>173.78</v>
      </c>
    </row>
    <row r="634" spans="1:5">
      <c r="A634" s="157" t="s">
        <v>255</v>
      </c>
      <c r="B634" s="158">
        <v>1</v>
      </c>
      <c r="C634" s="159">
        <v>12</v>
      </c>
      <c r="D634" s="160">
        <v>134.56299999999999</v>
      </c>
      <c r="E634" s="79">
        <f t="shared" si="21"/>
        <v>134.56299999999999</v>
      </c>
    </row>
    <row r="635" spans="1:5">
      <c r="A635" s="157" t="s">
        <v>255</v>
      </c>
      <c r="B635" s="158">
        <v>1</v>
      </c>
      <c r="C635" s="159">
        <v>24</v>
      </c>
      <c r="D635" s="160">
        <v>66.728999999999999</v>
      </c>
      <c r="E635" s="79">
        <f t="shared" si="21"/>
        <v>66.728999999999999</v>
      </c>
    </row>
    <row r="636" spans="1:5">
      <c r="A636" s="157" t="s">
        <v>255</v>
      </c>
      <c r="B636" s="158">
        <v>1</v>
      </c>
      <c r="C636" s="159">
        <v>36</v>
      </c>
      <c r="D636" s="160">
        <v>20.611000000000001</v>
      </c>
      <c r="E636" s="79">
        <f t="shared" si="21"/>
        <v>20.611000000000001</v>
      </c>
    </row>
    <row r="637" spans="1:5">
      <c r="A637" s="157" t="s">
        <v>258</v>
      </c>
      <c r="B637" s="155">
        <v>1</v>
      </c>
      <c r="C637" s="59">
        <v>0</v>
      </c>
      <c r="D637" s="160" t="s">
        <v>195</v>
      </c>
      <c r="E637" s="79" t="str">
        <f t="shared" si="21"/>
        <v>ND</v>
      </c>
    </row>
    <row r="638" spans="1:5">
      <c r="A638" s="157" t="s">
        <v>258</v>
      </c>
      <c r="B638" s="158">
        <v>1</v>
      </c>
      <c r="C638" s="159">
        <v>0.25</v>
      </c>
      <c r="D638" s="232">
        <v>38.01</v>
      </c>
      <c r="E638" s="79">
        <f t="shared" si="21"/>
        <v>38.01</v>
      </c>
    </row>
    <row r="639" spans="1:5">
      <c r="A639" s="157" t="s">
        <v>257</v>
      </c>
      <c r="B639" s="158">
        <v>1</v>
      </c>
      <c r="C639" s="159">
        <v>0.5</v>
      </c>
      <c r="D639" s="232">
        <v>196.119</v>
      </c>
      <c r="E639" s="79">
        <f t="shared" si="21"/>
        <v>196.119</v>
      </c>
    </row>
    <row r="640" spans="1:5">
      <c r="A640" s="157" t="s">
        <v>257</v>
      </c>
      <c r="B640" s="158">
        <v>1</v>
      </c>
      <c r="C640" s="159">
        <v>0.75</v>
      </c>
      <c r="D640" s="232">
        <v>327.35199999999998</v>
      </c>
      <c r="E640" s="79">
        <f t="shared" si="21"/>
        <v>327.35199999999998</v>
      </c>
    </row>
    <row r="641" spans="1:5">
      <c r="A641" s="157" t="s">
        <v>257</v>
      </c>
      <c r="B641" s="158">
        <v>1</v>
      </c>
      <c r="C641" s="159">
        <v>1</v>
      </c>
      <c r="D641" s="160">
        <v>461.67700000000002</v>
      </c>
      <c r="E641" s="79">
        <f t="shared" si="21"/>
        <v>461.67700000000002</v>
      </c>
    </row>
    <row r="642" spans="1:5">
      <c r="A642" s="157" t="s">
        <v>257</v>
      </c>
      <c r="B642" s="158">
        <v>1</v>
      </c>
      <c r="C642" s="159">
        <v>1.5</v>
      </c>
      <c r="D642" s="160">
        <v>562.56700000000001</v>
      </c>
      <c r="E642" s="79">
        <f t="shared" si="21"/>
        <v>562.56700000000001</v>
      </c>
    </row>
    <row r="643" spans="1:5">
      <c r="A643" s="157" t="s">
        <v>257</v>
      </c>
      <c r="B643" s="158">
        <v>1</v>
      </c>
      <c r="C643" s="159">
        <v>2</v>
      </c>
      <c r="D643" s="160">
        <v>612.89200000000005</v>
      </c>
      <c r="E643" s="79">
        <f t="shared" si="21"/>
        <v>612.89200000000005</v>
      </c>
    </row>
    <row r="644" spans="1:5">
      <c r="A644" s="157" t="s">
        <v>257</v>
      </c>
      <c r="B644" s="158">
        <v>1</v>
      </c>
      <c r="C644" s="159">
        <v>3</v>
      </c>
      <c r="D644" s="160">
        <v>558.92700000000002</v>
      </c>
      <c r="E644" s="79">
        <f t="shared" si="21"/>
        <v>558.92700000000002</v>
      </c>
    </row>
    <row r="645" spans="1:5">
      <c r="A645" s="157" t="s">
        <v>257</v>
      </c>
      <c r="B645" s="158">
        <v>1</v>
      </c>
      <c r="C645" s="159">
        <v>4</v>
      </c>
      <c r="D645" s="160">
        <v>734.38800000000003</v>
      </c>
      <c r="E645" s="79">
        <f t="shared" si="21"/>
        <v>734.38800000000003</v>
      </c>
    </row>
    <row r="646" spans="1:5">
      <c r="A646" s="157" t="s">
        <v>257</v>
      </c>
      <c r="B646" s="158">
        <v>1</v>
      </c>
      <c r="C646" s="159">
        <v>5</v>
      </c>
      <c r="D646" s="160">
        <v>419.21899999999999</v>
      </c>
      <c r="E646" s="79">
        <f t="shared" si="21"/>
        <v>419.21899999999999</v>
      </c>
    </row>
    <row r="647" spans="1:5">
      <c r="A647" s="157" t="s">
        <v>257</v>
      </c>
      <c r="B647" s="158">
        <v>1</v>
      </c>
      <c r="C647" s="159">
        <v>6</v>
      </c>
      <c r="D647" s="160">
        <v>290.78699999999998</v>
      </c>
      <c r="E647" s="79">
        <f t="shared" si="21"/>
        <v>290.78699999999998</v>
      </c>
    </row>
    <row r="648" spans="1:5">
      <c r="A648" s="157" t="s">
        <v>257</v>
      </c>
      <c r="B648" s="158">
        <v>1</v>
      </c>
      <c r="C648" s="159">
        <v>7</v>
      </c>
      <c r="D648" s="160">
        <v>265.20699999999999</v>
      </c>
      <c r="E648" s="79">
        <f t="shared" si="21"/>
        <v>265.20699999999999</v>
      </c>
    </row>
    <row r="649" spans="1:5">
      <c r="A649" s="157" t="s">
        <v>257</v>
      </c>
      <c r="B649" s="158">
        <v>1</v>
      </c>
      <c r="C649" s="159">
        <v>8</v>
      </c>
      <c r="D649" s="160">
        <v>201.13499999999999</v>
      </c>
      <c r="E649" s="79">
        <f t="shared" si="21"/>
        <v>201.13499999999999</v>
      </c>
    </row>
    <row r="650" spans="1:5">
      <c r="A650" s="157" t="s">
        <v>257</v>
      </c>
      <c r="B650" s="158">
        <v>1</v>
      </c>
      <c r="C650" s="159">
        <v>10</v>
      </c>
      <c r="D650" s="160">
        <v>117.57</v>
      </c>
      <c r="E650" s="79">
        <f t="shared" si="21"/>
        <v>117.57</v>
      </c>
    </row>
    <row r="651" spans="1:5">
      <c r="A651" s="157" t="s">
        <v>257</v>
      </c>
      <c r="B651" s="158">
        <v>1</v>
      </c>
      <c r="C651" s="159">
        <v>12</v>
      </c>
      <c r="D651" s="160">
        <v>73.447999999999993</v>
      </c>
      <c r="E651" s="79">
        <f t="shared" si="21"/>
        <v>73.447999999999993</v>
      </c>
    </row>
    <row r="652" spans="1:5">
      <c r="A652" s="157" t="s">
        <v>257</v>
      </c>
      <c r="B652" s="158">
        <v>1</v>
      </c>
      <c r="C652" s="159">
        <v>24</v>
      </c>
      <c r="D652" s="160">
        <v>17.257000000000001</v>
      </c>
      <c r="E652" s="79">
        <f t="shared" si="21"/>
        <v>17.257000000000001</v>
      </c>
    </row>
    <row r="653" spans="1:5">
      <c r="A653" s="157" t="s">
        <v>257</v>
      </c>
      <c r="B653" s="158">
        <v>1</v>
      </c>
      <c r="C653" s="159">
        <v>36</v>
      </c>
      <c r="D653" s="160">
        <v>5.234</v>
      </c>
      <c r="E653" s="79" t="str">
        <f t="shared" si="21"/>
        <v>BQL</v>
      </c>
    </row>
    <row r="654" spans="1:5">
      <c r="A654" s="157" t="s">
        <v>257</v>
      </c>
      <c r="B654" s="158">
        <v>2</v>
      </c>
      <c r="C654" s="59">
        <v>0</v>
      </c>
      <c r="D654" s="160" t="s">
        <v>195</v>
      </c>
      <c r="E654" s="79" t="str">
        <f t="shared" si="21"/>
        <v>ND</v>
      </c>
    </row>
    <row r="655" spans="1:5">
      <c r="A655" s="157" t="s">
        <v>257</v>
      </c>
      <c r="B655" s="158">
        <v>2</v>
      </c>
      <c r="C655" s="159">
        <v>0.25</v>
      </c>
      <c r="D655" s="160">
        <v>78.531999999999996</v>
      </c>
      <c r="E655" s="79">
        <f t="shared" si="21"/>
        <v>78.531999999999996</v>
      </c>
    </row>
    <row r="656" spans="1:5">
      <c r="A656" s="157" t="s">
        <v>257</v>
      </c>
      <c r="B656" s="158">
        <v>2</v>
      </c>
      <c r="C656" s="159">
        <v>0.5</v>
      </c>
      <c r="D656" s="160">
        <v>255.4</v>
      </c>
      <c r="E656" s="79">
        <f t="shared" si="21"/>
        <v>255.4</v>
      </c>
    </row>
    <row r="657" spans="1:5">
      <c r="A657" s="157" t="s">
        <v>257</v>
      </c>
      <c r="B657" s="158">
        <v>2</v>
      </c>
      <c r="C657" s="159">
        <v>0.75</v>
      </c>
      <c r="D657" s="160">
        <v>347.54700000000003</v>
      </c>
      <c r="E657" s="79">
        <f>IF(OR(D657=0,D657="no peak",D657="&lt; 0", D657&lt;$I$1*0.2),"ND",IF(OR(D657&lt;$I$1,$I$1*0.2&lt;=D657&lt;$I$1),"BQL",D657))</f>
        <v>347.54700000000003</v>
      </c>
    </row>
    <row r="658" spans="1:5">
      <c r="A658" s="157" t="s">
        <v>257</v>
      </c>
      <c r="B658" s="158">
        <v>2</v>
      </c>
      <c r="C658" s="159">
        <v>1</v>
      </c>
      <c r="D658" s="160">
        <v>427.464</v>
      </c>
      <c r="E658" s="79">
        <f t="shared" ref="E658:E688" si="22">IF(OR(D658=0,D658="no peak",D658="&lt; 0", D658&lt;$I$1*0.2),"ND",IF(OR(D658&lt;$I$1,$I$1*0.2&lt;=D658&lt;$I$1),"BQL",D658))</f>
        <v>427.464</v>
      </c>
    </row>
    <row r="659" spans="1:5">
      <c r="A659" s="157" t="s">
        <v>257</v>
      </c>
      <c r="B659" s="158">
        <v>2</v>
      </c>
      <c r="C659" s="159">
        <v>1.5</v>
      </c>
      <c r="D659" s="160">
        <v>495.87900000000002</v>
      </c>
      <c r="E659" s="79">
        <f t="shared" si="22"/>
        <v>495.87900000000002</v>
      </c>
    </row>
    <row r="660" spans="1:5">
      <c r="A660" s="157" t="s">
        <v>257</v>
      </c>
      <c r="B660" s="158">
        <v>2</v>
      </c>
      <c r="C660" s="159">
        <v>2</v>
      </c>
      <c r="D660" s="160">
        <v>564.61800000000005</v>
      </c>
      <c r="E660" s="79">
        <f t="shared" si="22"/>
        <v>564.61800000000005</v>
      </c>
    </row>
    <row r="661" spans="1:5">
      <c r="A661" s="157" t="s">
        <v>257</v>
      </c>
      <c r="B661" s="158">
        <v>2</v>
      </c>
      <c r="C661" s="159">
        <v>3</v>
      </c>
      <c r="D661" s="160">
        <v>616.71100000000001</v>
      </c>
      <c r="E661" s="79">
        <f t="shared" si="22"/>
        <v>616.71100000000001</v>
      </c>
    </row>
    <row r="662" spans="1:5">
      <c r="A662" s="157" t="s">
        <v>257</v>
      </c>
      <c r="B662" s="158">
        <v>2</v>
      </c>
      <c r="C662" s="159">
        <v>4</v>
      </c>
      <c r="D662" s="160">
        <v>531.255</v>
      </c>
      <c r="E662" s="79">
        <f t="shared" si="22"/>
        <v>531.255</v>
      </c>
    </row>
    <row r="663" spans="1:5">
      <c r="A663" s="157" t="s">
        <v>257</v>
      </c>
      <c r="B663" s="158">
        <v>2</v>
      </c>
      <c r="C663" s="159">
        <v>5</v>
      </c>
      <c r="D663" s="160">
        <v>354.56400000000002</v>
      </c>
      <c r="E663" s="79">
        <f t="shared" si="22"/>
        <v>354.56400000000002</v>
      </c>
    </row>
    <row r="664" spans="1:5">
      <c r="A664" s="157" t="s">
        <v>257</v>
      </c>
      <c r="B664" s="158">
        <v>2</v>
      </c>
      <c r="C664" s="159">
        <v>6</v>
      </c>
      <c r="D664" s="160">
        <v>297.75</v>
      </c>
      <c r="E664" s="79">
        <f t="shared" si="22"/>
        <v>297.75</v>
      </c>
    </row>
    <row r="665" spans="1:5">
      <c r="A665" s="157" t="s">
        <v>257</v>
      </c>
      <c r="B665" s="158">
        <v>2</v>
      </c>
      <c r="C665" s="159">
        <v>7</v>
      </c>
      <c r="D665" s="160">
        <v>232.828</v>
      </c>
      <c r="E665" s="79">
        <f t="shared" si="22"/>
        <v>232.828</v>
      </c>
    </row>
    <row r="666" spans="1:5">
      <c r="A666" s="157" t="s">
        <v>257</v>
      </c>
      <c r="B666" s="158">
        <v>2</v>
      </c>
      <c r="C666" s="159">
        <v>8</v>
      </c>
      <c r="D666" s="160">
        <v>180.68100000000001</v>
      </c>
      <c r="E666" s="79">
        <f t="shared" si="22"/>
        <v>180.68100000000001</v>
      </c>
    </row>
    <row r="667" spans="1:5">
      <c r="A667" s="157" t="s">
        <v>257</v>
      </c>
      <c r="B667" s="158">
        <v>2</v>
      </c>
      <c r="C667" s="159">
        <v>10</v>
      </c>
      <c r="D667" s="160">
        <v>104.965</v>
      </c>
      <c r="E667" s="79">
        <f t="shared" si="22"/>
        <v>104.965</v>
      </c>
    </row>
    <row r="668" spans="1:5">
      <c r="A668" s="157" t="s">
        <v>257</v>
      </c>
      <c r="B668" s="158">
        <v>2</v>
      </c>
      <c r="C668" s="159">
        <v>12</v>
      </c>
      <c r="D668" s="160">
        <v>75.405000000000001</v>
      </c>
      <c r="E668" s="79">
        <f t="shared" si="22"/>
        <v>75.405000000000001</v>
      </c>
    </row>
    <row r="669" spans="1:5">
      <c r="A669" s="157" t="s">
        <v>257</v>
      </c>
      <c r="B669" s="158">
        <v>2</v>
      </c>
      <c r="C669" s="159">
        <v>24</v>
      </c>
      <c r="D669" s="160">
        <v>22.3</v>
      </c>
      <c r="E669" s="79">
        <f t="shared" si="22"/>
        <v>22.3</v>
      </c>
    </row>
    <row r="670" spans="1:5">
      <c r="A670" s="157" t="s">
        <v>257</v>
      </c>
      <c r="B670" s="158">
        <v>2</v>
      </c>
      <c r="C670" s="159">
        <v>36</v>
      </c>
      <c r="D670" s="232">
        <v>10.685</v>
      </c>
      <c r="E670" s="79">
        <f t="shared" si="22"/>
        <v>10.685</v>
      </c>
    </row>
    <row r="671" spans="1:5">
      <c r="A671" s="157" t="s">
        <v>260</v>
      </c>
      <c r="B671" s="155">
        <v>1</v>
      </c>
      <c r="C671" s="59">
        <v>0</v>
      </c>
      <c r="D671" s="232" t="s">
        <v>195</v>
      </c>
      <c r="E671" s="79" t="str">
        <f t="shared" si="22"/>
        <v>ND</v>
      </c>
    </row>
    <row r="672" spans="1:5">
      <c r="A672" s="157" t="s">
        <v>260</v>
      </c>
      <c r="B672" s="158">
        <v>1</v>
      </c>
      <c r="C672" s="159">
        <v>0.25</v>
      </c>
      <c r="D672" s="232">
        <v>3.7080000000000002</v>
      </c>
      <c r="E672" s="79" t="str">
        <f t="shared" si="22"/>
        <v>BQL</v>
      </c>
    </row>
    <row r="673" spans="1:5">
      <c r="A673" s="157" t="s">
        <v>259</v>
      </c>
      <c r="B673" s="158">
        <v>1</v>
      </c>
      <c r="C673" s="159">
        <v>0.5</v>
      </c>
      <c r="D673" s="160">
        <v>132.65</v>
      </c>
      <c r="E673" s="79">
        <f t="shared" si="22"/>
        <v>132.65</v>
      </c>
    </row>
    <row r="674" spans="1:5">
      <c r="A674" s="157" t="s">
        <v>259</v>
      </c>
      <c r="B674" s="158">
        <v>1</v>
      </c>
      <c r="C674" s="159">
        <v>0.75</v>
      </c>
      <c r="D674" s="160">
        <v>315.85300000000001</v>
      </c>
      <c r="E674" s="79">
        <f t="shared" si="22"/>
        <v>315.85300000000001</v>
      </c>
    </row>
    <row r="675" spans="1:5">
      <c r="A675" s="157" t="s">
        <v>259</v>
      </c>
      <c r="B675" s="158">
        <v>1</v>
      </c>
      <c r="C675" s="159">
        <v>1</v>
      </c>
      <c r="D675" s="160">
        <v>354.822</v>
      </c>
      <c r="E675" s="79">
        <f t="shared" si="22"/>
        <v>354.822</v>
      </c>
    </row>
    <row r="676" spans="1:5">
      <c r="A676" s="157" t="s">
        <v>259</v>
      </c>
      <c r="B676" s="158">
        <v>1</v>
      </c>
      <c r="C676" s="159">
        <v>1.5</v>
      </c>
      <c r="D676" s="160">
        <v>357.23899999999998</v>
      </c>
      <c r="E676" s="79">
        <f t="shared" si="22"/>
        <v>357.23899999999998</v>
      </c>
    </row>
    <row r="677" spans="1:5">
      <c r="A677" s="157" t="s">
        <v>259</v>
      </c>
      <c r="B677" s="158">
        <v>1</v>
      </c>
      <c r="C677" s="159">
        <v>2</v>
      </c>
      <c r="D677" s="160">
        <v>449.17700000000002</v>
      </c>
      <c r="E677" s="79">
        <f t="shared" si="22"/>
        <v>449.17700000000002</v>
      </c>
    </row>
    <row r="678" spans="1:5">
      <c r="A678" s="157" t="s">
        <v>259</v>
      </c>
      <c r="B678" s="158">
        <v>1</v>
      </c>
      <c r="C678" s="159">
        <v>3</v>
      </c>
      <c r="D678" s="160">
        <v>535.56799999999998</v>
      </c>
      <c r="E678" s="79">
        <f t="shared" si="22"/>
        <v>535.56799999999998</v>
      </c>
    </row>
    <row r="679" spans="1:5">
      <c r="A679" s="157" t="s">
        <v>259</v>
      </c>
      <c r="B679" s="158">
        <v>1</v>
      </c>
      <c r="C679" s="159">
        <v>4</v>
      </c>
      <c r="D679" s="160">
        <v>585.59199999999998</v>
      </c>
      <c r="E679" s="79">
        <f t="shared" si="22"/>
        <v>585.59199999999998</v>
      </c>
    </row>
    <row r="680" spans="1:5">
      <c r="A680" s="157" t="s">
        <v>259</v>
      </c>
      <c r="B680" s="158">
        <v>1</v>
      </c>
      <c r="C680" s="159">
        <v>5</v>
      </c>
      <c r="D680" s="160">
        <v>385.00799999999998</v>
      </c>
      <c r="E680" s="79">
        <f t="shared" si="22"/>
        <v>385.00799999999998</v>
      </c>
    </row>
    <row r="681" spans="1:5">
      <c r="A681" s="157" t="s">
        <v>259</v>
      </c>
      <c r="B681" s="158">
        <v>1</v>
      </c>
      <c r="C681" s="159">
        <v>6</v>
      </c>
      <c r="D681" s="160">
        <v>277.33800000000002</v>
      </c>
      <c r="E681" s="79">
        <f t="shared" si="22"/>
        <v>277.33800000000002</v>
      </c>
    </row>
    <row r="682" spans="1:5">
      <c r="A682" s="157" t="s">
        <v>259</v>
      </c>
      <c r="B682" s="158">
        <v>1</v>
      </c>
      <c r="C682" s="159">
        <v>7</v>
      </c>
      <c r="D682" s="160">
        <v>213.315</v>
      </c>
      <c r="E682" s="79">
        <f t="shared" si="22"/>
        <v>213.315</v>
      </c>
    </row>
    <row r="683" spans="1:5">
      <c r="A683" s="157" t="s">
        <v>259</v>
      </c>
      <c r="B683" s="158">
        <v>1</v>
      </c>
      <c r="C683" s="159">
        <v>8</v>
      </c>
      <c r="D683" s="160">
        <v>163.41900000000001</v>
      </c>
      <c r="E683" s="79">
        <f t="shared" si="22"/>
        <v>163.41900000000001</v>
      </c>
    </row>
    <row r="684" spans="1:5">
      <c r="A684" s="157" t="s">
        <v>259</v>
      </c>
      <c r="B684" s="158">
        <v>1</v>
      </c>
      <c r="C684" s="159">
        <v>10</v>
      </c>
      <c r="D684" s="160">
        <v>112.18899999999999</v>
      </c>
      <c r="E684" s="79">
        <f t="shared" si="22"/>
        <v>112.18899999999999</v>
      </c>
    </row>
    <row r="685" spans="1:5">
      <c r="A685" s="157" t="s">
        <v>259</v>
      </c>
      <c r="B685" s="158">
        <v>1</v>
      </c>
      <c r="C685" s="159">
        <v>12</v>
      </c>
      <c r="D685" s="160">
        <v>74.554000000000002</v>
      </c>
      <c r="E685" s="79">
        <f t="shared" si="22"/>
        <v>74.554000000000002</v>
      </c>
    </row>
    <row r="686" spans="1:5">
      <c r="A686" s="157" t="s">
        <v>259</v>
      </c>
      <c r="B686" s="158">
        <v>1</v>
      </c>
      <c r="C686" s="159">
        <v>24</v>
      </c>
      <c r="D686" s="160">
        <v>34.158999999999999</v>
      </c>
      <c r="E686" s="79">
        <f t="shared" si="22"/>
        <v>34.158999999999999</v>
      </c>
    </row>
    <row r="687" spans="1:5">
      <c r="A687" s="157" t="s">
        <v>259</v>
      </c>
      <c r="B687" s="158">
        <v>1</v>
      </c>
      <c r="C687" s="159">
        <v>36</v>
      </c>
      <c r="D687" s="160">
        <v>20.111999999999998</v>
      </c>
      <c r="E687" s="79">
        <f t="shared" si="22"/>
        <v>20.111999999999998</v>
      </c>
    </row>
    <row r="688" spans="1:5">
      <c r="A688" s="157" t="s">
        <v>259</v>
      </c>
      <c r="B688" s="158">
        <v>2</v>
      </c>
      <c r="C688" s="59">
        <v>0</v>
      </c>
      <c r="D688" s="160" t="s">
        <v>195</v>
      </c>
      <c r="E688" s="79" t="str">
        <f t="shared" si="22"/>
        <v>ND</v>
      </c>
    </row>
    <row r="689" spans="1:5">
      <c r="A689" s="157" t="s">
        <v>259</v>
      </c>
      <c r="B689" s="158">
        <v>2</v>
      </c>
      <c r="C689" s="159">
        <v>0.25</v>
      </c>
      <c r="D689" s="160">
        <v>5.59</v>
      </c>
      <c r="E689" s="79" t="str">
        <f>IF(OR(D689=0,D689="no peak",D689="&lt; 0", D689&lt;$I$1*0.2),"ND",IF(OR(D689&lt;$I$1,$I$1*0.2&lt;=D689&lt;$I$1),"BQL",D689))</f>
        <v>BQL</v>
      </c>
    </row>
    <row r="690" spans="1:5">
      <c r="A690" s="157" t="s">
        <v>259</v>
      </c>
      <c r="B690" s="158">
        <v>2</v>
      </c>
      <c r="C690" s="159">
        <v>0.5</v>
      </c>
      <c r="D690" s="160">
        <v>87.11</v>
      </c>
      <c r="E690" s="79">
        <f t="shared" ref="E690:E720" si="23">IF(OR(D690=0,D690="no peak",D690="&lt; 0", D690&lt;$I$1*0.2),"ND",IF(OR(D690&lt;$I$1,$I$1*0.2&lt;=D690&lt;$I$1),"BQL",D690))</f>
        <v>87.11</v>
      </c>
    </row>
    <row r="691" spans="1:5">
      <c r="A691" s="157" t="s">
        <v>259</v>
      </c>
      <c r="B691" s="158">
        <v>2</v>
      </c>
      <c r="C691" s="159">
        <v>0.75</v>
      </c>
      <c r="D691" s="160">
        <v>217.613</v>
      </c>
      <c r="E691" s="79">
        <f t="shared" si="23"/>
        <v>217.613</v>
      </c>
    </row>
    <row r="692" spans="1:5">
      <c r="A692" s="157" t="s">
        <v>259</v>
      </c>
      <c r="B692" s="158">
        <v>2</v>
      </c>
      <c r="C692" s="159">
        <v>1</v>
      </c>
      <c r="D692" s="160">
        <v>324.447</v>
      </c>
      <c r="E692" s="79">
        <f t="shared" si="23"/>
        <v>324.447</v>
      </c>
    </row>
    <row r="693" spans="1:5">
      <c r="A693" s="157" t="s">
        <v>259</v>
      </c>
      <c r="B693" s="158">
        <v>2</v>
      </c>
      <c r="C693" s="159">
        <v>1.5</v>
      </c>
      <c r="D693" s="160">
        <v>389.59699999999998</v>
      </c>
      <c r="E693" s="79">
        <f t="shared" si="23"/>
        <v>389.59699999999998</v>
      </c>
    </row>
    <row r="694" spans="1:5">
      <c r="A694" s="157" t="s">
        <v>259</v>
      </c>
      <c r="B694" s="158">
        <v>2</v>
      </c>
      <c r="C694" s="159">
        <v>2</v>
      </c>
      <c r="D694" s="160">
        <v>399.29700000000003</v>
      </c>
      <c r="E694" s="79">
        <f t="shared" si="23"/>
        <v>399.29700000000003</v>
      </c>
    </row>
    <row r="695" spans="1:5">
      <c r="A695" s="157" t="s">
        <v>259</v>
      </c>
      <c r="B695" s="158">
        <v>2</v>
      </c>
      <c r="C695" s="159">
        <v>3</v>
      </c>
      <c r="D695" s="160">
        <v>562.61500000000001</v>
      </c>
      <c r="E695" s="79">
        <f t="shared" si="23"/>
        <v>562.61500000000001</v>
      </c>
    </row>
    <row r="696" spans="1:5">
      <c r="A696" s="157" t="s">
        <v>259</v>
      </c>
      <c r="B696" s="158">
        <v>2</v>
      </c>
      <c r="C696" s="159">
        <v>4</v>
      </c>
      <c r="D696" s="160">
        <v>601.98599999999999</v>
      </c>
      <c r="E696" s="79">
        <f t="shared" si="23"/>
        <v>601.98599999999999</v>
      </c>
    </row>
    <row r="697" spans="1:5">
      <c r="A697" s="157" t="s">
        <v>259</v>
      </c>
      <c r="B697" s="158">
        <v>2</v>
      </c>
      <c r="C697" s="159">
        <v>5</v>
      </c>
      <c r="D697" s="160">
        <v>367.60500000000002</v>
      </c>
      <c r="E697" s="79">
        <f t="shared" si="23"/>
        <v>367.60500000000002</v>
      </c>
    </row>
    <row r="698" spans="1:5">
      <c r="A698" s="157" t="s">
        <v>259</v>
      </c>
      <c r="B698" s="158">
        <v>2</v>
      </c>
      <c r="C698" s="159">
        <v>6</v>
      </c>
      <c r="D698" s="160">
        <v>259.959</v>
      </c>
      <c r="E698" s="79">
        <f t="shared" si="23"/>
        <v>259.959</v>
      </c>
    </row>
    <row r="699" spans="1:5">
      <c r="A699" s="157" t="s">
        <v>259</v>
      </c>
      <c r="B699" s="158">
        <v>2</v>
      </c>
      <c r="C699" s="159">
        <v>7</v>
      </c>
      <c r="D699" s="160">
        <v>226.429</v>
      </c>
      <c r="E699" s="79">
        <f t="shared" si="23"/>
        <v>226.429</v>
      </c>
    </row>
    <row r="700" spans="1:5">
      <c r="A700" s="157" t="s">
        <v>259</v>
      </c>
      <c r="B700" s="158">
        <v>2</v>
      </c>
      <c r="C700" s="159">
        <v>8</v>
      </c>
      <c r="D700" s="160">
        <v>185.46600000000001</v>
      </c>
      <c r="E700" s="79">
        <f t="shared" si="23"/>
        <v>185.46600000000001</v>
      </c>
    </row>
    <row r="701" spans="1:5">
      <c r="A701" s="157" t="s">
        <v>259</v>
      </c>
      <c r="B701" s="158">
        <v>2</v>
      </c>
      <c r="C701" s="159">
        <v>10</v>
      </c>
      <c r="D701" s="160">
        <v>123.309</v>
      </c>
      <c r="E701" s="79">
        <f t="shared" si="23"/>
        <v>123.309</v>
      </c>
    </row>
    <row r="702" spans="1:5">
      <c r="A702" s="157" t="s">
        <v>259</v>
      </c>
      <c r="B702" s="158">
        <v>2</v>
      </c>
      <c r="C702" s="159">
        <v>12</v>
      </c>
      <c r="D702" s="232">
        <v>81.186999999999998</v>
      </c>
      <c r="E702" s="79">
        <f t="shared" si="23"/>
        <v>81.186999999999998</v>
      </c>
    </row>
    <row r="703" spans="1:5">
      <c r="A703" s="157" t="s">
        <v>259</v>
      </c>
      <c r="B703" s="158">
        <v>2</v>
      </c>
      <c r="C703" s="159">
        <v>24</v>
      </c>
      <c r="D703" s="232">
        <v>30.754999999999999</v>
      </c>
      <c r="E703" s="79">
        <f t="shared" si="23"/>
        <v>30.754999999999999</v>
      </c>
    </row>
    <row r="704" spans="1:5">
      <c r="A704" s="157" t="s">
        <v>259</v>
      </c>
      <c r="B704" s="158">
        <v>2</v>
      </c>
      <c r="C704" s="159">
        <v>36</v>
      </c>
      <c r="D704" s="232">
        <v>19.34</v>
      </c>
      <c r="E704" s="79">
        <f t="shared" si="23"/>
        <v>19.34</v>
      </c>
    </row>
    <row r="705" spans="1:5">
      <c r="A705" s="157" t="s">
        <v>262</v>
      </c>
      <c r="B705" s="155">
        <v>1</v>
      </c>
      <c r="C705" s="59">
        <v>0</v>
      </c>
      <c r="D705" s="160" t="s">
        <v>195</v>
      </c>
      <c r="E705" s="79" t="str">
        <f t="shared" si="23"/>
        <v>ND</v>
      </c>
    </row>
    <row r="706" spans="1:5">
      <c r="A706" s="157" t="s">
        <v>262</v>
      </c>
      <c r="B706" s="158">
        <v>1</v>
      </c>
      <c r="C706" s="159">
        <v>0.25</v>
      </c>
      <c r="D706" s="160">
        <v>9.7230000000000008</v>
      </c>
      <c r="E706" s="79" t="str">
        <f t="shared" si="23"/>
        <v>BQL</v>
      </c>
    </row>
    <row r="707" spans="1:5">
      <c r="A707" s="157" t="s">
        <v>261</v>
      </c>
      <c r="B707" s="158">
        <v>1</v>
      </c>
      <c r="C707" s="159">
        <v>0.5</v>
      </c>
      <c r="D707" s="160">
        <v>84.516000000000005</v>
      </c>
      <c r="E707" s="79">
        <f t="shared" si="23"/>
        <v>84.516000000000005</v>
      </c>
    </row>
    <row r="708" spans="1:5">
      <c r="A708" s="157" t="s">
        <v>261</v>
      </c>
      <c r="B708" s="158">
        <v>1</v>
      </c>
      <c r="C708" s="159">
        <v>0.75</v>
      </c>
      <c r="D708" s="160">
        <v>208.05500000000001</v>
      </c>
      <c r="E708" s="79">
        <f t="shared" si="23"/>
        <v>208.05500000000001</v>
      </c>
    </row>
    <row r="709" spans="1:5">
      <c r="A709" s="157" t="s">
        <v>261</v>
      </c>
      <c r="B709" s="158">
        <v>1</v>
      </c>
      <c r="C709" s="159">
        <v>1</v>
      </c>
      <c r="D709" s="160">
        <v>369.31700000000001</v>
      </c>
      <c r="E709" s="79">
        <f t="shared" si="23"/>
        <v>369.31700000000001</v>
      </c>
    </row>
    <row r="710" spans="1:5">
      <c r="A710" s="157" t="s">
        <v>261</v>
      </c>
      <c r="B710" s="158">
        <v>1</v>
      </c>
      <c r="C710" s="159">
        <v>1.5</v>
      </c>
      <c r="D710" s="160">
        <v>567.14300000000003</v>
      </c>
      <c r="E710" s="79">
        <f t="shared" si="23"/>
        <v>567.14300000000003</v>
      </c>
    </row>
    <row r="711" spans="1:5">
      <c r="A711" s="157" t="s">
        <v>261</v>
      </c>
      <c r="B711" s="158">
        <v>1</v>
      </c>
      <c r="C711" s="159">
        <v>2</v>
      </c>
      <c r="D711" s="160">
        <v>649.24099999999999</v>
      </c>
      <c r="E711" s="79">
        <f t="shared" si="23"/>
        <v>649.24099999999999</v>
      </c>
    </row>
    <row r="712" spans="1:5">
      <c r="A712" s="157" t="s">
        <v>261</v>
      </c>
      <c r="B712" s="158">
        <v>1</v>
      </c>
      <c r="C712" s="159">
        <v>3</v>
      </c>
      <c r="D712" s="160">
        <v>657.04499999999996</v>
      </c>
      <c r="E712" s="79">
        <f t="shared" si="23"/>
        <v>657.04499999999996</v>
      </c>
    </row>
    <row r="713" spans="1:5">
      <c r="A713" s="157" t="s">
        <v>261</v>
      </c>
      <c r="B713" s="158">
        <v>1</v>
      </c>
      <c r="C713" s="159">
        <v>4</v>
      </c>
      <c r="D713" s="160">
        <v>641.02300000000002</v>
      </c>
      <c r="E713" s="79">
        <f t="shared" si="23"/>
        <v>641.02300000000002</v>
      </c>
    </row>
    <row r="714" spans="1:5">
      <c r="A714" s="157" t="s">
        <v>261</v>
      </c>
      <c r="B714" s="158">
        <v>1</v>
      </c>
      <c r="C714" s="159">
        <v>5</v>
      </c>
      <c r="D714" s="160">
        <v>400.29199999999997</v>
      </c>
      <c r="E714" s="79">
        <f t="shared" si="23"/>
        <v>400.29199999999997</v>
      </c>
    </row>
    <row r="715" spans="1:5">
      <c r="A715" s="157" t="s">
        <v>261</v>
      </c>
      <c r="B715" s="158">
        <v>1</v>
      </c>
      <c r="C715" s="159">
        <v>6</v>
      </c>
      <c r="D715" s="160">
        <v>282.06099999999998</v>
      </c>
      <c r="E715" s="79">
        <f t="shared" si="23"/>
        <v>282.06099999999998</v>
      </c>
    </row>
    <row r="716" spans="1:5">
      <c r="A716" s="157" t="s">
        <v>261</v>
      </c>
      <c r="B716" s="158">
        <v>1</v>
      </c>
      <c r="C716" s="159">
        <v>7</v>
      </c>
      <c r="D716" s="160">
        <v>224.07400000000001</v>
      </c>
      <c r="E716" s="79">
        <f t="shared" si="23"/>
        <v>224.07400000000001</v>
      </c>
    </row>
    <row r="717" spans="1:5">
      <c r="A717" s="157" t="s">
        <v>261</v>
      </c>
      <c r="B717" s="158">
        <v>1</v>
      </c>
      <c r="C717" s="159">
        <v>8</v>
      </c>
      <c r="D717" s="160">
        <v>173.67599999999999</v>
      </c>
      <c r="E717" s="79">
        <f t="shared" si="23"/>
        <v>173.67599999999999</v>
      </c>
    </row>
    <row r="718" spans="1:5">
      <c r="A718" s="157" t="s">
        <v>261</v>
      </c>
      <c r="B718" s="158">
        <v>1</v>
      </c>
      <c r="C718" s="159">
        <v>10</v>
      </c>
      <c r="D718" s="160">
        <v>105.345</v>
      </c>
      <c r="E718" s="79">
        <f t="shared" si="23"/>
        <v>105.345</v>
      </c>
    </row>
    <row r="719" spans="1:5">
      <c r="A719" s="157" t="s">
        <v>261</v>
      </c>
      <c r="B719" s="158">
        <v>1</v>
      </c>
      <c r="C719" s="159">
        <v>12</v>
      </c>
      <c r="D719" s="160">
        <v>86.114999999999995</v>
      </c>
      <c r="E719" s="79">
        <f t="shared" si="23"/>
        <v>86.114999999999995</v>
      </c>
    </row>
    <row r="720" spans="1:5">
      <c r="A720" s="157" t="s">
        <v>261</v>
      </c>
      <c r="B720" s="158">
        <v>1</v>
      </c>
      <c r="C720" s="159">
        <v>24</v>
      </c>
      <c r="D720" s="160">
        <v>21.224</v>
      </c>
      <c r="E720" s="79">
        <f t="shared" si="23"/>
        <v>21.224</v>
      </c>
    </row>
    <row r="721" spans="1:5">
      <c r="A721" s="157" t="s">
        <v>261</v>
      </c>
      <c r="B721" s="158">
        <v>1</v>
      </c>
      <c r="C721" s="159">
        <v>36</v>
      </c>
      <c r="D721" s="160">
        <v>13.101000000000001</v>
      </c>
      <c r="E721" s="79">
        <f>IF(OR(D721=0,D721="no peak",D721="&lt; 0", D721&lt;$I$1*0.2),"ND",IF(OR(D721&lt;$I$1,$I$1*0.2&lt;=D721&lt;$I$1),"BQL",D721))</f>
        <v>13.101000000000001</v>
      </c>
    </row>
    <row r="722" spans="1:5">
      <c r="A722" s="157" t="s">
        <v>261</v>
      </c>
      <c r="B722" s="158">
        <v>2</v>
      </c>
      <c r="C722" s="59">
        <v>0</v>
      </c>
      <c r="D722" s="160" t="s">
        <v>195</v>
      </c>
      <c r="E722" s="79" t="str">
        <f t="shared" ref="E722:E752" si="24">IF(OR(D722=0,D722="no peak",D722="&lt; 0", D722&lt;$I$1*0.2),"ND",IF(OR(D722&lt;$I$1,$I$1*0.2&lt;=D722&lt;$I$1),"BQL",D722))</f>
        <v>ND</v>
      </c>
    </row>
    <row r="723" spans="1:5">
      <c r="A723" s="157" t="s">
        <v>261</v>
      </c>
      <c r="B723" s="158">
        <v>2</v>
      </c>
      <c r="C723" s="159">
        <v>0.25</v>
      </c>
      <c r="D723" s="160">
        <v>44.268999999999998</v>
      </c>
      <c r="E723" s="79">
        <f t="shared" si="24"/>
        <v>44.268999999999998</v>
      </c>
    </row>
    <row r="724" spans="1:5">
      <c r="A724" s="157" t="s">
        <v>261</v>
      </c>
      <c r="B724" s="158">
        <v>2</v>
      </c>
      <c r="C724" s="159">
        <v>0.5</v>
      </c>
      <c r="D724" s="160">
        <v>134.35499999999999</v>
      </c>
      <c r="E724" s="79">
        <f t="shared" si="24"/>
        <v>134.35499999999999</v>
      </c>
    </row>
    <row r="725" spans="1:5">
      <c r="A725" s="157" t="s">
        <v>261</v>
      </c>
      <c r="B725" s="158">
        <v>2</v>
      </c>
      <c r="C725" s="159">
        <v>0.75</v>
      </c>
      <c r="D725" s="160">
        <v>221.82400000000001</v>
      </c>
      <c r="E725" s="79">
        <f t="shared" si="24"/>
        <v>221.82400000000001</v>
      </c>
    </row>
    <row r="726" spans="1:5">
      <c r="A726" s="157" t="s">
        <v>261</v>
      </c>
      <c r="B726" s="158">
        <v>2</v>
      </c>
      <c r="C726" s="159">
        <v>1</v>
      </c>
      <c r="D726" s="160">
        <v>277.28699999999998</v>
      </c>
      <c r="E726" s="79">
        <f t="shared" si="24"/>
        <v>277.28699999999998</v>
      </c>
    </row>
    <row r="727" spans="1:5">
      <c r="A727" s="157" t="s">
        <v>261</v>
      </c>
      <c r="B727" s="158">
        <v>2</v>
      </c>
      <c r="C727" s="159">
        <v>1.5</v>
      </c>
      <c r="D727" s="160">
        <v>392.35300000000001</v>
      </c>
      <c r="E727" s="79">
        <f t="shared" si="24"/>
        <v>392.35300000000001</v>
      </c>
    </row>
    <row r="728" spans="1:5">
      <c r="A728" s="157" t="s">
        <v>261</v>
      </c>
      <c r="B728" s="158">
        <v>2</v>
      </c>
      <c r="C728" s="159">
        <v>2</v>
      </c>
      <c r="D728" s="160">
        <v>496.52100000000002</v>
      </c>
      <c r="E728" s="79">
        <f t="shared" si="24"/>
        <v>496.52100000000002</v>
      </c>
    </row>
    <row r="729" spans="1:5">
      <c r="A729" s="157" t="s">
        <v>261</v>
      </c>
      <c r="B729" s="158">
        <v>2</v>
      </c>
      <c r="C729" s="159">
        <v>3</v>
      </c>
      <c r="D729" s="160">
        <v>577.18100000000004</v>
      </c>
      <c r="E729" s="79">
        <f t="shared" si="24"/>
        <v>577.18100000000004</v>
      </c>
    </row>
    <row r="730" spans="1:5">
      <c r="A730" s="157" t="s">
        <v>261</v>
      </c>
      <c r="B730" s="158">
        <v>2</v>
      </c>
      <c r="C730" s="159">
        <v>4</v>
      </c>
      <c r="D730" s="160">
        <v>719.39400000000001</v>
      </c>
      <c r="E730" s="79">
        <f t="shared" si="24"/>
        <v>719.39400000000001</v>
      </c>
    </row>
    <row r="731" spans="1:5">
      <c r="A731" s="157" t="s">
        <v>261</v>
      </c>
      <c r="B731" s="158">
        <v>2</v>
      </c>
      <c r="C731" s="159">
        <v>5</v>
      </c>
      <c r="D731" s="160">
        <v>480.738</v>
      </c>
      <c r="E731" s="79">
        <f t="shared" si="24"/>
        <v>480.738</v>
      </c>
    </row>
    <row r="732" spans="1:5">
      <c r="A732" s="157" t="s">
        <v>261</v>
      </c>
      <c r="B732" s="158">
        <v>2</v>
      </c>
      <c r="C732" s="159">
        <v>6</v>
      </c>
      <c r="D732" s="160">
        <v>357.17</v>
      </c>
      <c r="E732" s="79">
        <f t="shared" si="24"/>
        <v>357.17</v>
      </c>
    </row>
    <row r="733" spans="1:5">
      <c r="A733" s="157" t="s">
        <v>261</v>
      </c>
      <c r="B733" s="158">
        <v>2</v>
      </c>
      <c r="C733" s="159">
        <v>7</v>
      </c>
      <c r="D733" s="160">
        <v>317.91500000000002</v>
      </c>
      <c r="E733" s="79">
        <f t="shared" si="24"/>
        <v>317.91500000000002</v>
      </c>
    </row>
    <row r="734" spans="1:5">
      <c r="A734" s="157" t="s">
        <v>261</v>
      </c>
      <c r="B734" s="158">
        <v>2</v>
      </c>
      <c r="C734" s="159">
        <v>8</v>
      </c>
      <c r="D734" s="232">
        <v>244.881</v>
      </c>
      <c r="E734" s="79">
        <f t="shared" si="24"/>
        <v>244.881</v>
      </c>
    </row>
    <row r="735" spans="1:5">
      <c r="A735" s="157" t="s">
        <v>261</v>
      </c>
      <c r="B735" s="158">
        <v>2</v>
      </c>
      <c r="C735" s="159">
        <v>10</v>
      </c>
      <c r="D735" s="232">
        <v>132.41800000000001</v>
      </c>
      <c r="E735" s="79">
        <f t="shared" si="24"/>
        <v>132.41800000000001</v>
      </c>
    </row>
    <row r="736" spans="1:5">
      <c r="A736" s="157" t="s">
        <v>261</v>
      </c>
      <c r="B736" s="158">
        <v>2</v>
      </c>
      <c r="C736" s="159">
        <v>12</v>
      </c>
      <c r="D736" s="232">
        <v>103.023</v>
      </c>
      <c r="E736" s="79">
        <f t="shared" si="24"/>
        <v>103.023</v>
      </c>
    </row>
    <row r="737" spans="1:5">
      <c r="A737" s="157" t="s">
        <v>261</v>
      </c>
      <c r="B737" s="158">
        <v>2</v>
      </c>
      <c r="C737" s="159">
        <v>24</v>
      </c>
      <c r="D737" s="160">
        <v>27.986000000000001</v>
      </c>
      <c r="E737" s="79">
        <f t="shared" si="24"/>
        <v>27.986000000000001</v>
      </c>
    </row>
    <row r="738" spans="1:5">
      <c r="A738" s="157" t="s">
        <v>261</v>
      </c>
      <c r="B738" s="158">
        <v>2</v>
      </c>
      <c r="C738" s="159">
        <v>36</v>
      </c>
      <c r="D738" s="160">
        <v>11.324</v>
      </c>
      <c r="E738" s="79">
        <f t="shared" si="24"/>
        <v>11.324</v>
      </c>
    </row>
    <row r="739" spans="1:5">
      <c r="A739" s="157" t="s">
        <v>264</v>
      </c>
      <c r="B739" s="155">
        <v>1</v>
      </c>
      <c r="C739" s="59">
        <v>0</v>
      </c>
      <c r="D739" s="160" t="s">
        <v>195</v>
      </c>
      <c r="E739" s="79" t="str">
        <f t="shared" si="24"/>
        <v>ND</v>
      </c>
    </row>
    <row r="740" spans="1:5">
      <c r="A740" s="157" t="s">
        <v>264</v>
      </c>
      <c r="B740" s="158">
        <v>1</v>
      </c>
      <c r="C740" s="159">
        <v>0.25</v>
      </c>
      <c r="D740" s="160">
        <v>4.5110000000000001</v>
      </c>
      <c r="E740" s="79" t="str">
        <f t="shared" si="24"/>
        <v>BQL</v>
      </c>
    </row>
    <row r="741" spans="1:5">
      <c r="A741" s="157" t="s">
        <v>263</v>
      </c>
      <c r="B741" s="158">
        <v>1</v>
      </c>
      <c r="C741" s="159">
        <v>0.5</v>
      </c>
      <c r="D741" s="160">
        <v>35.317999999999998</v>
      </c>
      <c r="E741" s="79">
        <f t="shared" si="24"/>
        <v>35.317999999999998</v>
      </c>
    </row>
    <row r="742" spans="1:5">
      <c r="A742" s="157" t="s">
        <v>263</v>
      </c>
      <c r="B742" s="158">
        <v>1</v>
      </c>
      <c r="C742" s="159">
        <v>0.75</v>
      </c>
      <c r="D742" s="160">
        <v>124.292</v>
      </c>
      <c r="E742" s="79">
        <f t="shared" si="24"/>
        <v>124.292</v>
      </c>
    </row>
    <row r="743" spans="1:5">
      <c r="A743" s="157" t="s">
        <v>263</v>
      </c>
      <c r="B743" s="158">
        <v>1</v>
      </c>
      <c r="C743" s="159">
        <v>1</v>
      </c>
      <c r="D743" s="160">
        <v>179.40199999999999</v>
      </c>
      <c r="E743" s="79">
        <f t="shared" si="24"/>
        <v>179.40199999999999</v>
      </c>
    </row>
    <row r="744" spans="1:5">
      <c r="A744" s="157" t="s">
        <v>263</v>
      </c>
      <c r="B744" s="158">
        <v>1</v>
      </c>
      <c r="C744" s="159">
        <v>1.5</v>
      </c>
      <c r="D744" s="160">
        <v>278.14999999999998</v>
      </c>
      <c r="E744" s="79">
        <f t="shared" si="24"/>
        <v>278.14999999999998</v>
      </c>
    </row>
    <row r="745" spans="1:5">
      <c r="A745" s="157" t="s">
        <v>263</v>
      </c>
      <c r="B745" s="158">
        <v>1</v>
      </c>
      <c r="C745" s="159">
        <v>2</v>
      </c>
      <c r="D745" s="160">
        <v>322.99400000000003</v>
      </c>
      <c r="E745" s="79">
        <f t="shared" si="24"/>
        <v>322.99400000000003</v>
      </c>
    </row>
    <row r="746" spans="1:5">
      <c r="A746" s="157" t="s">
        <v>263</v>
      </c>
      <c r="B746" s="158">
        <v>1</v>
      </c>
      <c r="C746" s="159">
        <v>3</v>
      </c>
      <c r="D746" s="160">
        <v>448.34500000000003</v>
      </c>
      <c r="E746" s="79">
        <f t="shared" si="24"/>
        <v>448.34500000000003</v>
      </c>
    </row>
    <row r="747" spans="1:5">
      <c r="A747" s="157" t="s">
        <v>263</v>
      </c>
      <c r="B747" s="158">
        <v>1</v>
      </c>
      <c r="C747" s="159">
        <v>4</v>
      </c>
      <c r="D747" s="160">
        <v>596.60799999999995</v>
      </c>
      <c r="E747" s="79">
        <f t="shared" si="24"/>
        <v>596.60799999999995</v>
      </c>
    </row>
    <row r="748" spans="1:5">
      <c r="A748" s="157" t="s">
        <v>263</v>
      </c>
      <c r="B748" s="158">
        <v>1</v>
      </c>
      <c r="C748" s="159">
        <v>5</v>
      </c>
      <c r="D748" s="160">
        <v>491.66</v>
      </c>
      <c r="E748" s="79">
        <f t="shared" si="24"/>
        <v>491.66</v>
      </c>
    </row>
    <row r="749" spans="1:5">
      <c r="A749" s="157" t="s">
        <v>263</v>
      </c>
      <c r="B749" s="158">
        <v>1</v>
      </c>
      <c r="C749" s="159">
        <v>6</v>
      </c>
      <c r="D749" s="160">
        <v>352.09899999999999</v>
      </c>
      <c r="E749" s="79">
        <f t="shared" si="24"/>
        <v>352.09899999999999</v>
      </c>
    </row>
    <row r="750" spans="1:5">
      <c r="A750" s="157" t="s">
        <v>263</v>
      </c>
      <c r="B750" s="158">
        <v>1</v>
      </c>
      <c r="C750" s="159">
        <v>7</v>
      </c>
      <c r="D750" s="160">
        <v>289.59800000000001</v>
      </c>
      <c r="E750" s="79">
        <f t="shared" si="24"/>
        <v>289.59800000000001</v>
      </c>
    </row>
    <row r="751" spans="1:5">
      <c r="A751" s="157" t="s">
        <v>263</v>
      </c>
      <c r="B751" s="158">
        <v>1</v>
      </c>
      <c r="C751" s="159">
        <v>8</v>
      </c>
      <c r="D751" s="160">
        <v>246.07</v>
      </c>
      <c r="E751" s="79">
        <f t="shared" si="24"/>
        <v>246.07</v>
      </c>
    </row>
    <row r="752" spans="1:5">
      <c r="A752" s="157" t="s">
        <v>263</v>
      </c>
      <c r="B752" s="158">
        <v>1</v>
      </c>
      <c r="C752" s="159">
        <v>10</v>
      </c>
      <c r="D752" s="160">
        <v>138.36699999999999</v>
      </c>
      <c r="E752" s="79">
        <f t="shared" si="24"/>
        <v>138.36699999999999</v>
      </c>
    </row>
    <row r="753" spans="1:5">
      <c r="A753" s="157" t="s">
        <v>263</v>
      </c>
      <c r="B753" s="158">
        <v>1</v>
      </c>
      <c r="C753" s="159">
        <v>12</v>
      </c>
      <c r="D753" s="160">
        <v>84.933999999999997</v>
      </c>
      <c r="E753" s="79">
        <f>IF(OR(D753=0,D753="no peak",D753="&lt; 0", D753&lt;$I$1*0.2),"ND",IF(OR(D753&lt;$I$1,$I$1*0.2&lt;=D753&lt;$I$1),"BQL",D753))</f>
        <v>84.933999999999997</v>
      </c>
    </row>
    <row r="754" spans="1:5">
      <c r="A754" s="157" t="s">
        <v>263</v>
      </c>
      <c r="B754" s="158">
        <v>1</v>
      </c>
      <c r="C754" s="159">
        <v>24</v>
      </c>
      <c r="D754" s="160">
        <v>18.149999999999999</v>
      </c>
      <c r="E754" s="79">
        <f t="shared" ref="E754:E784" si="25">IF(OR(D754=0,D754="no peak",D754="&lt; 0", D754&lt;$I$1*0.2),"ND",IF(OR(D754&lt;$I$1,$I$1*0.2&lt;=D754&lt;$I$1),"BQL",D754))</f>
        <v>18.149999999999999</v>
      </c>
    </row>
    <row r="755" spans="1:5">
      <c r="A755" s="157" t="s">
        <v>263</v>
      </c>
      <c r="B755" s="158">
        <v>1</v>
      </c>
      <c r="C755" s="159">
        <v>36</v>
      </c>
      <c r="D755" s="160">
        <v>3.984</v>
      </c>
      <c r="E755" s="79" t="str">
        <f t="shared" si="25"/>
        <v>BQL</v>
      </c>
    </row>
    <row r="756" spans="1:5">
      <c r="A756" s="157" t="s">
        <v>263</v>
      </c>
      <c r="B756" s="158">
        <v>2</v>
      </c>
      <c r="C756" s="59">
        <v>0</v>
      </c>
      <c r="D756" s="160" t="s">
        <v>195</v>
      </c>
      <c r="E756" s="79" t="str">
        <f t="shared" si="25"/>
        <v>ND</v>
      </c>
    </row>
    <row r="757" spans="1:5">
      <c r="A757" s="157" t="s">
        <v>263</v>
      </c>
      <c r="B757" s="158">
        <v>2</v>
      </c>
      <c r="C757" s="159">
        <v>0.25</v>
      </c>
      <c r="D757" s="160">
        <v>12.326000000000001</v>
      </c>
      <c r="E757" s="79">
        <f t="shared" si="25"/>
        <v>12.326000000000001</v>
      </c>
    </row>
    <row r="758" spans="1:5">
      <c r="A758" s="157" t="s">
        <v>263</v>
      </c>
      <c r="B758" s="158">
        <v>2</v>
      </c>
      <c r="C758" s="159">
        <v>0.5</v>
      </c>
      <c r="D758" s="160">
        <v>88.495000000000005</v>
      </c>
      <c r="E758" s="79">
        <f t="shared" si="25"/>
        <v>88.495000000000005</v>
      </c>
    </row>
    <row r="759" spans="1:5">
      <c r="A759" s="157" t="s">
        <v>263</v>
      </c>
      <c r="B759" s="158">
        <v>2</v>
      </c>
      <c r="C759" s="159">
        <v>0.75</v>
      </c>
      <c r="D759" s="160">
        <v>141.363</v>
      </c>
      <c r="E759" s="79">
        <f t="shared" si="25"/>
        <v>141.363</v>
      </c>
    </row>
    <row r="760" spans="1:5">
      <c r="A760" s="157" t="s">
        <v>263</v>
      </c>
      <c r="B760" s="158">
        <v>2</v>
      </c>
      <c r="C760" s="159">
        <v>1</v>
      </c>
      <c r="D760" s="160">
        <v>179.678</v>
      </c>
      <c r="E760" s="79">
        <f t="shared" si="25"/>
        <v>179.678</v>
      </c>
    </row>
    <row r="761" spans="1:5">
      <c r="A761" s="157" t="s">
        <v>263</v>
      </c>
      <c r="B761" s="158">
        <v>2</v>
      </c>
      <c r="C761" s="159">
        <v>1.5</v>
      </c>
      <c r="D761" s="160">
        <v>205.626</v>
      </c>
      <c r="E761" s="79">
        <f t="shared" si="25"/>
        <v>205.626</v>
      </c>
    </row>
    <row r="762" spans="1:5">
      <c r="A762" s="157" t="s">
        <v>263</v>
      </c>
      <c r="B762" s="158">
        <v>2</v>
      </c>
      <c r="C762" s="159">
        <v>2</v>
      </c>
      <c r="D762" s="160">
        <v>247.03100000000001</v>
      </c>
      <c r="E762" s="79">
        <f t="shared" si="25"/>
        <v>247.03100000000001</v>
      </c>
    </row>
    <row r="763" spans="1:5">
      <c r="A763" s="157" t="s">
        <v>263</v>
      </c>
      <c r="B763" s="158">
        <v>2</v>
      </c>
      <c r="C763" s="159">
        <v>3</v>
      </c>
      <c r="D763" s="160">
        <v>550.11599999999999</v>
      </c>
      <c r="E763" s="79">
        <f t="shared" si="25"/>
        <v>550.11599999999999</v>
      </c>
    </row>
    <row r="764" spans="1:5">
      <c r="A764" s="157" t="s">
        <v>263</v>
      </c>
      <c r="B764" s="158">
        <v>2</v>
      </c>
      <c r="C764" s="159">
        <v>4</v>
      </c>
      <c r="D764" s="160">
        <v>653.74300000000005</v>
      </c>
      <c r="E764" s="79">
        <f t="shared" si="25"/>
        <v>653.74300000000005</v>
      </c>
    </row>
    <row r="765" spans="1:5">
      <c r="A765" s="157" t="s">
        <v>263</v>
      </c>
      <c r="B765" s="158">
        <v>2</v>
      </c>
      <c r="C765" s="159">
        <v>5</v>
      </c>
      <c r="D765" s="160">
        <v>440.053</v>
      </c>
      <c r="E765" s="79">
        <f t="shared" si="25"/>
        <v>440.053</v>
      </c>
    </row>
    <row r="766" spans="1:5">
      <c r="A766" s="157" t="s">
        <v>263</v>
      </c>
      <c r="B766" s="158">
        <v>2</v>
      </c>
      <c r="C766" s="159">
        <v>6</v>
      </c>
      <c r="D766" s="232">
        <v>340.995</v>
      </c>
      <c r="E766" s="79">
        <f t="shared" si="25"/>
        <v>340.995</v>
      </c>
    </row>
    <row r="767" spans="1:5">
      <c r="A767" s="157" t="s">
        <v>263</v>
      </c>
      <c r="B767" s="158">
        <v>2</v>
      </c>
      <c r="C767" s="159">
        <v>7</v>
      </c>
      <c r="D767" s="232">
        <v>263.60700000000003</v>
      </c>
      <c r="E767" s="79">
        <f t="shared" si="25"/>
        <v>263.60700000000003</v>
      </c>
    </row>
    <row r="768" spans="1:5">
      <c r="A768" s="157" t="s">
        <v>263</v>
      </c>
      <c r="B768" s="158">
        <v>2</v>
      </c>
      <c r="C768" s="159">
        <v>8</v>
      </c>
      <c r="D768" s="232">
        <v>216.88499999999999</v>
      </c>
      <c r="E768" s="79">
        <f t="shared" si="25"/>
        <v>216.88499999999999</v>
      </c>
    </row>
    <row r="769" spans="1:5">
      <c r="A769" s="157" t="s">
        <v>263</v>
      </c>
      <c r="B769" s="158">
        <v>2</v>
      </c>
      <c r="C769" s="159">
        <v>10</v>
      </c>
      <c r="D769" s="160">
        <v>150.15899999999999</v>
      </c>
      <c r="E769" s="79">
        <f t="shared" si="25"/>
        <v>150.15899999999999</v>
      </c>
    </row>
    <row r="770" spans="1:5">
      <c r="A770" s="157" t="s">
        <v>263</v>
      </c>
      <c r="B770" s="158">
        <v>2</v>
      </c>
      <c r="C770" s="159">
        <v>12</v>
      </c>
      <c r="D770" s="160">
        <v>96.905000000000001</v>
      </c>
      <c r="E770" s="79">
        <f t="shared" si="25"/>
        <v>96.905000000000001</v>
      </c>
    </row>
    <row r="771" spans="1:5">
      <c r="A771" s="157" t="s">
        <v>263</v>
      </c>
      <c r="B771" s="158">
        <v>2</v>
      </c>
      <c r="C771" s="159">
        <v>24</v>
      </c>
      <c r="D771" s="160">
        <v>43.058</v>
      </c>
      <c r="E771" s="79">
        <f t="shared" si="25"/>
        <v>43.058</v>
      </c>
    </row>
    <row r="772" spans="1:5">
      <c r="A772" s="157" t="s">
        <v>263</v>
      </c>
      <c r="B772" s="158">
        <v>2</v>
      </c>
      <c r="C772" s="159">
        <v>36</v>
      </c>
      <c r="D772" s="160">
        <v>14.814</v>
      </c>
      <c r="E772" s="79">
        <f t="shared" si="25"/>
        <v>14.814</v>
      </c>
    </row>
    <row r="773" spans="1:5">
      <c r="A773" s="157" t="s">
        <v>279</v>
      </c>
      <c r="B773" s="155">
        <v>1</v>
      </c>
      <c r="C773" s="59">
        <v>0</v>
      </c>
      <c r="D773" s="160" t="s">
        <v>195</v>
      </c>
      <c r="E773" s="79" t="str">
        <f t="shared" si="25"/>
        <v>ND</v>
      </c>
    </row>
    <row r="774" spans="1:5">
      <c r="A774" s="157" t="s">
        <v>279</v>
      </c>
      <c r="B774" s="158">
        <v>1</v>
      </c>
      <c r="C774" s="159">
        <v>0.25</v>
      </c>
      <c r="D774" s="160">
        <v>57.762</v>
      </c>
      <c r="E774" s="79">
        <f t="shared" si="25"/>
        <v>57.762</v>
      </c>
    </row>
    <row r="775" spans="1:5">
      <c r="A775" s="157" t="s">
        <v>278</v>
      </c>
      <c r="B775" s="158">
        <v>1</v>
      </c>
      <c r="C775" s="159">
        <v>0.5</v>
      </c>
      <c r="D775" s="160">
        <v>176.673</v>
      </c>
      <c r="E775" s="79">
        <f t="shared" si="25"/>
        <v>176.673</v>
      </c>
    </row>
    <row r="776" spans="1:5">
      <c r="A776" s="157" t="s">
        <v>278</v>
      </c>
      <c r="B776" s="158">
        <v>1</v>
      </c>
      <c r="C776" s="159">
        <v>0.75</v>
      </c>
      <c r="D776" s="160">
        <v>285.88900000000001</v>
      </c>
      <c r="E776" s="79">
        <f t="shared" si="25"/>
        <v>285.88900000000001</v>
      </c>
    </row>
    <row r="777" spans="1:5">
      <c r="A777" s="157" t="s">
        <v>278</v>
      </c>
      <c r="B777" s="158">
        <v>1</v>
      </c>
      <c r="C777" s="159">
        <v>1</v>
      </c>
      <c r="D777" s="160">
        <v>410.64600000000002</v>
      </c>
      <c r="E777" s="79">
        <f t="shared" si="25"/>
        <v>410.64600000000002</v>
      </c>
    </row>
    <row r="778" spans="1:5">
      <c r="A778" s="157" t="s">
        <v>278</v>
      </c>
      <c r="B778" s="158">
        <v>1</v>
      </c>
      <c r="C778" s="159">
        <v>1.5</v>
      </c>
      <c r="D778" s="160">
        <v>611.30499999999995</v>
      </c>
      <c r="E778" s="79">
        <f t="shared" si="25"/>
        <v>611.30499999999995</v>
      </c>
    </row>
    <row r="779" spans="1:5">
      <c r="A779" s="157" t="s">
        <v>278</v>
      </c>
      <c r="B779" s="158">
        <v>1</v>
      </c>
      <c r="C779" s="159">
        <v>2</v>
      </c>
      <c r="D779" s="160">
        <v>644.50199999999995</v>
      </c>
      <c r="E779" s="79">
        <f t="shared" si="25"/>
        <v>644.50199999999995</v>
      </c>
    </row>
    <row r="780" spans="1:5">
      <c r="A780" s="157" t="s">
        <v>278</v>
      </c>
      <c r="B780" s="158">
        <v>1</v>
      </c>
      <c r="C780" s="159">
        <v>3</v>
      </c>
      <c r="D780" s="160">
        <v>883.64599999999996</v>
      </c>
      <c r="E780" s="79">
        <f t="shared" si="25"/>
        <v>883.64599999999996</v>
      </c>
    </row>
    <row r="781" spans="1:5">
      <c r="A781" s="157" t="s">
        <v>278</v>
      </c>
      <c r="B781" s="158">
        <v>1</v>
      </c>
      <c r="C781" s="159">
        <v>4</v>
      </c>
      <c r="D781" s="160">
        <v>959.45</v>
      </c>
      <c r="E781" s="79">
        <f t="shared" si="25"/>
        <v>959.45</v>
      </c>
    </row>
    <row r="782" spans="1:5">
      <c r="A782" s="157" t="s">
        <v>278</v>
      </c>
      <c r="B782" s="158">
        <v>1</v>
      </c>
      <c r="C782" s="159">
        <v>5</v>
      </c>
      <c r="D782" s="160">
        <v>960.01</v>
      </c>
      <c r="E782" s="79">
        <f t="shared" si="25"/>
        <v>960.01</v>
      </c>
    </row>
    <row r="783" spans="1:5">
      <c r="A783" s="157" t="s">
        <v>278</v>
      </c>
      <c r="B783" s="158">
        <v>1</v>
      </c>
      <c r="C783" s="159">
        <v>6</v>
      </c>
      <c r="D783" s="160">
        <v>974.98699999999997</v>
      </c>
      <c r="E783" s="79">
        <f t="shared" si="25"/>
        <v>974.98699999999997</v>
      </c>
    </row>
    <row r="784" spans="1:5">
      <c r="A784" s="157" t="s">
        <v>278</v>
      </c>
      <c r="B784" s="158">
        <v>1</v>
      </c>
      <c r="C784" s="159">
        <v>7</v>
      </c>
      <c r="D784" s="160">
        <v>902.63800000000003</v>
      </c>
      <c r="E784" s="79">
        <f t="shared" si="25"/>
        <v>902.63800000000003</v>
      </c>
    </row>
    <row r="785" spans="1:5">
      <c r="A785" s="157" t="s">
        <v>278</v>
      </c>
      <c r="B785" s="158">
        <v>1</v>
      </c>
      <c r="C785" s="159">
        <v>8</v>
      </c>
      <c r="D785" s="160">
        <v>843.62300000000005</v>
      </c>
      <c r="E785" s="79">
        <f>IF(OR(D785=0,D785="no peak",D785="&lt; 0", D785&lt;$I$1*0.2),"ND",IF(OR(D785&lt;$I$1,$I$1*0.2&lt;=D785&lt;$I$1),"BQL",D785))</f>
        <v>843.62300000000005</v>
      </c>
    </row>
    <row r="786" spans="1:5">
      <c r="A786" s="157" t="s">
        <v>278</v>
      </c>
      <c r="B786" s="158">
        <v>1</v>
      </c>
      <c r="C786" s="159">
        <v>10</v>
      </c>
      <c r="D786" s="160">
        <v>541.75900000000001</v>
      </c>
      <c r="E786" s="79">
        <f t="shared" ref="E786:E816" si="26">IF(OR(D786=0,D786="no peak",D786="&lt; 0", D786&lt;$I$1*0.2),"ND",IF(OR(D786&lt;$I$1,$I$1*0.2&lt;=D786&lt;$I$1),"BQL",D786))</f>
        <v>541.75900000000001</v>
      </c>
    </row>
    <row r="787" spans="1:5">
      <c r="A787" s="157" t="s">
        <v>278</v>
      </c>
      <c r="B787" s="158">
        <v>1</v>
      </c>
      <c r="C787" s="159">
        <v>12</v>
      </c>
      <c r="D787" s="160">
        <v>369.04</v>
      </c>
      <c r="E787" s="79">
        <f t="shared" si="26"/>
        <v>369.04</v>
      </c>
    </row>
    <row r="788" spans="1:5">
      <c r="A788" s="157" t="s">
        <v>278</v>
      </c>
      <c r="B788" s="158">
        <v>1</v>
      </c>
      <c r="C788" s="159">
        <v>24</v>
      </c>
      <c r="D788" s="160">
        <v>48.473999999999997</v>
      </c>
      <c r="E788" s="79">
        <f t="shared" si="26"/>
        <v>48.473999999999997</v>
      </c>
    </row>
    <row r="789" spans="1:5">
      <c r="A789" s="157" t="s">
        <v>278</v>
      </c>
      <c r="B789" s="158">
        <v>1</v>
      </c>
      <c r="C789" s="159">
        <v>36</v>
      </c>
      <c r="D789" s="160">
        <v>20.667999999999999</v>
      </c>
      <c r="E789" s="79">
        <f t="shared" si="26"/>
        <v>20.667999999999999</v>
      </c>
    </row>
    <row r="790" spans="1:5">
      <c r="A790" s="157" t="s">
        <v>278</v>
      </c>
      <c r="B790" s="158">
        <v>2</v>
      </c>
      <c r="C790" s="59">
        <v>0</v>
      </c>
      <c r="D790" s="160" t="s">
        <v>195</v>
      </c>
      <c r="E790" s="79" t="str">
        <f t="shared" si="26"/>
        <v>ND</v>
      </c>
    </row>
    <row r="791" spans="1:5">
      <c r="A791" s="157" t="s">
        <v>278</v>
      </c>
      <c r="B791" s="158">
        <v>2</v>
      </c>
      <c r="C791" s="159">
        <v>0.25</v>
      </c>
      <c r="D791" s="160">
        <v>43.526000000000003</v>
      </c>
      <c r="E791" s="79">
        <f t="shared" si="26"/>
        <v>43.526000000000003</v>
      </c>
    </row>
    <row r="792" spans="1:5">
      <c r="A792" s="157" t="s">
        <v>278</v>
      </c>
      <c r="B792" s="158">
        <v>2</v>
      </c>
      <c r="C792" s="159">
        <v>0.5</v>
      </c>
      <c r="D792" s="160">
        <v>167.60900000000001</v>
      </c>
      <c r="E792" s="79">
        <f t="shared" si="26"/>
        <v>167.60900000000001</v>
      </c>
    </row>
    <row r="793" spans="1:5">
      <c r="A793" s="157" t="s">
        <v>278</v>
      </c>
      <c r="B793" s="158">
        <v>2</v>
      </c>
      <c r="C793" s="159">
        <v>0.75</v>
      </c>
      <c r="D793" s="160">
        <v>245.411</v>
      </c>
      <c r="E793" s="79">
        <f t="shared" si="26"/>
        <v>245.411</v>
      </c>
    </row>
    <row r="794" spans="1:5">
      <c r="A794" s="157" t="s">
        <v>278</v>
      </c>
      <c r="B794" s="158">
        <v>2</v>
      </c>
      <c r="C794" s="159">
        <v>1</v>
      </c>
      <c r="D794" s="160">
        <v>346.33100000000002</v>
      </c>
      <c r="E794" s="79">
        <f t="shared" si="26"/>
        <v>346.33100000000002</v>
      </c>
    </row>
    <row r="795" spans="1:5">
      <c r="A795" s="157" t="s">
        <v>278</v>
      </c>
      <c r="B795" s="158">
        <v>2</v>
      </c>
      <c r="C795" s="159">
        <v>1.5</v>
      </c>
      <c r="D795" s="160">
        <v>465.59699999999998</v>
      </c>
      <c r="E795" s="79">
        <f t="shared" si="26"/>
        <v>465.59699999999998</v>
      </c>
    </row>
    <row r="796" spans="1:5">
      <c r="A796" s="157" t="s">
        <v>278</v>
      </c>
      <c r="B796" s="158">
        <v>2</v>
      </c>
      <c r="C796" s="159">
        <v>2</v>
      </c>
      <c r="D796" s="160">
        <v>556.56799999999998</v>
      </c>
      <c r="E796" s="79">
        <f t="shared" si="26"/>
        <v>556.56799999999998</v>
      </c>
    </row>
    <row r="797" spans="1:5">
      <c r="A797" s="157" t="s">
        <v>278</v>
      </c>
      <c r="B797" s="158">
        <v>2</v>
      </c>
      <c r="C797" s="159">
        <v>3</v>
      </c>
      <c r="D797" s="160">
        <v>764.39400000000001</v>
      </c>
      <c r="E797" s="79">
        <f t="shared" si="26"/>
        <v>764.39400000000001</v>
      </c>
    </row>
    <row r="798" spans="1:5">
      <c r="A798" s="157" t="s">
        <v>278</v>
      </c>
      <c r="B798" s="158">
        <v>2</v>
      </c>
      <c r="C798" s="159">
        <v>4</v>
      </c>
      <c r="D798" s="232">
        <v>829.98</v>
      </c>
      <c r="E798" s="79">
        <f t="shared" si="26"/>
        <v>829.98</v>
      </c>
    </row>
    <row r="799" spans="1:5">
      <c r="A799" s="157" t="s">
        <v>278</v>
      </c>
      <c r="B799" s="158">
        <v>2</v>
      </c>
      <c r="C799" s="159">
        <v>5</v>
      </c>
      <c r="D799" s="232">
        <v>604.71500000000003</v>
      </c>
      <c r="E799" s="79">
        <f t="shared" si="26"/>
        <v>604.71500000000003</v>
      </c>
    </row>
    <row r="800" spans="1:5">
      <c r="A800" s="157" t="s">
        <v>278</v>
      </c>
      <c r="B800" s="158">
        <v>2</v>
      </c>
      <c r="C800" s="159">
        <v>6</v>
      </c>
      <c r="D800" s="232">
        <v>514.72400000000005</v>
      </c>
      <c r="E800" s="79">
        <f t="shared" si="26"/>
        <v>514.72400000000005</v>
      </c>
    </row>
    <row r="801" spans="1:5">
      <c r="A801" s="157" t="s">
        <v>278</v>
      </c>
      <c r="B801" s="158">
        <v>2</v>
      </c>
      <c r="C801" s="159">
        <v>7</v>
      </c>
      <c r="D801" s="160">
        <v>378.93700000000001</v>
      </c>
      <c r="E801" s="79">
        <f t="shared" si="26"/>
        <v>378.93700000000001</v>
      </c>
    </row>
    <row r="802" spans="1:5">
      <c r="A802" s="157" t="s">
        <v>278</v>
      </c>
      <c r="B802" s="158">
        <v>2</v>
      </c>
      <c r="C802" s="159">
        <v>8</v>
      </c>
      <c r="D802" s="160">
        <v>289.69299999999998</v>
      </c>
      <c r="E802" s="79">
        <f t="shared" si="26"/>
        <v>289.69299999999998</v>
      </c>
    </row>
    <row r="803" spans="1:5">
      <c r="A803" s="157" t="s">
        <v>278</v>
      </c>
      <c r="B803" s="158">
        <v>2</v>
      </c>
      <c r="C803" s="159">
        <v>10</v>
      </c>
      <c r="D803" s="160">
        <v>160.42500000000001</v>
      </c>
      <c r="E803" s="79">
        <f t="shared" si="26"/>
        <v>160.42500000000001</v>
      </c>
    </row>
    <row r="804" spans="1:5">
      <c r="A804" s="157" t="s">
        <v>278</v>
      </c>
      <c r="B804" s="158">
        <v>2</v>
      </c>
      <c r="C804" s="159">
        <v>12</v>
      </c>
      <c r="D804" s="160">
        <v>104.839</v>
      </c>
      <c r="E804" s="79">
        <f t="shared" si="26"/>
        <v>104.839</v>
      </c>
    </row>
    <row r="805" spans="1:5">
      <c r="A805" s="157" t="s">
        <v>278</v>
      </c>
      <c r="B805" s="158">
        <v>2</v>
      </c>
      <c r="C805" s="159">
        <v>24</v>
      </c>
      <c r="D805" s="160">
        <v>14.201000000000001</v>
      </c>
      <c r="E805" s="79">
        <f t="shared" si="26"/>
        <v>14.201000000000001</v>
      </c>
    </row>
    <row r="806" spans="1:5">
      <c r="A806" s="157" t="s">
        <v>278</v>
      </c>
      <c r="B806" s="158">
        <v>2</v>
      </c>
      <c r="C806" s="159">
        <v>36</v>
      </c>
      <c r="D806" s="160">
        <v>4.6719999999999997</v>
      </c>
      <c r="E806" s="79" t="str">
        <f t="shared" si="26"/>
        <v>BQL</v>
      </c>
    </row>
    <row r="807" spans="1:5">
      <c r="A807" s="157" t="s">
        <v>281</v>
      </c>
      <c r="B807" s="155">
        <v>1</v>
      </c>
      <c r="C807" s="59">
        <v>0</v>
      </c>
      <c r="D807" s="160" t="s">
        <v>195</v>
      </c>
      <c r="E807" s="79" t="str">
        <f t="shared" si="26"/>
        <v>ND</v>
      </c>
    </row>
    <row r="808" spans="1:5">
      <c r="A808" s="157" t="s">
        <v>281</v>
      </c>
      <c r="B808" s="158">
        <v>1</v>
      </c>
      <c r="C808" s="159">
        <v>0.25</v>
      </c>
      <c r="D808" s="160">
        <v>47.960999999999999</v>
      </c>
      <c r="E808" s="79">
        <f t="shared" si="26"/>
        <v>47.960999999999999</v>
      </c>
    </row>
    <row r="809" spans="1:5">
      <c r="A809" s="157" t="s">
        <v>280</v>
      </c>
      <c r="B809" s="158">
        <v>1</v>
      </c>
      <c r="C809" s="159">
        <v>0.5</v>
      </c>
      <c r="D809" s="160">
        <v>231.833</v>
      </c>
      <c r="E809" s="79">
        <f t="shared" si="26"/>
        <v>231.833</v>
      </c>
    </row>
    <row r="810" spans="1:5">
      <c r="A810" s="157" t="s">
        <v>280</v>
      </c>
      <c r="B810" s="158">
        <v>1</v>
      </c>
      <c r="C810" s="159">
        <v>0.75</v>
      </c>
      <c r="D810" s="160">
        <v>487.08</v>
      </c>
      <c r="E810" s="79">
        <f t="shared" si="26"/>
        <v>487.08</v>
      </c>
    </row>
    <row r="811" spans="1:5">
      <c r="A811" s="157" t="s">
        <v>280</v>
      </c>
      <c r="B811" s="158">
        <v>1</v>
      </c>
      <c r="C811" s="159">
        <v>1</v>
      </c>
      <c r="D811" s="160">
        <v>582.29700000000003</v>
      </c>
      <c r="E811" s="79">
        <f t="shared" si="26"/>
        <v>582.29700000000003</v>
      </c>
    </row>
    <row r="812" spans="1:5">
      <c r="A812" s="157" t="s">
        <v>280</v>
      </c>
      <c r="B812" s="158">
        <v>1</v>
      </c>
      <c r="C812" s="159">
        <v>1.5</v>
      </c>
      <c r="D812" s="160">
        <v>641.16399999999999</v>
      </c>
      <c r="E812" s="79">
        <f t="shared" si="26"/>
        <v>641.16399999999999</v>
      </c>
    </row>
    <row r="813" spans="1:5">
      <c r="A813" s="157" t="s">
        <v>280</v>
      </c>
      <c r="B813" s="158">
        <v>1</v>
      </c>
      <c r="C813" s="159">
        <v>2</v>
      </c>
      <c r="D813" s="160">
        <v>764.94600000000003</v>
      </c>
      <c r="E813" s="79">
        <f t="shared" si="26"/>
        <v>764.94600000000003</v>
      </c>
    </row>
    <row r="814" spans="1:5">
      <c r="A814" s="157" t="s">
        <v>280</v>
      </c>
      <c r="B814" s="158">
        <v>1</v>
      </c>
      <c r="C814" s="159">
        <v>3</v>
      </c>
      <c r="D814" s="160">
        <v>878.66600000000005</v>
      </c>
      <c r="E814" s="79">
        <f t="shared" si="26"/>
        <v>878.66600000000005</v>
      </c>
    </row>
    <row r="815" spans="1:5">
      <c r="A815" s="157" t="s">
        <v>280</v>
      </c>
      <c r="B815" s="158">
        <v>1</v>
      </c>
      <c r="C815" s="159">
        <v>4</v>
      </c>
      <c r="D815" s="160">
        <v>1017.259</v>
      </c>
      <c r="E815" s="79">
        <f t="shared" si="26"/>
        <v>1017.259</v>
      </c>
    </row>
    <row r="816" spans="1:5">
      <c r="A816" s="157" t="s">
        <v>280</v>
      </c>
      <c r="B816" s="158">
        <v>1</v>
      </c>
      <c r="C816" s="159">
        <v>5</v>
      </c>
      <c r="D816" s="160">
        <v>577.57000000000005</v>
      </c>
      <c r="E816" s="79">
        <f t="shared" si="26"/>
        <v>577.57000000000005</v>
      </c>
    </row>
    <row r="817" spans="1:5">
      <c r="A817" s="157" t="s">
        <v>280</v>
      </c>
      <c r="B817" s="158">
        <v>1</v>
      </c>
      <c r="C817" s="159">
        <v>6</v>
      </c>
      <c r="D817" s="160">
        <v>392.02100000000002</v>
      </c>
      <c r="E817" s="79">
        <f>IF(OR(D817=0,D817="no peak",D817="&lt; 0", D817&lt;$I$1*0.2),"ND",IF(OR(D817&lt;$I$1,$I$1*0.2&lt;=D817&lt;$I$1),"BQL",D817))</f>
        <v>392.02100000000002</v>
      </c>
    </row>
    <row r="818" spans="1:5">
      <c r="A818" s="157" t="s">
        <v>280</v>
      </c>
      <c r="B818" s="158">
        <v>1</v>
      </c>
      <c r="C818" s="159">
        <v>7</v>
      </c>
      <c r="D818" s="160">
        <v>318.66300000000001</v>
      </c>
      <c r="E818" s="79">
        <f t="shared" ref="E818:E848" si="27">IF(OR(D818=0,D818="no peak",D818="&lt; 0", D818&lt;$I$1*0.2),"ND",IF(OR(D818&lt;$I$1,$I$1*0.2&lt;=D818&lt;$I$1),"BQL",D818))</f>
        <v>318.66300000000001</v>
      </c>
    </row>
    <row r="819" spans="1:5">
      <c r="A819" s="157" t="s">
        <v>280</v>
      </c>
      <c r="B819" s="158">
        <v>1</v>
      </c>
      <c r="C819" s="159">
        <v>8</v>
      </c>
      <c r="D819" s="160">
        <v>259.11900000000003</v>
      </c>
      <c r="E819" s="79">
        <f t="shared" si="27"/>
        <v>259.11900000000003</v>
      </c>
    </row>
    <row r="820" spans="1:5">
      <c r="A820" s="157" t="s">
        <v>280</v>
      </c>
      <c r="B820" s="158">
        <v>1</v>
      </c>
      <c r="C820" s="159">
        <v>10</v>
      </c>
      <c r="D820" s="160">
        <v>133.69200000000001</v>
      </c>
      <c r="E820" s="79">
        <f t="shared" si="27"/>
        <v>133.69200000000001</v>
      </c>
    </row>
    <row r="821" spans="1:5">
      <c r="A821" s="157" t="s">
        <v>280</v>
      </c>
      <c r="B821" s="158">
        <v>1</v>
      </c>
      <c r="C821" s="159">
        <v>12</v>
      </c>
      <c r="D821" s="160">
        <v>87.311999999999998</v>
      </c>
      <c r="E821" s="79">
        <f t="shared" si="27"/>
        <v>87.311999999999998</v>
      </c>
    </row>
    <row r="822" spans="1:5">
      <c r="A822" s="157" t="s">
        <v>280</v>
      </c>
      <c r="B822" s="158">
        <v>1</v>
      </c>
      <c r="C822" s="159">
        <v>24</v>
      </c>
      <c r="D822" s="160">
        <v>18.001000000000001</v>
      </c>
      <c r="E822" s="79">
        <f t="shared" si="27"/>
        <v>18.001000000000001</v>
      </c>
    </row>
    <row r="823" spans="1:5">
      <c r="A823" s="157" t="s">
        <v>280</v>
      </c>
      <c r="B823" s="158">
        <v>1</v>
      </c>
      <c r="C823" s="159">
        <v>36</v>
      </c>
      <c r="D823" s="160">
        <v>5.4649999999999999</v>
      </c>
      <c r="E823" s="79" t="str">
        <f t="shared" si="27"/>
        <v>BQL</v>
      </c>
    </row>
    <row r="824" spans="1:5">
      <c r="A824" s="157" t="s">
        <v>280</v>
      </c>
      <c r="B824" s="158">
        <v>2</v>
      </c>
      <c r="C824" s="59">
        <v>0</v>
      </c>
      <c r="D824" s="160" t="s">
        <v>195</v>
      </c>
      <c r="E824" s="79" t="str">
        <f t="shared" si="27"/>
        <v>ND</v>
      </c>
    </row>
    <row r="825" spans="1:5">
      <c r="A825" s="157" t="s">
        <v>280</v>
      </c>
      <c r="B825" s="158">
        <v>2</v>
      </c>
      <c r="C825" s="159">
        <v>0.25</v>
      </c>
      <c r="D825" s="160">
        <v>62.009</v>
      </c>
      <c r="E825" s="79">
        <f t="shared" si="27"/>
        <v>62.009</v>
      </c>
    </row>
    <row r="826" spans="1:5">
      <c r="A826" s="157" t="s">
        <v>280</v>
      </c>
      <c r="B826" s="158">
        <v>2</v>
      </c>
      <c r="C826" s="159">
        <v>0.5</v>
      </c>
      <c r="D826" s="160">
        <v>251.84299999999999</v>
      </c>
      <c r="E826" s="79">
        <f t="shared" si="27"/>
        <v>251.84299999999999</v>
      </c>
    </row>
    <row r="827" spans="1:5">
      <c r="A827" s="157" t="s">
        <v>280</v>
      </c>
      <c r="B827" s="158">
        <v>2</v>
      </c>
      <c r="C827" s="159">
        <v>0.75</v>
      </c>
      <c r="D827" s="160">
        <v>437.70600000000002</v>
      </c>
      <c r="E827" s="79">
        <f t="shared" si="27"/>
        <v>437.70600000000002</v>
      </c>
    </row>
    <row r="828" spans="1:5">
      <c r="A828" s="157" t="s">
        <v>280</v>
      </c>
      <c r="B828" s="158">
        <v>2</v>
      </c>
      <c r="C828" s="159">
        <v>1</v>
      </c>
      <c r="D828" s="160">
        <v>486.50900000000001</v>
      </c>
      <c r="E828" s="79">
        <f t="shared" si="27"/>
        <v>486.50900000000001</v>
      </c>
    </row>
    <row r="829" spans="1:5">
      <c r="A829" s="157" t="s">
        <v>280</v>
      </c>
      <c r="B829" s="158">
        <v>2</v>
      </c>
      <c r="C829" s="159">
        <v>1.5</v>
      </c>
      <c r="D829" s="160">
        <v>644.08900000000006</v>
      </c>
      <c r="E829" s="79">
        <f t="shared" si="27"/>
        <v>644.08900000000006</v>
      </c>
    </row>
    <row r="830" spans="1:5">
      <c r="A830" s="157" t="s">
        <v>280</v>
      </c>
      <c r="B830" s="158">
        <v>2</v>
      </c>
      <c r="C830" s="159">
        <v>2</v>
      </c>
      <c r="D830" s="232">
        <v>724.88800000000003</v>
      </c>
      <c r="E830" s="79">
        <f t="shared" si="27"/>
        <v>724.88800000000003</v>
      </c>
    </row>
    <row r="831" spans="1:5">
      <c r="A831" s="157" t="s">
        <v>280</v>
      </c>
      <c r="B831" s="158">
        <v>2</v>
      </c>
      <c r="C831" s="159">
        <v>3</v>
      </c>
      <c r="D831" s="232">
        <v>924.13599999999997</v>
      </c>
      <c r="E831" s="79">
        <f t="shared" si="27"/>
        <v>924.13599999999997</v>
      </c>
    </row>
    <row r="832" spans="1:5">
      <c r="A832" s="157" t="s">
        <v>280</v>
      </c>
      <c r="B832" s="158">
        <v>2</v>
      </c>
      <c r="C832" s="159">
        <v>4</v>
      </c>
      <c r="D832" s="232">
        <v>896.37300000000005</v>
      </c>
      <c r="E832" s="79">
        <f t="shared" si="27"/>
        <v>896.37300000000005</v>
      </c>
    </row>
    <row r="833" spans="1:5">
      <c r="A833" s="157" t="s">
        <v>280</v>
      </c>
      <c r="B833" s="158">
        <v>2</v>
      </c>
      <c r="C833" s="159">
        <v>5</v>
      </c>
      <c r="D833" s="160">
        <v>595.13099999999997</v>
      </c>
      <c r="E833" s="79">
        <f t="shared" si="27"/>
        <v>595.13099999999997</v>
      </c>
    </row>
    <row r="834" spans="1:5">
      <c r="A834" s="157" t="s">
        <v>280</v>
      </c>
      <c r="B834" s="158">
        <v>2</v>
      </c>
      <c r="C834" s="159">
        <v>6</v>
      </c>
      <c r="D834" s="160">
        <v>394.11700000000002</v>
      </c>
      <c r="E834" s="79">
        <f t="shared" si="27"/>
        <v>394.11700000000002</v>
      </c>
    </row>
    <row r="835" spans="1:5">
      <c r="A835" s="157" t="s">
        <v>280</v>
      </c>
      <c r="B835" s="158">
        <v>2</v>
      </c>
      <c r="C835" s="159">
        <v>7</v>
      </c>
      <c r="D835" s="160">
        <v>326.64299999999997</v>
      </c>
      <c r="E835" s="79">
        <f t="shared" si="27"/>
        <v>326.64299999999997</v>
      </c>
    </row>
    <row r="836" spans="1:5">
      <c r="A836" s="157" t="s">
        <v>280</v>
      </c>
      <c r="B836" s="158">
        <v>2</v>
      </c>
      <c r="C836" s="159">
        <v>8</v>
      </c>
      <c r="D836" s="160">
        <v>265.52999999999997</v>
      </c>
      <c r="E836" s="79">
        <f t="shared" si="27"/>
        <v>265.52999999999997</v>
      </c>
    </row>
    <row r="837" spans="1:5">
      <c r="A837" s="157" t="s">
        <v>280</v>
      </c>
      <c r="B837" s="158">
        <v>2</v>
      </c>
      <c r="C837" s="159">
        <v>10</v>
      </c>
      <c r="D837" s="160">
        <v>155.38</v>
      </c>
      <c r="E837" s="79">
        <f t="shared" si="27"/>
        <v>155.38</v>
      </c>
    </row>
    <row r="838" spans="1:5">
      <c r="A838" s="157" t="s">
        <v>280</v>
      </c>
      <c r="B838" s="158">
        <v>2</v>
      </c>
      <c r="C838" s="159">
        <v>12</v>
      </c>
      <c r="D838" s="160">
        <v>107.283</v>
      </c>
      <c r="E838" s="79">
        <f t="shared" si="27"/>
        <v>107.283</v>
      </c>
    </row>
    <row r="839" spans="1:5">
      <c r="A839" s="157" t="s">
        <v>280</v>
      </c>
      <c r="B839" s="158">
        <v>2</v>
      </c>
      <c r="C839" s="159">
        <v>24</v>
      </c>
      <c r="D839" s="160">
        <v>35.414000000000001</v>
      </c>
      <c r="E839" s="79">
        <f t="shared" si="27"/>
        <v>35.414000000000001</v>
      </c>
    </row>
    <row r="840" spans="1:5">
      <c r="A840" s="157" t="s">
        <v>280</v>
      </c>
      <c r="B840" s="158">
        <v>2</v>
      </c>
      <c r="C840" s="159">
        <v>36</v>
      </c>
      <c r="D840" s="160">
        <v>10.297000000000001</v>
      </c>
      <c r="E840" s="79">
        <f t="shared" si="27"/>
        <v>10.297000000000001</v>
      </c>
    </row>
    <row r="841" spans="1:5">
      <c r="A841" s="161" t="s">
        <v>283</v>
      </c>
      <c r="B841" s="155">
        <v>1</v>
      </c>
      <c r="C841" s="59">
        <v>0</v>
      </c>
      <c r="D841" s="160" t="s">
        <v>195</v>
      </c>
      <c r="E841" s="79" t="str">
        <f t="shared" si="27"/>
        <v>ND</v>
      </c>
    </row>
    <row r="842" spans="1:5">
      <c r="A842" s="161" t="s">
        <v>283</v>
      </c>
      <c r="B842" s="158">
        <v>1</v>
      </c>
      <c r="C842" s="159">
        <v>0.25</v>
      </c>
      <c r="D842" s="160">
        <v>40.322000000000003</v>
      </c>
      <c r="E842" s="79">
        <f t="shared" si="27"/>
        <v>40.322000000000003</v>
      </c>
    </row>
    <row r="843" spans="1:5">
      <c r="A843" s="161" t="s">
        <v>282</v>
      </c>
      <c r="B843" s="158">
        <v>1</v>
      </c>
      <c r="C843" s="159">
        <v>0.5</v>
      </c>
      <c r="D843" s="160">
        <v>102.039</v>
      </c>
      <c r="E843" s="79">
        <f t="shared" si="27"/>
        <v>102.039</v>
      </c>
    </row>
    <row r="844" spans="1:5">
      <c r="A844" s="161" t="s">
        <v>282</v>
      </c>
      <c r="B844" s="158">
        <v>1</v>
      </c>
      <c r="C844" s="159">
        <v>0.75</v>
      </c>
      <c r="D844" s="160">
        <v>166.35599999999999</v>
      </c>
      <c r="E844" s="79">
        <f t="shared" si="27"/>
        <v>166.35599999999999</v>
      </c>
    </row>
    <row r="845" spans="1:5">
      <c r="A845" s="161" t="s">
        <v>282</v>
      </c>
      <c r="B845" s="158">
        <v>1</v>
      </c>
      <c r="C845" s="159">
        <v>1</v>
      </c>
      <c r="D845" s="160">
        <v>239.51499999999999</v>
      </c>
      <c r="E845" s="79">
        <f t="shared" si="27"/>
        <v>239.51499999999999</v>
      </c>
    </row>
    <row r="846" spans="1:5">
      <c r="A846" s="161" t="s">
        <v>282</v>
      </c>
      <c r="B846" s="158">
        <v>1</v>
      </c>
      <c r="C846" s="159">
        <v>1.5</v>
      </c>
      <c r="D846" s="160">
        <v>401.77199999999999</v>
      </c>
      <c r="E846" s="79">
        <f t="shared" si="27"/>
        <v>401.77199999999999</v>
      </c>
    </row>
    <row r="847" spans="1:5">
      <c r="A847" s="161" t="s">
        <v>282</v>
      </c>
      <c r="B847" s="158">
        <v>1</v>
      </c>
      <c r="C847" s="159">
        <v>2</v>
      </c>
      <c r="D847" s="160">
        <v>492.18799999999999</v>
      </c>
      <c r="E847" s="79">
        <f t="shared" si="27"/>
        <v>492.18799999999999</v>
      </c>
    </row>
    <row r="848" spans="1:5">
      <c r="A848" s="161" t="s">
        <v>282</v>
      </c>
      <c r="B848" s="158">
        <v>1</v>
      </c>
      <c r="C848" s="159">
        <v>3</v>
      </c>
      <c r="D848" s="160">
        <v>479.45699999999999</v>
      </c>
      <c r="E848" s="79">
        <f t="shared" si="27"/>
        <v>479.45699999999999</v>
      </c>
    </row>
    <row r="849" spans="1:5">
      <c r="A849" s="161" t="s">
        <v>282</v>
      </c>
      <c r="B849" s="158">
        <v>1</v>
      </c>
      <c r="C849" s="159">
        <v>4</v>
      </c>
      <c r="D849" s="160">
        <v>595.61</v>
      </c>
      <c r="E849" s="79">
        <f>IF(OR(D849=0,D849="no peak",D849="&lt; 0", D849&lt;$I$1*0.2),"ND",IF(OR(D849&lt;$I$1,$I$1*0.2&lt;=D849&lt;$I$1),"BQL",D849))</f>
        <v>595.61</v>
      </c>
    </row>
    <row r="850" spans="1:5">
      <c r="A850" s="161" t="s">
        <v>282</v>
      </c>
      <c r="B850" s="158">
        <v>1</v>
      </c>
      <c r="C850" s="159">
        <v>5</v>
      </c>
      <c r="D850" s="160">
        <v>375.32400000000001</v>
      </c>
      <c r="E850" s="79">
        <f t="shared" ref="E850:E880" si="28">IF(OR(D850=0,D850="no peak",D850="&lt; 0", D850&lt;$I$1*0.2),"ND",IF(OR(D850&lt;$I$1,$I$1*0.2&lt;=D850&lt;$I$1),"BQL",D850))</f>
        <v>375.32400000000001</v>
      </c>
    </row>
    <row r="851" spans="1:5">
      <c r="A851" s="161" t="s">
        <v>282</v>
      </c>
      <c r="B851" s="158">
        <v>1</v>
      </c>
      <c r="C851" s="159">
        <v>6</v>
      </c>
      <c r="D851" s="160">
        <v>252.79400000000001</v>
      </c>
      <c r="E851" s="79">
        <f t="shared" si="28"/>
        <v>252.79400000000001</v>
      </c>
    </row>
    <row r="852" spans="1:5">
      <c r="A852" s="161" t="s">
        <v>282</v>
      </c>
      <c r="B852" s="158">
        <v>1</v>
      </c>
      <c r="C852" s="159">
        <v>7</v>
      </c>
      <c r="D852" s="160">
        <v>185.07499999999999</v>
      </c>
      <c r="E852" s="79">
        <f t="shared" si="28"/>
        <v>185.07499999999999</v>
      </c>
    </row>
    <row r="853" spans="1:5">
      <c r="A853" s="161" t="s">
        <v>282</v>
      </c>
      <c r="B853" s="158">
        <v>1</v>
      </c>
      <c r="C853" s="159">
        <v>8</v>
      </c>
      <c r="D853" s="160">
        <v>176.27600000000001</v>
      </c>
      <c r="E853" s="79">
        <f t="shared" si="28"/>
        <v>176.27600000000001</v>
      </c>
    </row>
    <row r="854" spans="1:5">
      <c r="A854" s="161" t="s">
        <v>282</v>
      </c>
      <c r="B854" s="158">
        <v>1</v>
      </c>
      <c r="C854" s="159">
        <v>10</v>
      </c>
      <c r="D854" s="160">
        <v>116.824</v>
      </c>
      <c r="E854" s="79">
        <f t="shared" si="28"/>
        <v>116.824</v>
      </c>
    </row>
    <row r="855" spans="1:5">
      <c r="A855" s="161" t="s">
        <v>282</v>
      </c>
      <c r="B855" s="158">
        <v>1</v>
      </c>
      <c r="C855" s="159">
        <v>12</v>
      </c>
      <c r="D855" s="160">
        <v>82.450999999999993</v>
      </c>
      <c r="E855" s="79">
        <f t="shared" si="28"/>
        <v>82.450999999999993</v>
      </c>
    </row>
    <row r="856" spans="1:5">
      <c r="A856" s="161" t="s">
        <v>282</v>
      </c>
      <c r="B856" s="158">
        <v>1</v>
      </c>
      <c r="C856" s="159">
        <v>24</v>
      </c>
      <c r="D856" s="160">
        <v>29.219000000000001</v>
      </c>
      <c r="E856" s="79">
        <f t="shared" si="28"/>
        <v>29.219000000000001</v>
      </c>
    </row>
    <row r="857" spans="1:5">
      <c r="A857" s="161" t="s">
        <v>282</v>
      </c>
      <c r="B857" s="158">
        <v>1</v>
      </c>
      <c r="C857" s="159">
        <v>36</v>
      </c>
      <c r="D857" s="160">
        <v>21.672999999999998</v>
      </c>
      <c r="E857" s="79">
        <f t="shared" si="28"/>
        <v>21.672999999999998</v>
      </c>
    </row>
    <row r="858" spans="1:5">
      <c r="A858" s="161" t="s">
        <v>282</v>
      </c>
      <c r="B858" s="158">
        <v>2</v>
      </c>
      <c r="C858" s="59">
        <v>0</v>
      </c>
      <c r="D858" s="160" t="s">
        <v>195</v>
      </c>
      <c r="E858" s="79" t="str">
        <f t="shared" si="28"/>
        <v>ND</v>
      </c>
    </row>
    <row r="859" spans="1:5">
      <c r="A859" s="161" t="s">
        <v>282</v>
      </c>
      <c r="B859" s="158">
        <v>2</v>
      </c>
      <c r="C859" s="159">
        <v>0.25</v>
      </c>
      <c r="D859" s="160">
        <v>20.268999999999998</v>
      </c>
      <c r="E859" s="79">
        <f t="shared" si="28"/>
        <v>20.268999999999998</v>
      </c>
    </row>
    <row r="860" spans="1:5">
      <c r="A860" s="161" t="s">
        <v>282</v>
      </c>
      <c r="B860" s="158">
        <v>2</v>
      </c>
      <c r="C860" s="159">
        <v>0.5</v>
      </c>
      <c r="D860" s="160">
        <v>135.63300000000001</v>
      </c>
      <c r="E860" s="79">
        <f t="shared" si="28"/>
        <v>135.63300000000001</v>
      </c>
    </row>
    <row r="861" spans="1:5">
      <c r="A861" s="161" t="s">
        <v>282</v>
      </c>
      <c r="B861" s="158">
        <v>2</v>
      </c>
      <c r="C861" s="159">
        <v>0.75</v>
      </c>
      <c r="D861" s="160">
        <v>143.71799999999999</v>
      </c>
      <c r="E861" s="79">
        <f t="shared" si="28"/>
        <v>143.71799999999999</v>
      </c>
    </row>
    <row r="862" spans="1:5">
      <c r="A862" s="161" t="s">
        <v>282</v>
      </c>
      <c r="B862" s="158">
        <v>2</v>
      </c>
      <c r="C862" s="159">
        <v>1</v>
      </c>
      <c r="D862" s="232">
        <v>186.065</v>
      </c>
      <c r="E862" s="79">
        <f t="shared" si="28"/>
        <v>186.065</v>
      </c>
    </row>
    <row r="863" spans="1:5">
      <c r="A863" s="161" t="s">
        <v>282</v>
      </c>
      <c r="B863" s="158">
        <v>2</v>
      </c>
      <c r="C863" s="159">
        <v>1.5</v>
      </c>
      <c r="D863" s="232">
        <v>322.53100000000001</v>
      </c>
      <c r="E863" s="79">
        <f t="shared" si="28"/>
        <v>322.53100000000001</v>
      </c>
    </row>
    <row r="864" spans="1:5">
      <c r="A864" s="161" t="s">
        <v>282</v>
      </c>
      <c r="B864" s="158">
        <v>2</v>
      </c>
      <c r="C864" s="159">
        <v>2</v>
      </c>
      <c r="D864" s="232">
        <v>410.89100000000002</v>
      </c>
      <c r="E864" s="79">
        <f t="shared" si="28"/>
        <v>410.89100000000002</v>
      </c>
    </row>
    <row r="865" spans="1:5">
      <c r="A865" s="161" t="s">
        <v>282</v>
      </c>
      <c r="B865" s="158">
        <v>2</v>
      </c>
      <c r="C865" s="159">
        <v>3</v>
      </c>
      <c r="D865" s="160">
        <v>403.35300000000001</v>
      </c>
      <c r="E865" s="79">
        <f t="shared" si="28"/>
        <v>403.35300000000001</v>
      </c>
    </row>
    <row r="866" spans="1:5">
      <c r="A866" s="161" t="s">
        <v>282</v>
      </c>
      <c r="B866" s="158">
        <v>2</v>
      </c>
      <c r="C866" s="159">
        <v>4</v>
      </c>
      <c r="D866" s="160">
        <v>351.85700000000003</v>
      </c>
      <c r="E866" s="79">
        <f t="shared" si="28"/>
        <v>351.85700000000003</v>
      </c>
    </row>
    <row r="867" spans="1:5">
      <c r="A867" s="161" t="s">
        <v>282</v>
      </c>
      <c r="B867" s="158">
        <v>2</v>
      </c>
      <c r="C867" s="159">
        <v>5</v>
      </c>
      <c r="D867" s="160">
        <v>272.31099999999998</v>
      </c>
      <c r="E867" s="79">
        <f t="shared" si="28"/>
        <v>272.31099999999998</v>
      </c>
    </row>
    <row r="868" spans="1:5">
      <c r="A868" s="161" t="s">
        <v>282</v>
      </c>
      <c r="B868" s="158">
        <v>2</v>
      </c>
      <c r="C868" s="159">
        <v>6</v>
      </c>
      <c r="D868" s="160">
        <v>211.88200000000001</v>
      </c>
      <c r="E868" s="79">
        <f t="shared" si="28"/>
        <v>211.88200000000001</v>
      </c>
    </row>
    <row r="869" spans="1:5">
      <c r="A869" s="161" t="s">
        <v>282</v>
      </c>
      <c r="B869" s="158">
        <v>2</v>
      </c>
      <c r="C869" s="159">
        <v>7</v>
      </c>
      <c r="D869" s="160">
        <v>161.74100000000001</v>
      </c>
      <c r="E869" s="79">
        <f t="shared" si="28"/>
        <v>161.74100000000001</v>
      </c>
    </row>
    <row r="870" spans="1:5">
      <c r="A870" s="161" t="s">
        <v>282</v>
      </c>
      <c r="B870" s="158">
        <v>2</v>
      </c>
      <c r="C870" s="159">
        <v>8</v>
      </c>
      <c r="D870" s="160">
        <v>134.03899999999999</v>
      </c>
      <c r="E870" s="79">
        <f t="shared" si="28"/>
        <v>134.03899999999999</v>
      </c>
    </row>
    <row r="871" spans="1:5">
      <c r="A871" s="161" t="s">
        <v>282</v>
      </c>
      <c r="B871" s="158">
        <v>2</v>
      </c>
      <c r="C871" s="159">
        <v>10</v>
      </c>
      <c r="D871" s="160">
        <v>84.561999999999998</v>
      </c>
      <c r="E871" s="79">
        <f t="shared" si="28"/>
        <v>84.561999999999998</v>
      </c>
    </row>
    <row r="872" spans="1:5">
      <c r="A872" s="161" t="s">
        <v>282</v>
      </c>
      <c r="B872" s="158">
        <v>2</v>
      </c>
      <c r="C872" s="159">
        <v>12</v>
      </c>
      <c r="D872" s="160">
        <v>52.567</v>
      </c>
      <c r="E872" s="79">
        <f t="shared" si="28"/>
        <v>52.567</v>
      </c>
    </row>
    <row r="873" spans="1:5">
      <c r="A873" s="161" t="s">
        <v>282</v>
      </c>
      <c r="B873" s="158">
        <v>2</v>
      </c>
      <c r="C873" s="159">
        <v>24</v>
      </c>
      <c r="D873" s="160">
        <v>15.654</v>
      </c>
      <c r="E873" s="79">
        <f t="shared" si="28"/>
        <v>15.654</v>
      </c>
    </row>
    <row r="874" spans="1:5">
      <c r="A874" s="161" t="s">
        <v>282</v>
      </c>
      <c r="B874" s="158">
        <v>2</v>
      </c>
      <c r="C874" s="159">
        <v>36</v>
      </c>
      <c r="D874" s="160">
        <v>8.2720000000000002</v>
      </c>
      <c r="E874" s="79" t="str">
        <f t="shared" si="28"/>
        <v>BQL</v>
      </c>
    </row>
    <row r="875" spans="1:5">
      <c r="A875" s="161" t="s">
        <v>285</v>
      </c>
      <c r="B875" s="155">
        <v>1</v>
      </c>
      <c r="C875" s="59">
        <v>0</v>
      </c>
      <c r="D875" s="160" t="s">
        <v>195</v>
      </c>
      <c r="E875" s="79" t="str">
        <f t="shared" si="28"/>
        <v>ND</v>
      </c>
    </row>
    <row r="876" spans="1:5">
      <c r="A876" s="161" t="s">
        <v>285</v>
      </c>
      <c r="B876" s="158">
        <v>1</v>
      </c>
      <c r="C876" s="159">
        <v>0.25</v>
      </c>
      <c r="D876" s="160">
        <v>14.798999999999999</v>
      </c>
      <c r="E876" s="79">
        <f t="shared" si="28"/>
        <v>14.798999999999999</v>
      </c>
    </row>
    <row r="877" spans="1:5">
      <c r="A877" s="161" t="s">
        <v>284</v>
      </c>
      <c r="B877" s="158">
        <v>1</v>
      </c>
      <c r="C877" s="159">
        <v>0.5</v>
      </c>
      <c r="D877" s="160">
        <v>116.018</v>
      </c>
      <c r="E877" s="79">
        <f t="shared" si="28"/>
        <v>116.018</v>
      </c>
    </row>
    <row r="878" spans="1:5">
      <c r="A878" s="161" t="s">
        <v>284</v>
      </c>
      <c r="B878" s="158">
        <v>1</v>
      </c>
      <c r="C878" s="159">
        <v>0.75</v>
      </c>
      <c r="D878" s="160">
        <v>230.50899999999999</v>
      </c>
      <c r="E878" s="79">
        <f t="shared" si="28"/>
        <v>230.50899999999999</v>
      </c>
    </row>
    <row r="879" spans="1:5">
      <c r="A879" s="161" t="s">
        <v>284</v>
      </c>
      <c r="B879" s="158">
        <v>1</v>
      </c>
      <c r="C879" s="159">
        <v>1</v>
      </c>
      <c r="D879" s="160">
        <v>342.63499999999999</v>
      </c>
      <c r="E879" s="79">
        <f t="shared" si="28"/>
        <v>342.63499999999999</v>
      </c>
    </row>
    <row r="880" spans="1:5">
      <c r="A880" s="161" t="s">
        <v>284</v>
      </c>
      <c r="B880" s="158">
        <v>1</v>
      </c>
      <c r="C880" s="159">
        <v>1.5</v>
      </c>
      <c r="D880" s="160">
        <v>457.108</v>
      </c>
      <c r="E880" s="79">
        <f t="shared" si="28"/>
        <v>457.108</v>
      </c>
    </row>
    <row r="881" spans="1:5">
      <c r="A881" s="161" t="s">
        <v>284</v>
      </c>
      <c r="B881" s="158">
        <v>1</v>
      </c>
      <c r="C881" s="159">
        <v>2</v>
      </c>
      <c r="D881" s="160">
        <v>503.07499999999999</v>
      </c>
      <c r="E881" s="79">
        <f>IF(OR(D881=0,D881="no peak",D881="&lt; 0", D881&lt;$I$1*0.2),"ND",IF(OR(D881&lt;$I$1,$I$1*0.2&lt;=D881&lt;$I$1),"BQL",D881))</f>
        <v>503.07499999999999</v>
      </c>
    </row>
    <row r="882" spans="1:5">
      <c r="A882" s="161" t="s">
        <v>284</v>
      </c>
      <c r="B882" s="158">
        <v>1</v>
      </c>
      <c r="C882" s="159">
        <v>3</v>
      </c>
      <c r="D882" s="160">
        <v>501.27199999999999</v>
      </c>
      <c r="E882" s="79">
        <f t="shared" ref="E882:E912" si="29">IF(OR(D882=0,D882="no peak",D882="&lt; 0", D882&lt;$I$1*0.2),"ND",IF(OR(D882&lt;$I$1,$I$1*0.2&lt;=D882&lt;$I$1),"BQL",D882))</f>
        <v>501.27199999999999</v>
      </c>
    </row>
    <row r="883" spans="1:5">
      <c r="A883" s="161" t="s">
        <v>284</v>
      </c>
      <c r="B883" s="158">
        <v>1</v>
      </c>
      <c r="C883" s="159">
        <v>4</v>
      </c>
      <c r="D883" s="160">
        <v>369.2</v>
      </c>
      <c r="E883" s="79">
        <f t="shared" si="29"/>
        <v>369.2</v>
      </c>
    </row>
    <row r="884" spans="1:5">
      <c r="A884" s="161" t="s">
        <v>284</v>
      </c>
      <c r="B884" s="158">
        <v>1</v>
      </c>
      <c r="C884" s="159">
        <v>5</v>
      </c>
      <c r="D884" s="160">
        <v>256.03399999999999</v>
      </c>
      <c r="E884" s="79">
        <f t="shared" si="29"/>
        <v>256.03399999999999</v>
      </c>
    </row>
    <row r="885" spans="1:5">
      <c r="A885" s="161" t="s">
        <v>284</v>
      </c>
      <c r="B885" s="158">
        <v>1</v>
      </c>
      <c r="C885" s="159">
        <v>6</v>
      </c>
      <c r="D885" s="160">
        <v>188.17599999999999</v>
      </c>
      <c r="E885" s="79">
        <f t="shared" si="29"/>
        <v>188.17599999999999</v>
      </c>
    </row>
    <row r="886" spans="1:5">
      <c r="A886" s="161" t="s">
        <v>284</v>
      </c>
      <c r="B886" s="158">
        <v>1</v>
      </c>
      <c r="C886" s="159">
        <v>7</v>
      </c>
      <c r="D886" s="160">
        <v>180</v>
      </c>
      <c r="E886" s="79">
        <f t="shared" si="29"/>
        <v>180</v>
      </c>
    </row>
    <row r="887" spans="1:5">
      <c r="A887" s="161" t="s">
        <v>284</v>
      </c>
      <c r="B887" s="158">
        <v>1</v>
      </c>
      <c r="C887" s="159">
        <v>8</v>
      </c>
      <c r="D887" s="160">
        <v>156.96799999999999</v>
      </c>
      <c r="E887" s="79">
        <f t="shared" si="29"/>
        <v>156.96799999999999</v>
      </c>
    </row>
    <row r="888" spans="1:5">
      <c r="A888" s="161" t="s">
        <v>284</v>
      </c>
      <c r="B888" s="158">
        <v>1</v>
      </c>
      <c r="C888" s="159">
        <v>10</v>
      </c>
      <c r="D888" s="160">
        <v>105.843</v>
      </c>
      <c r="E888" s="79">
        <f t="shared" si="29"/>
        <v>105.843</v>
      </c>
    </row>
    <row r="889" spans="1:5">
      <c r="A889" s="161" t="s">
        <v>284</v>
      </c>
      <c r="B889" s="158">
        <v>1</v>
      </c>
      <c r="C889" s="159">
        <v>12</v>
      </c>
      <c r="D889" s="160">
        <v>69.768000000000001</v>
      </c>
      <c r="E889" s="79">
        <f t="shared" si="29"/>
        <v>69.768000000000001</v>
      </c>
    </row>
    <row r="890" spans="1:5">
      <c r="A890" s="161" t="s">
        <v>284</v>
      </c>
      <c r="B890" s="158">
        <v>1</v>
      </c>
      <c r="C890" s="159">
        <v>24</v>
      </c>
      <c r="D890" s="160">
        <v>35.244999999999997</v>
      </c>
      <c r="E890" s="79">
        <f t="shared" si="29"/>
        <v>35.244999999999997</v>
      </c>
    </row>
    <row r="891" spans="1:5">
      <c r="A891" s="161" t="s">
        <v>284</v>
      </c>
      <c r="B891" s="158">
        <v>1</v>
      </c>
      <c r="C891" s="159">
        <v>36</v>
      </c>
      <c r="D891" s="160">
        <v>12.608000000000001</v>
      </c>
      <c r="E891" s="79">
        <f t="shared" si="29"/>
        <v>12.608000000000001</v>
      </c>
    </row>
    <row r="892" spans="1:5">
      <c r="A892" s="161" t="s">
        <v>284</v>
      </c>
      <c r="B892" s="158">
        <v>2</v>
      </c>
      <c r="C892" s="59">
        <v>0</v>
      </c>
      <c r="D892" s="160" t="s">
        <v>195</v>
      </c>
      <c r="E892" s="79" t="str">
        <f t="shared" si="29"/>
        <v>ND</v>
      </c>
    </row>
    <row r="893" spans="1:5">
      <c r="A893" s="161" t="s">
        <v>284</v>
      </c>
      <c r="B893" s="158">
        <v>2</v>
      </c>
      <c r="C893" s="159">
        <v>0.25</v>
      </c>
      <c r="D893" s="160">
        <v>51.612000000000002</v>
      </c>
      <c r="E893" s="79">
        <f t="shared" si="29"/>
        <v>51.612000000000002</v>
      </c>
    </row>
    <row r="894" spans="1:5">
      <c r="A894" s="161" t="s">
        <v>284</v>
      </c>
      <c r="B894" s="158">
        <v>2</v>
      </c>
      <c r="C894" s="159">
        <v>0.5</v>
      </c>
      <c r="D894" s="232">
        <v>147.143</v>
      </c>
      <c r="E894" s="79">
        <f t="shared" si="29"/>
        <v>147.143</v>
      </c>
    </row>
    <row r="895" spans="1:5">
      <c r="A895" s="161" t="s">
        <v>284</v>
      </c>
      <c r="B895" s="158">
        <v>2</v>
      </c>
      <c r="C895" s="159">
        <v>0.75</v>
      </c>
      <c r="D895" s="232">
        <v>164.12899999999999</v>
      </c>
      <c r="E895" s="79">
        <f t="shared" si="29"/>
        <v>164.12899999999999</v>
      </c>
    </row>
    <row r="896" spans="1:5">
      <c r="A896" s="161" t="s">
        <v>284</v>
      </c>
      <c r="B896" s="158">
        <v>2</v>
      </c>
      <c r="C896" s="159">
        <v>1</v>
      </c>
      <c r="D896" s="232">
        <v>175.27500000000001</v>
      </c>
      <c r="E896" s="79">
        <f t="shared" si="29"/>
        <v>175.27500000000001</v>
      </c>
    </row>
    <row r="897" spans="1:5">
      <c r="A897" s="161" t="s">
        <v>284</v>
      </c>
      <c r="B897" s="158">
        <v>2</v>
      </c>
      <c r="C897" s="159">
        <v>1.5</v>
      </c>
      <c r="D897" s="160">
        <v>353.93200000000002</v>
      </c>
      <c r="E897" s="79">
        <f t="shared" si="29"/>
        <v>353.93200000000002</v>
      </c>
    </row>
    <row r="898" spans="1:5">
      <c r="A898" s="161" t="s">
        <v>284</v>
      </c>
      <c r="B898" s="158">
        <v>2</v>
      </c>
      <c r="C898" s="159">
        <v>2</v>
      </c>
      <c r="D898" s="160">
        <v>427.25299999999999</v>
      </c>
      <c r="E898" s="79">
        <f t="shared" si="29"/>
        <v>427.25299999999999</v>
      </c>
    </row>
    <row r="899" spans="1:5">
      <c r="A899" s="161" t="s">
        <v>284</v>
      </c>
      <c r="B899" s="158">
        <v>2</v>
      </c>
      <c r="C899" s="159">
        <v>3</v>
      </c>
      <c r="D899" s="160">
        <v>358.66500000000002</v>
      </c>
      <c r="E899" s="79">
        <f t="shared" si="29"/>
        <v>358.66500000000002</v>
      </c>
    </row>
    <row r="900" spans="1:5">
      <c r="A900" s="161" t="s">
        <v>284</v>
      </c>
      <c r="B900" s="158">
        <v>2</v>
      </c>
      <c r="C900" s="159">
        <v>4</v>
      </c>
      <c r="D900" s="160">
        <v>275.02300000000002</v>
      </c>
      <c r="E900" s="79">
        <f t="shared" si="29"/>
        <v>275.02300000000002</v>
      </c>
    </row>
    <row r="901" spans="1:5">
      <c r="A901" s="161" t="s">
        <v>284</v>
      </c>
      <c r="B901" s="158">
        <v>2</v>
      </c>
      <c r="C901" s="159">
        <v>5</v>
      </c>
      <c r="D901" s="160">
        <v>232.99600000000001</v>
      </c>
      <c r="E901" s="79">
        <f t="shared" si="29"/>
        <v>232.99600000000001</v>
      </c>
    </row>
    <row r="902" spans="1:5">
      <c r="A902" s="161" t="s">
        <v>284</v>
      </c>
      <c r="B902" s="158">
        <v>2</v>
      </c>
      <c r="C902" s="159">
        <v>6</v>
      </c>
      <c r="D902" s="160">
        <v>163.291</v>
      </c>
      <c r="E902" s="79">
        <f t="shared" si="29"/>
        <v>163.291</v>
      </c>
    </row>
    <row r="903" spans="1:5">
      <c r="A903" s="161" t="s">
        <v>284</v>
      </c>
      <c r="B903" s="158">
        <v>2</v>
      </c>
      <c r="C903" s="159">
        <v>7</v>
      </c>
      <c r="D903" s="160">
        <v>121.676</v>
      </c>
      <c r="E903" s="79">
        <f t="shared" si="29"/>
        <v>121.676</v>
      </c>
    </row>
    <row r="904" spans="1:5">
      <c r="A904" s="161" t="s">
        <v>284</v>
      </c>
      <c r="B904" s="158">
        <v>2</v>
      </c>
      <c r="C904" s="159">
        <v>8</v>
      </c>
      <c r="D904" s="160">
        <v>110.327</v>
      </c>
      <c r="E904" s="79">
        <f t="shared" si="29"/>
        <v>110.327</v>
      </c>
    </row>
    <row r="905" spans="1:5">
      <c r="A905" s="161" t="s">
        <v>284</v>
      </c>
      <c r="B905" s="158">
        <v>2</v>
      </c>
      <c r="C905" s="159">
        <v>10</v>
      </c>
      <c r="D905" s="160">
        <v>56.255000000000003</v>
      </c>
      <c r="E905" s="79">
        <f t="shared" si="29"/>
        <v>56.255000000000003</v>
      </c>
    </row>
    <row r="906" spans="1:5">
      <c r="A906" s="161" t="s">
        <v>284</v>
      </c>
      <c r="B906" s="158">
        <v>2</v>
      </c>
      <c r="C906" s="159">
        <v>12</v>
      </c>
      <c r="D906" s="160">
        <v>38.165999999999997</v>
      </c>
      <c r="E906" s="79">
        <f t="shared" si="29"/>
        <v>38.165999999999997</v>
      </c>
    </row>
    <row r="907" spans="1:5">
      <c r="A907" s="161" t="s">
        <v>284</v>
      </c>
      <c r="B907" s="158">
        <v>2</v>
      </c>
      <c r="C907" s="159">
        <v>24</v>
      </c>
      <c r="D907" s="160">
        <v>13.311</v>
      </c>
      <c r="E907" s="79">
        <f t="shared" si="29"/>
        <v>13.311</v>
      </c>
    </row>
    <row r="908" spans="1:5">
      <c r="A908" s="161" t="s">
        <v>284</v>
      </c>
      <c r="B908" s="158">
        <v>2</v>
      </c>
      <c r="C908" s="159">
        <v>36</v>
      </c>
      <c r="D908" s="160">
        <v>4.8179999999999996</v>
      </c>
      <c r="E908" s="79" t="str">
        <f t="shared" si="29"/>
        <v>BQL</v>
      </c>
    </row>
    <row r="909" spans="1:5">
      <c r="A909" s="157" t="s">
        <v>287</v>
      </c>
      <c r="B909" s="155">
        <v>1</v>
      </c>
      <c r="C909" s="59">
        <v>0</v>
      </c>
      <c r="D909" s="160" t="s">
        <v>195</v>
      </c>
      <c r="E909" s="79" t="str">
        <f t="shared" si="29"/>
        <v>ND</v>
      </c>
    </row>
    <row r="910" spans="1:5">
      <c r="A910" s="157" t="s">
        <v>287</v>
      </c>
      <c r="B910" s="158">
        <v>1</v>
      </c>
      <c r="C910" s="159">
        <v>0.25</v>
      </c>
      <c r="D910" s="160">
        <v>52.366999999999997</v>
      </c>
      <c r="E910" s="79">
        <f t="shared" si="29"/>
        <v>52.366999999999997</v>
      </c>
    </row>
    <row r="911" spans="1:5">
      <c r="A911" s="157" t="s">
        <v>286</v>
      </c>
      <c r="B911" s="158">
        <v>1</v>
      </c>
      <c r="C911" s="159">
        <v>0.5</v>
      </c>
      <c r="D911" s="160">
        <v>163.61699999999999</v>
      </c>
      <c r="E911" s="79">
        <f t="shared" si="29"/>
        <v>163.61699999999999</v>
      </c>
    </row>
    <row r="912" spans="1:5">
      <c r="A912" s="157" t="s">
        <v>286</v>
      </c>
      <c r="B912" s="158">
        <v>1</v>
      </c>
      <c r="C912" s="159">
        <v>0.75</v>
      </c>
      <c r="D912" s="160">
        <v>272.17700000000002</v>
      </c>
      <c r="E912" s="79">
        <f t="shared" si="29"/>
        <v>272.17700000000002</v>
      </c>
    </row>
    <row r="913" spans="1:5">
      <c r="A913" s="157" t="s">
        <v>286</v>
      </c>
      <c r="B913" s="158">
        <v>1</v>
      </c>
      <c r="C913" s="159">
        <v>1</v>
      </c>
      <c r="D913" s="160">
        <v>346.93900000000002</v>
      </c>
      <c r="E913" s="79">
        <f>IF(OR(D913=0,D913="no peak",D913="&lt; 0", D913&lt;$I$1*0.2),"ND",IF(OR(D913&lt;$I$1,$I$1*0.2&lt;=D913&lt;$I$1),"BQL",D913))</f>
        <v>346.93900000000002</v>
      </c>
    </row>
    <row r="914" spans="1:5">
      <c r="A914" s="157" t="s">
        <v>286</v>
      </c>
      <c r="B914" s="158">
        <v>1</v>
      </c>
      <c r="C914" s="159">
        <v>1.5</v>
      </c>
      <c r="D914" s="160">
        <v>430.15199999999999</v>
      </c>
      <c r="E914" s="79">
        <f t="shared" ref="E914:E944" si="30">IF(OR(D914=0,D914="no peak",D914="&lt; 0", D914&lt;$I$1*0.2),"ND",IF(OR(D914&lt;$I$1,$I$1*0.2&lt;=D914&lt;$I$1),"BQL",D914))</f>
        <v>430.15199999999999</v>
      </c>
    </row>
    <row r="915" spans="1:5">
      <c r="A915" s="157" t="s">
        <v>286</v>
      </c>
      <c r="B915" s="158">
        <v>1</v>
      </c>
      <c r="C915" s="159">
        <v>2</v>
      </c>
      <c r="D915" s="160">
        <v>440.78800000000001</v>
      </c>
      <c r="E915" s="79">
        <f t="shared" si="30"/>
        <v>440.78800000000001</v>
      </c>
    </row>
    <row r="916" spans="1:5">
      <c r="A916" s="157" t="s">
        <v>286</v>
      </c>
      <c r="B916" s="158">
        <v>1</v>
      </c>
      <c r="C916" s="159">
        <v>3</v>
      </c>
      <c r="D916" s="160">
        <v>497.78699999999998</v>
      </c>
      <c r="E916" s="79">
        <f t="shared" si="30"/>
        <v>497.78699999999998</v>
      </c>
    </row>
    <row r="917" spans="1:5">
      <c r="A917" s="157" t="s">
        <v>286</v>
      </c>
      <c r="B917" s="158">
        <v>1</v>
      </c>
      <c r="C917" s="159">
        <v>4</v>
      </c>
      <c r="D917" s="160">
        <v>474.47500000000002</v>
      </c>
      <c r="E917" s="79">
        <f t="shared" si="30"/>
        <v>474.47500000000002</v>
      </c>
    </row>
    <row r="918" spans="1:5">
      <c r="A918" s="157" t="s">
        <v>286</v>
      </c>
      <c r="B918" s="158">
        <v>1</v>
      </c>
      <c r="C918" s="159">
        <v>5</v>
      </c>
      <c r="D918" s="160">
        <v>395.05500000000001</v>
      </c>
      <c r="E918" s="79">
        <f t="shared" si="30"/>
        <v>395.05500000000001</v>
      </c>
    </row>
    <row r="919" spans="1:5">
      <c r="A919" s="157" t="s">
        <v>286</v>
      </c>
      <c r="B919" s="158">
        <v>1</v>
      </c>
      <c r="C919" s="159">
        <v>6</v>
      </c>
      <c r="D919" s="160">
        <v>260.16399999999999</v>
      </c>
      <c r="E919" s="79">
        <f t="shared" si="30"/>
        <v>260.16399999999999</v>
      </c>
    </row>
    <row r="920" spans="1:5">
      <c r="A920" s="157" t="s">
        <v>286</v>
      </c>
      <c r="B920" s="158">
        <v>1</v>
      </c>
      <c r="C920" s="159">
        <v>7</v>
      </c>
      <c r="D920" s="160">
        <v>215.655</v>
      </c>
      <c r="E920" s="79">
        <f t="shared" si="30"/>
        <v>215.655</v>
      </c>
    </row>
    <row r="921" spans="1:5">
      <c r="A921" s="157" t="s">
        <v>286</v>
      </c>
      <c r="B921" s="158">
        <v>1</v>
      </c>
      <c r="C921" s="159">
        <v>8</v>
      </c>
      <c r="D921" s="160">
        <v>178.726</v>
      </c>
      <c r="E921" s="79">
        <f t="shared" si="30"/>
        <v>178.726</v>
      </c>
    </row>
    <row r="922" spans="1:5">
      <c r="A922" s="157" t="s">
        <v>286</v>
      </c>
      <c r="B922" s="158">
        <v>1</v>
      </c>
      <c r="C922" s="159">
        <v>10</v>
      </c>
      <c r="D922" s="160">
        <v>92.700999999999993</v>
      </c>
      <c r="E922" s="79">
        <f t="shared" si="30"/>
        <v>92.700999999999993</v>
      </c>
    </row>
    <row r="923" spans="1:5">
      <c r="A923" s="157" t="s">
        <v>286</v>
      </c>
      <c r="B923" s="158">
        <v>1</v>
      </c>
      <c r="C923" s="159">
        <v>12</v>
      </c>
      <c r="D923" s="160">
        <v>59.408000000000001</v>
      </c>
      <c r="E923" s="79">
        <f t="shared" si="30"/>
        <v>59.408000000000001</v>
      </c>
    </row>
    <row r="924" spans="1:5">
      <c r="A924" s="157" t="s">
        <v>286</v>
      </c>
      <c r="B924" s="158">
        <v>1</v>
      </c>
      <c r="C924" s="159">
        <v>24</v>
      </c>
      <c r="D924" s="160">
        <v>15.132</v>
      </c>
      <c r="E924" s="79">
        <f t="shared" si="30"/>
        <v>15.132</v>
      </c>
    </row>
    <row r="925" spans="1:5">
      <c r="A925" s="157" t="s">
        <v>286</v>
      </c>
      <c r="B925" s="158">
        <v>1</v>
      </c>
      <c r="C925" s="159">
        <v>36</v>
      </c>
      <c r="D925" s="160">
        <v>7.4379999999999997</v>
      </c>
      <c r="E925" s="79" t="str">
        <f t="shared" si="30"/>
        <v>BQL</v>
      </c>
    </row>
    <row r="926" spans="1:5">
      <c r="A926" s="157" t="s">
        <v>286</v>
      </c>
      <c r="B926" s="158">
        <v>2</v>
      </c>
      <c r="C926" s="59">
        <v>0</v>
      </c>
      <c r="D926" s="232" t="s">
        <v>195</v>
      </c>
      <c r="E926" s="79" t="str">
        <f t="shared" si="30"/>
        <v>ND</v>
      </c>
    </row>
    <row r="927" spans="1:5">
      <c r="A927" s="157" t="s">
        <v>286</v>
      </c>
      <c r="B927" s="158">
        <v>2</v>
      </c>
      <c r="C927" s="159">
        <v>0.25</v>
      </c>
      <c r="D927" s="232">
        <v>55.451999999999998</v>
      </c>
      <c r="E927" s="79">
        <f t="shared" si="30"/>
        <v>55.451999999999998</v>
      </c>
    </row>
    <row r="928" spans="1:5">
      <c r="A928" s="157" t="s">
        <v>286</v>
      </c>
      <c r="B928" s="158">
        <v>2</v>
      </c>
      <c r="C928" s="159">
        <v>0.5</v>
      </c>
      <c r="D928" s="232">
        <v>211.38300000000001</v>
      </c>
      <c r="E928" s="79">
        <f t="shared" si="30"/>
        <v>211.38300000000001</v>
      </c>
    </row>
    <row r="929" spans="1:5">
      <c r="A929" s="157" t="s">
        <v>286</v>
      </c>
      <c r="B929" s="158">
        <v>2</v>
      </c>
      <c r="C929" s="159">
        <v>0.75</v>
      </c>
      <c r="D929" s="160">
        <v>315.52999999999997</v>
      </c>
      <c r="E929" s="79">
        <f t="shared" si="30"/>
        <v>315.52999999999997</v>
      </c>
    </row>
    <row r="930" spans="1:5">
      <c r="A930" s="157" t="s">
        <v>286</v>
      </c>
      <c r="B930" s="158">
        <v>2</v>
      </c>
      <c r="C930" s="159">
        <v>1</v>
      </c>
      <c r="D930" s="160">
        <v>431.86</v>
      </c>
      <c r="E930" s="79">
        <f t="shared" si="30"/>
        <v>431.86</v>
      </c>
    </row>
    <row r="931" spans="1:5">
      <c r="A931" s="157" t="s">
        <v>286</v>
      </c>
      <c r="B931" s="158">
        <v>2</v>
      </c>
      <c r="C931" s="159">
        <v>1.5</v>
      </c>
      <c r="D931" s="160">
        <v>395.67099999999999</v>
      </c>
      <c r="E931" s="79">
        <f t="shared" si="30"/>
        <v>395.67099999999999</v>
      </c>
    </row>
    <row r="932" spans="1:5">
      <c r="A932" s="157" t="s">
        <v>286</v>
      </c>
      <c r="B932" s="158">
        <v>2</v>
      </c>
      <c r="C932" s="159">
        <v>2</v>
      </c>
      <c r="D932" s="160">
        <v>394.97399999999999</v>
      </c>
      <c r="E932" s="79">
        <f t="shared" si="30"/>
        <v>394.97399999999999</v>
      </c>
    </row>
    <row r="933" spans="1:5">
      <c r="A933" s="157" t="s">
        <v>286</v>
      </c>
      <c r="B933" s="158">
        <v>2</v>
      </c>
      <c r="C933" s="159">
        <v>3</v>
      </c>
      <c r="D933" s="160">
        <v>360.89600000000002</v>
      </c>
      <c r="E933" s="79">
        <f t="shared" si="30"/>
        <v>360.89600000000002</v>
      </c>
    </row>
    <row r="934" spans="1:5">
      <c r="A934" s="157" t="s">
        <v>286</v>
      </c>
      <c r="B934" s="158">
        <v>2</v>
      </c>
      <c r="C934" s="159">
        <v>4</v>
      </c>
      <c r="D934" s="160">
        <v>400.173</v>
      </c>
      <c r="E934" s="79">
        <f t="shared" si="30"/>
        <v>400.173</v>
      </c>
    </row>
    <row r="935" spans="1:5">
      <c r="A935" s="157" t="s">
        <v>286</v>
      </c>
      <c r="B935" s="158">
        <v>2</v>
      </c>
      <c r="C935" s="159">
        <v>5</v>
      </c>
      <c r="D935" s="160">
        <v>337.09199999999998</v>
      </c>
      <c r="E935" s="79">
        <f t="shared" si="30"/>
        <v>337.09199999999998</v>
      </c>
    </row>
    <row r="936" spans="1:5">
      <c r="A936" s="157" t="s">
        <v>286</v>
      </c>
      <c r="B936" s="158">
        <v>2</v>
      </c>
      <c r="C936" s="159">
        <v>6</v>
      </c>
      <c r="D936" s="160">
        <v>236.06200000000001</v>
      </c>
      <c r="E936" s="79">
        <f t="shared" si="30"/>
        <v>236.06200000000001</v>
      </c>
    </row>
    <row r="937" spans="1:5">
      <c r="A937" s="157" t="s">
        <v>286</v>
      </c>
      <c r="B937" s="158">
        <v>2</v>
      </c>
      <c r="C937" s="159">
        <v>7</v>
      </c>
      <c r="D937" s="160">
        <v>197.98</v>
      </c>
      <c r="E937" s="79">
        <f t="shared" si="30"/>
        <v>197.98</v>
      </c>
    </row>
    <row r="938" spans="1:5">
      <c r="A938" s="157" t="s">
        <v>286</v>
      </c>
      <c r="B938" s="158">
        <v>2</v>
      </c>
      <c r="C938" s="159">
        <v>8</v>
      </c>
      <c r="D938" s="160">
        <v>166.70599999999999</v>
      </c>
      <c r="E938" s="79">
        <f t="shared" si="30"/>
        <v>166.70599999999999</v>
      </c>
    </row>
    <row r="939" spans="1:5">
      <c r="A939" s="157" t="s">
        <v>286</v>
      </c>
      <c r="B939" s="158">
        <v>2</v>
      </c>
      <c r="C939" s="159">
        <v>10</v>
      </c>
      <c r="D939" s="160">
        <v>99.162000000000006</v>
      </c>
      <c r="E939" s="79">
        <f t="shared" si="30"/>
        <v>99.162000000000006</v>
      </c>
    </row>
    <row r="940" spans="1:5">
      <c r="A940" s="157" t="s">
        <v>286</v>
      </c>
      <c r="B940" s="158">
        <v>2</v>
      </c>
      <c r="C940" s="159">
        <v>12</v>
      </c>
      <c r="D940" s="160">
        <v>60.889000000000003</v>
      </c>
      <c r="E940" s="79">
        <f t="shared" si="30"/>
        <v>60.889000000000003</v>
      </c>
    </row>
    <row r="941" spans="1:5">
      <c r="A941" s="157" t="s">
        <v>286</v>
      </c>
      <c r="B941" s="158">
        <v>2</v>
      </c>
      <c r="C941" s="159">
        <v>24</v>
      </c>
      <c r="D941" s="160">
        <v>18.253</v>
      </c>
      <c r="E941" s="79">
        <f t="shared" si="30"/>
        <v>18.253</v>
      </c>
    </row>
    <row r="942" spans="1:5">
      <c r="A942" s="157" t="s">
        <v>286</v>
      </c>
      <c r="B942" s="158">
        <v>2</v>
      </c>
      <c r="C942" s="159">
        <v>36</v>
      </c>
      <c r="D942" s="160">
        <v>13.122999999999999</v>
      </c>
      <c r="E942" s="79">
        <f t="shared" si="30"/>
        <v>13.122999999999999</v>
      </c>
    </row>
    <row r="943" spans="1:5">
      <c r="A943" s="157" t="s">
        <v>289</v>
      </c>
      <c r="B943" s="155">
        <v>1</v>
      </c>
      <c r="C943" s="59">
        <v>0</v>
      </c>
      <c r="D943" s="160" t="s">
        <v>195</v>
      </c>
      <c r="E943" s="79" t="str">
        <f t="shared" si="30"/>
        <v>ND</v>
      </c>
    </row>
    <row r="944" spans="1:5">
      <c r="A944" s="157" t="s">
        <v>289</v>
      </c>
      <c r="B944" s="158">
        <v>1</v>
      </c>
      <c r="C944" s="159">
        <v>0.25</v>
      </c>
      <c r="D944" s="160">
        <v>80.147000000000006</v>
      </c>
      <c r="E944" s="79">
        <f t="shared" si="30"/>
        <v>80.147000000000006</v>
      </c>
    </row>
    <row r="945" spans="1:5">
      <c r="A945" s="157" t="s">
        <v>288</v>
      </c>
      <c r="B945" s="158">
        <v>1</v>
      </c>
      <c r="C945" s="159">
        <v>0.5</v>
      </c>
      <c r="D945" s="160">
        <v>271.03100000000001</v>
      </c>
      <c r="E945" s="79">
        <f>IF(OR(D945=0,D945="no peak",D945="&lt; 0", D945&lt;$I$1*0.2),"ND",IF(OR(D945&lt;$I$1,$I$1*0.2&lt;=D945&lt;$I$1),"BQL",D945))</f>
        <v>271.03100000000001</v>
      </c>
    </row>
    <row r="946" spans="1:5">
      <c r="A946" s="157" t="s">
        <v>288</v>
      </c>
      <c r="B946" s="158">
        <v>1</v>
      </c>
      <c r="C946" s="159">
        <v>0.75</v>
      </c>
      <c r="D946" s="160">
        <v>376.42</v>
      </c>
      <c r="E946" s="79">
        <f t="shared" ref="E946:E976" si="31">IF(OR(D946=0,D946="no peak",D946="&lt; 0", D946&lt;$I$1*0.2),"ND",IF(OR(D946&lt;$I$1,$I$1*0.2&lt;=D946&lt;$I$1),"BQL",D946))</f>
        <v>376.42</v>
      </c>
    </row>
    <row r="947" spans="1:5">
      <c r="A947" s="157" t="s">
        <v>288</v>
      </c>
      <c r="B947" s="158">
        <v>1</v>
      </c>
      <c r="C947" s="159">
        <v>1</v>
      </c>
      <c r="D947" s="160">
        <v>420.46600000000001</v>
      </c>
      <c r="E947" s="79">
        <f t="shared" si="31"/>
        <v>420.46600000000001</v>
      </c>
    </row>
    <row r="948" spans="1:5">
      <c r="A948" s="157" t="s">
        <v>288</v>
      </c>
      <c r="B948" s="158">
        <v>1</v>
      </c>
      <c r="C948" s="159">
        <v>1.5</v>
      </c>
      <c r="D948" s="160">
        <v>345.584</v>
      </c>
      <c r="E948" s="79">
        <f t="shared" si="31"/>
        <v>345.584</v>
      </c>
    </row>
    <row r="949" spans="1:5">
      <c r="A949" s="157" t="s">
        <v>288</v>
      </c>
      <c r="B949" s="158">
        <v>1</v>
      </c>
      <c r="C949" s="159">
        <v>2</v>
      </c>
      <c r="D949" s="160">
        <v>318.60199999999998</v>
      </c>
      <c r="E949" s="79">
        <f t="shared" si="31"/>
        <v>318.60199999999998</v>
      </c>
    </row>
    <row r="950" spans="1:5">
      <c r="A950" s="157" t="s">
        <v>288</v>
      </c>
      <c r="B950" s="158">
        <v>1</v>
      </c>
      <c r="C950" s="159">
        <v>3</v>
      </c>
      <c r="D950" s="160">
        <v>267.63299999999998</v>
      </c>
      <c r="E950" s="79">
        <f t="shared" si="31"/>
        <v>267.63299999999998</v>
      </c>
    </row>
    <row r="951" spans="1:5">
      <c r="A951" s="157" t="s">
        <v>288</v>
      </c>
      <c r="B951" s="158">
        <v>1</v>
      </c>
      <c r="C951" s="159">
        <v>4</v>
      </c>
      <c r="D951" s="160">
        <v>227.47200000000001</v>
      </c>
      <c r="E951" s="79">
        <f t="shared" si="31"/>
        <v>227.47200000000001</v>
      </c>
    </row>
    <row r="952" spans="1:5">
      <c r="A952" s="157" t="s">
        <v>288</v>
      </c>
      <c r="B952" s="158">
        <v>1</v>
      </c>
      <c r="C952" s="159">
        <v>5</v>
      </c>
      <c r="D952" s="160">
        <v>140.83600000000001</v>
      </c>
      <c r="E952" s="79">
        <f t="shared" si="31"/>
        <v>140.83600000000001</v>
      </c>
    </row>
    <row r="953" spans="1:5">
      <c r="A953" s="157" t="s">
        <v>288</v>
      </c>
      <c r="B953" s="158">
        <v>1</v>
      </c>
      <c r="C953" s="159">
        <v>6</v>
      </c>
      <c r="D953" s="160">
        <v>107.336</v>
      </c>
      <c r="E953" s="79">
        <f t="shared" si="31"/>
        <v>107.336</v>
      </c>
    </row>
    <row r="954" spans="1:5">
      <c r="A954" s="157" t="s">
        <v>288</v>
      </c>
      <c r="B954" s="158">
        <v>1</v>
      </c>
      <c r="C954" s="159">
        <v>7</v>
      </c>
      <c r="D954" s="160">
        <v>86.843000000000004</v>
      </c>
      <c r="E954" s="79">
        <f t="shared" si="31"/>
        <v>86.843000000000004</v>
      </c>
    </row>
    <row r="955" spans="1:5">
      <c r="A955" s="157" t="s">
        <v>288</v>
      </c>
      <c r="B955" s="158">
        <v>1</v>
      </c>
      <c r="C955" s="159">
        <v>8</v>
      </c>
      <c r="D955" s="160">
        <v>78.866</v>
      </c>
      <c r="E955" s="79">
        <f t="shared" si="31"/>
        <v>78.866</v>
      </c>
    </row>
    <row r="956" spans="1:5">
      <c r="A956" s="157" t="s">
        <v>288</v>
      </c>
      <c r="B956" s="158">
        <v>1</v>
      </c>
      <c r="C956" s="159">
        <v>10</v>
      </c>
      <c r="D956" s="160">
        <v>68.634</v>
      </c>
      <c r="E956" s="79">
        <f t="shared" si="31"/>
        <v>68.634</v>
      </c>
    </row>
    <row r="957" spans="1:5">
      <c r="A957" s="157" t="s">
        <v>288</v>
      </c>
      <c r="B957" s="158">
        <v>1</v>
      </c>
      <c r="C957" s="159">
        <v>12</v>
      </c>
      <c r="D957" s="160">
        <v>51.369</v>
      </c>
      <c r="E957" s="79">
        <f t="shared" si="31"/>
        <v>51.369</v>
      </c>
    </row>
    <row r="958" spans="1:5">
      <c r="A958" s="157" t="s">
        <v>288</v>
      </c>
      <c r="B958" s="158">
        <v>1</v>
      </c>
      <c r="C958" s="159">
        <v>24</v>
      </c>
      <c r="D958" s="232">
        <v>34.703000000000003</v>
      </c>
      <c r="E958" s="79">
        <f t="shared" si="31"/>
        <v>34.703000000000003</v>
      </c>
    </row>
    <row r="959" spans="1:5">
      <c r="A959" s="157" t="s">
        <v>288</v>
      </c>
      <c r="B959" s="158">
        <v>1</v>
      </c>
      <c r="C959" s="159">
        <v>36</v>
      </c>
      <c r="D959" s="232">
        <v>17.481000000000002</v>
      </c>
      <c r="E959" s="79">
        <f t="shared" si="31"/>
        <v>17.481000000000002</v>
      </c>
    </row>
    <row r="960" spans="1:5">
      <c r="A960" s="157" t="s">
        <v>288</v>
      </c>
      <c r="B960" s="158">
        <v>2</v>
      </c>
      <c r="C960" s="59">
        <v>0</v>
      </c>
      <c r="D960" s="232" t="s">
        <v>195</v>
      </c>
      <c r="E960" s="79" t="str">
        <f t="shared" si="31"/>
        <v>ND</v>
      </c>
    </row>
    <row r="961" spans="1:5">
      <c r="A961" s="157" t="s">
        <v>288</v>
      </c>
      <c r="B961" s="158">
        <v>2</v>
      </c>
      <c r="C961" s="159">
        <v>0.25</v>
      </c>
      <c r="D961" s="160">
        <v>58.877000000000002</v>
      </c>
      <c r="E961" s="79">
        <f t="shared" si="31"/>
        <v>58.877000000000002</v>
      </c>
    </row>
    <row r="962" spans="1:5">
      <c r="A962" s="157" t="s">
        <v>288</v>
      </c>
      <c r="B962" s="158">
        <v>2</v>
      </c>
      <c r="C962" s="159">
        <v>0.5</v>
      </c>
      <c r="D962" s="160">
        <v>210.14400000000001</v>
      </c>
      <c r="E962" s="79">
        <f t="shared" si="31"/>
        <v>210.14400000000001</v>
      </c>
    </row>
    <row r="963" spans="1:5">
      <c r="A963" s="157" t="s">
        <v>288</v>
      </c>
      <c r="B963" s="158">
        <v>2</v>
      </c>
      <c r="C963" s="159">
        <v>0.75</v>
      </c>
      <c r="D963" s="160">
        <v>328.56599999999997</v>
      </c>
      <c r="E963" s="79">
        <f t="shared" si="31"/>
        <v>328.56599999999997</v>
      </c>
    </row>
    <row r="964" spans="1:5">
      <c r="A964" s="157" t="s">
        <v>288</v>
      </c>
      <c r="B964" s="158">
        <v>2</v>
      </c>
      <c r="C964" s="159">
        <v>1</v>
      </c>
      <c r="D964" s="160">
        <v>401.12700000000001</v>
      </c>
      <c r="E964" s="79">
        <f t="shared" si="31"/>
        <v>401.12700000000001</v>
      </c>
    </row>
    <row r="965" spans="1:5">
      <c r="A965" s="157" t="s">
        <v>288</v>
      </c>
      <c r="B965" s="158">
        <v>2</v>
      </c>
      <c r="C965" s="159">
        <v>1.5</v>
      </c>
      <c r="D965" s="160">
        <v>577.54200000000003</v>
      </c>
      <c r="E965" s="79">
        <f t="shared" si="31"/>
        <v>577.54200000000003</v>
      </c>
    </row>
    <row r="966" spans="1:5">
      <c r="A966" s="157" t="s">
        <v>288</v>
      </c>
      <c r="B966" s="158">
        <v>2</v>
      </c>
      <c r="C966" s="159">
        <v>2</v>
      </c>
      <c r="D966" s="160">
        <v>762.66300000000001</v>
      </c>
      <c r="E966" s="79">
        <f t="shared" si="31"/>
        <v>762.66300000000001</v>
      </c>
    </row>
    <row r="967" spans="1:5">
      <c r="A967" s="157" t="s">
        <v>288</v>
      </c>
      <c r="B967" s="158">
        <v>2</v>
      </c>
      <c r="C967" s="159">
        <v>3</v>
      </c>
      <c r="D967" s="160">
        <v>910.16800000000001</v>
      </c>
      <c r="E967" s="79">
        <f t="shared" si="31"/>
        <v>910.16800000000001</v>
      </c>
    </row>
    <row r="968" spans="1:5">
      <c r="A968" s="157" t="s">
        <v>288</v>
      </c>
      <c r="B968" s="158">
        <v>2</v>
      </c>
      <c r="C968" s="159">
        <v>4</v>
      </c>
      <c r="D968" s="160">
        <v>729.37800000000004</v>
      </c>
      <c r="E968" s="79">
        <f t="shared" si="31"/>
        <v>729.37800000000004</v>
      </c>
    </row>
    <row r="969" spans="1:5">
      <c r="A969" s="157" t="s">
        <v>288</v>
      </c>
      <c r="B969" s="158">
        <v>2</v>
      </c>
      <c r="C969" s="159">
        <v>5</v>
      </c>
      <c r="D969" s="160">
        <v>504.779</v>
      </c>
      <c r="E969" s="79">
        <f t="shared" si="31"/>
        <v>504.779</v>
      </c>
    </row>
    <row r="970" spans="1:5">
      <c r="A970" s="157" t="s">
        <v>288</v>
      </c>
      <c r="B970" s="158">
        <v>2</v>
      </c>
      <c r="C970" s="159">
        <v>6</v>
      </c>
      <c r="D970" s="160">
        <v>339.29399999999998</v>
      </c>
      <c r="E970" s="79">
        <f t="shared" si="31"/>
        <v>339.29399999999998</v>
      </c>
    </row>
    <row r="971" spans="1:5">
      <c r="A971" s="157" t="s">
        <v>288</v>
      </c>
      <c r="B971" s="158">
        <v>2</v>
      </c>
      <c r="C971" s="159">
        <v>7</v>
      </c>
      <c r="D971" s="160">
        <v>264.65800000000002</v>
      </c>
      <c r="E971" s="79">
        <f t="shared" si="31"/>
        <v>264.65800000000002</v>
      </c>
    </row>
    <row r="972" spans="1:5">
      <c r="A972" s="157" t="s">
        <v>288</v>
      </c>
      <c r="B972" s="158">
        <v>2</v>
      </c>
      <c r="C972" s="159">
        <v>8</v>
      </c>
      <c r="D972" s="160">
        <v>209.47800000000001</v>
      </c>
      <c r="E972" s="79">
        <f t="shared" si="31"/>
        <v>209.47800000000001</v>
      </c>
    </row>
    <row r="973" spans="1:5">
      <c r="A973" s="157" t="s">
        <v>288</v>
      </c>
      <c r="B973" s="158">
        <v>2</v>
      </c>
      <c r="C973" s="159">
        <v>10</v>
      </c>
      <c r="D973" s="160">
        <v>126.846</v>
      </c>
      <c r="E973" s="79">
        <f t="shared" si="31"/>
        <v>126.846</v>
      </c>
    </row>
    <row r="974" spans="1:5">
      <c r="A974" s="157" t="s">
        <v>288</v>
      </c>
      <c r="B974" s="158">
        <v>2</v>
      </c>
      <c r="C974" s="159">
        <v>12</v>
      </c>
      <c r="D974" s="160">
        <v>72.682000000000002</v>
      </c>
      <c r="E974" s="79">
        <f t="shared" si="31"/>
        <v>72.682000000000002</v>
      </c>
    </row>
    <row r="975" spans="1:5">
      <c r="A975" s="157" t="s">
        <v>288</v>
      </c>
      <c r="B975" s="158">
        <v>2</v>
      </c>
      <c r="C975" s="159">
        <v>24</v>
      </c>
      <c r="D975" s="160">
        <v>25.923999999999999</v>
      </c>
      <c r="E975" s="79">
        <f t="shared" si="31"/>
        <v>25.923999999999999</v>
      </c>
    </row>
    <row r="976" spans="1:5">
      <c r="A976" s="157" t="s">
        <v>288</v>
      </c>
      <c r="B976" s="158">
        <v>2</v>
      </c>
      <c r="C976" s="159">
        <v>36</v>
      </c>
      <c r="D976" s="160">
        <v>13.119</v>
      </c>
      <c r="E976" s="79">
        <f t="shared" si="31"/>
        <v>13.119</v>
      </c>
    </row>
    <row r="977" spans="1:5">
      <c r="A977" s="157" t="s">
        <v>291</v>
      </c>
      <c r="B977" s="155">
        <v>1</v>
      </c>
      <c r="C977" s="59">
        <v>0</v>
      </c>
      <c r="D977" s="160" t="s">
        <v>195</v>
      </c>
      <c r="E977" s="79" t="str">
        <f>IF(OR(D977=0,D977="no peak",D977="&lt; 0", D977&lt;$I$1*0.2),"ND",IF(OR(D977&lt;$I$1,$I$1*0.2&lt;=D977&lt;$I$1),"BQL",D977))</f>
        <v>ND</v>
      </c>
    </row>
    <row r="978" spans="1:5">
      <c r="A978" s="157" t="s">
        <v>291</v>
      </c>
      <c r="B978" s="158">
        <v>1</v>
      </c>
      <c r="C978" s="159">
        <v>0.25</v>
      </c>
      <c r="D978" s="160">
        <v>62.859000000000002</v>
      </c>
      <c r="E978" s="79">
        <f t="shared" ref="E978:E992" si="32">IF(OR(D978=0,D978="no peak",D978="&lt; 0", D978&lt;$I$1*0.2),"ND",IF(OR(D978&lt;$I$1,$I$1*0.2&lt;=D978&lt;$I$1),"BQL",D978))</f>
        <v>62.859000000000002</v>
      </c>
    </row>
    <row r="979" spans="1:5">
      <c r="A979" s="157" t="s">
        <v>290</v>
      </c>
      <c r="B979" s="158">
        <v>1</v>
      </c>
      <c r="C979" s="159">
        <v>0.5</v>
      </c>
      <c r="D979" s="160">
        <v>244.40299999999999</v>
      </c>
      <c r="E979" s="79">
        <f t="shared" si="32"/>
        <v>244.40299999999999</v>
      </c>
    </row>
    <row r="980" spans="1:5">
      <c r="A980" s="157" t="s">
        <v>290</v>
      </c>
      <c r="B980" s="158">
        <v>1</v>
      </c>
      <c r="C980" s="159">
        <v>0.75</v>
      </c>
      <c r="D980" s="160">
        <v>419.79899999999998</v>
      </c>
      <c r="E980" s="79">
        <f t="shared" si="32"/>
        <v>419.79899999999998</v>
      </c>
    </row>
    <row r="981" spans="1:5">
      <c r="A981" s="157" t="s">
        <v>290</v>
      </c>
      <c r="B981" s="158">
        <v>1</v>
      </c>
      <c r="C981" s="159">
        <v>1</v>
      </c>
      <c r="D981" s="160">
        <v>534.86</v>
      </c>
      <c r="E981" s="79">
        <f t="shared" si="32"/>
        <v>534.86</v>
      </c>
    </row>
    <row r="982" spans="1:5">
      <c r="A982" s="157" t="s">
        <v>290</v>
      </c>
      <c r="B982" s="158">
        <v>1</v>
      </c>
      <c r="C982" s="159">
        <v>1.5</v>
      </c>
      <c r="D982" s="160">
        <v>557.327</v>
      </c>
      <c r="E982" s="79">
        <f t="shared" si="32"/>
        <v>557.327</v>
      </c>
    </row>
    <row r="983" spans="1:5">
      <c r="A983" s="157" t="s">
        <v>290</v>
      </c>
      <c r="B983" s="158">
        <v>1</v>
      </c>
      <c r="C983" s="159">
        <v>2</v>
      </c>
      <c r="D983" s="160">
        <v>737.452</v>
      </c>
      <c r="E983" s="79">
        <f t="shared" si="32"/>
        <v>737.452</v>
      </c>
    </row>
    <row r="984" spans="1:5">
      <c r="A984" s="157" t="s">
        <v>290</v>
      </c>
      <c r="B984" s="158">
        <v>1</v>
      </c>
      <c r="C984" s="159">
        <v>3</v>
      </c>
      <c r="D984" s="160">
        <v>825.93700000000001</v>
      </c>
      <c r="E984" s="79">
        <f t="shared" si="32"/>
        <v>825.93700000000001</v>
      </c>
    </row>
    <row r="985" spans="1:5">
      <c r="A985" s="157" t="s">
        <v>290</v>
      </c>
      <c r="B985" s="158">
        <v>1</v>
      </c>
      <c r="C985" s="159">
        <v>4</v>
      </c>
      <c r="D985" s="160">
        <v>817.75099999999998</v>
      </c>
      <c r="E985" s="79">
        <f t="shared" si="32"/>
        <v>817.75099999999998</v>
      </c>
    </row>
    <row r="986" spans="1:5">
      <c r="A986" s="157" t="s">
        <v>290</v>
      </c>
      <c r="B986" s="158">
        <v>1</v>
      </c>
      <c r="C986" s="159">
        <v>5</v>
      </c>
      <c r="D986" s="160">
        <v>619.89099999999996</v>
      </c>
      <c r="E986" s="79">
        <f t="shared" si="32"/>
        <v>619.89099999999996</v>
      </c>
    </row>
    <row r="987" spans="1:5">
      <c r="A987" s="157" t="s">
        <v>290</v>
      </c>
      <c r="B987" s="158">
        <v>1</v>
      </c>
      <c r="C987" s="159">
        <v>6</v>
      </c>
      <c r="D987" s="160">
        <v>499.226</v>
      </c>
      <c r="E987" s="79">
        <f t="shared" si="32"/>
        <v>499.226</v>
      </c>
    </row>
    <row r="988" spans="1:5">
      <c r="A988" s="157" t="s">
        <v>290</v>
      </c>
      <c r="B988" s="158">
        <v>1</v>
      </c>
      <c r="C988" s="159">
        <v>7</v>
      </c>
      <c r="D988" s="160">
        <v>400.62</v>
      </c>
      <c r="E988" s="79">
        <f t="shared" si="32"/>
        <v>400.62</v>
      </c>
    </row>
    <row r="989" spans="1:5">
      <c r="A989" s="157" t="s">
        <v>290</v>
      </c>
      <c r="B989" s="158">
        <v>1</v>
      </c>
      <c r="C989" s="159">
        <v>8</v>
      </c>
      <c r="D989" s="160">
        <v>302.28800000000001</v>
      </c>
      <c r="E989" s="79">
        <f t="shared" si="32"/>
        <v>302.28800000000001</v>
      </c>
    </row>
    <row r="990" spans="1:5">
      <c r="A990" s="157" t="s">
        <v>290</v>
      </c>
      <c r="B990" s="158">
        <v>1</v>
      </c>
      <c r="C990" s="159">
        <v>10</v>
      </c>
      <c r="D990" s="232">
        <v>178.30600000000001</v>
      </c>
      <c r="E990" s="79">
        <f t="shared" si="32"/>
        <v>178.30600000000001</v>
      </c>
    </row>
    <row r="991" spans="1:5">
      <c r="A991" s="157" t="s">
        <v>290</v>
      </c>
      <c r="B991" s="158">
        <v>1</v>
      </c>
      <c r="C991" s="159">
        <v>12</v>
      </c>
      <c r="D991" s="232">
        <v>94.501000000000005</v>
      </c>
      <c r="E991" s="79">
        <f t="shared" si="32"/>
        <v>94.501000000000005</v>
      </c>
    </row>
    <row r="992" spans="1:5">
      <c r="A992" s="157" t="s">
        <v>290</v>
      </c>
      <c r="B992" s="158">
        <v>1</v>
      </c>
      <c r="C992" s="159">
        <v>24</v>
      </c>
      <c r="D992" s="232">
        <v>12.05</v>
      </c>
      <c r="E992" s="79">
        <f t="shared" si="32"/>
        <v>12.05</v>
      </c>
    </row>
    <row r="993" spans="1:5">
      <c r="A993" s="157" t="s">
        <v>290</v>
      </c>
      <c r="B993" s="158">
        <v>1</v>
      </c>
      <c r="C993" s="159">
        <v>36</v>
      </c>
      <c r="D993" s="160">
        <v>2.4849999999999999</v>
      </c>
      <c r="E993" s="79" t="str">
        <f>IF(OR(D993=0,D993="no peak",D993="&lt; 0", D993&lt;$I$1*0.2),"ND",IF(OR(D993&lt;$I$1,$I$1*0.2&lt;=D993&lt;$I$1),"BQL",D993))</f>
        <v>BQL</v>
      </c>
    </row>
    <row r="994" spans="1:5">
      <c r="A994" s="157" t="s">
        <v>290</v>
      </c>
      <c r="B994" s="158">
        <v>2</v>
      </c>
      <c r="C994" s="59">
        <v>0</v>
      </c>
      <c r="D994" s="160" t="s">
        <v>195</v>
      </c>
      <c r="E994" s="79" t="str">
        <f t="shared" ref="E994:E1024" si="33">IF(OR(D994=0,D994="no peak",D994="&lt; 0", D994&lt;$I$1*0.2),"ND",IF(OR(D994&lt;$I$1,$I$1*0.2&lt;=D994&lt;$I$1),"BQL",D994))</f>
        <v>ND</v>
      </c>
    </row>
    <row r="995" spans="1:5">
      <c r="A995" s="157" t="s">
        <v>290</v>
      </c>
      <c r="B995" s="158">
        <v>2</v>
      </c>
      <c r="C995" s="159">
        <v>0.25</v>
      </c>
      <c r="D995" s="160">
        <v>27.84</v>
      </c>
      <c r="E995" s="79">
        <f t="shared" si="33"/>
        <v>27.84</v>
      </c>
    </row>
    <row r="996" spans="1:5">
      <c r="A996" s="157" t="s">
        <v>290</v>
      </c>
      <c r="B996" s="158">
        <v>2</v>
      </c>
      <c r="C996" s="159">
        <v>0.5</v>
      </c>
      <c r="D996" s="160">
        <v>178.75899999999999</v>
      </c>
      <c r="E996" s="79">
        <f t="shared" si="33"/>
        <v>178.75899999999999</v>
      </c>
    </row>
    <row r="997" spans="1:5">
      <c r="A997" s="157" t="s">
        <v>290</v>
      </c>
      <c r="B997" s="158">
        <v>2</v>
      </c>
      <c r="C997" s="159">
        <v>0.75</v>
      </c>
      <c r="D997" s="160">
        <v>338.904</v>
      </c>
      <c r="E997" s="79">
        <f t="shared" si="33"/>
        <v>338.904</v>
      </c>
    </row>
    <row r="998" spans="1:5">
      <c r="A998" s="157" t="s">
        <v>290</v>
      </c>
      <c r="B998" s="158">
        <v>2</v>
      </c>
      <c r="C998" s="159">
        <v>1</v>
      </c>
      <c r="D998" s="160">
        <v>568.22299999999996</v>
      </c>
      <c r="E998" s="79">
        <f t="shared" si="33"/>
        <v>568.22299999999996</v>
      </c>
    </row>
    <row r="999" spans="1:5">
      <c r="A999" s="157" t="s">
        <v>290</v>
      </c>
      <c r="B999" s="158">
        <v>2</v>
      </c>
      <c r="C999" s="159">
        <v>1.5</v>
      </c>
      <c r="D999" s="160">
        <v>740.12699999999995</v>
      </c>
      <c r="E999" s="79">
        <f t="shared" si="33"/>
        <v>740.12699999999995</v>
      </c>
    </row>
    <row r="1000" spans="1:5">
      <c r="A1000" s="157" t="s">
        <v>290</v>
      </c>
      <c r="B1000" s="158">
        <v>2</v>
      </c>
      <c r="C1000" s="159">
        <v>2</v>
      </c>
      <c r="D1000" s="160">
        <v>900.51</v>
      </c>
      <c r="E1000" s="79">
        <f t="shared" si="33"/>
        <v>900.51</v>
      </c>
    </row>
    <row r="1001" spans="1:5">
      <c r="A1001" s="157" t="s">
        <v>290</v>
      </c>
      <c r="B1001" s="158">
        <v>2</v>
      </c>
      <c r="C1001" s="159">
        <v>3</v>
      </c>
      <c r="D1001" s="160">
        <v>850.34400000000005</v>
      </c>
      <c r="E1001" s="79">
        <f t="shared" si="33"/>
        <v>850.34400000000005</v>
      </c>
    </row>
    <row r="1002" spans="1:5">
      <c r="A1002" s="157" t="s">
        <v>290</v>
      </c>
      <c r="B1002" s="158">
        <v>2</v>
      </c>
      <c r="C1002" s="159">
        <v>4</v>
      </c>
      <c r="D1002" s="160">
        <v>629.80899999999997</v>
      </c>
      <c r="E1002" s="79">
        <f t="shared" si="33"/>
        <v>629.80899999999997</v>
      </c>
    </row>
    <row r="1003" spans="1:5">
      <c r="A1003" s="157" t="s">
        <v>290</v>
      </c>
      <c r="B1003" s="158">
        <v>2</v>
      </c>
      <c r="C1003" s="159">
        <v>5</v>
      </c>
      <c r="D1003" s="160">
        <v>541.68499999999995</v>
      </c>
      <c r="E1003" s="79">
        <f t="shared" si="33"/>
        <v>541.68499999999995</v>
      </c>
    </row>
    <row r="1004" spans="1:5">
      <c r="A1004" s="157" t="s">
        <v>290</v>
      </c>
      <c r="B1004" s="158">
        <v>2</v>
      </c>
      <c r="C1004" s="159">
        <v>6</v>
      </c>
      <c r="D1004" s="160">
        <v>402.74900000000002</v>
      </c>
      <c r="E1004" s="79">
        <f t="shared" si="33"/>
        <v>402.74900000000002</v>
      </c>
    </row>
    <row r="1005" spans="1:5">
      <c r="A1005" s="157" t="s">
        <v>290</v>
      </c>
      <c r="B1005" s="158">
        <v>2</v>
      </c>
      <c r="C1005" s="159">
        <v>7</v>
      </c>
      <c r="D1005" s="160">
        <v>298.44099999999997</v>
      </c>
      <c r="E1005" s="79">
        <f t="shared" si="33"/>
        <v>298.44099999999997</v>
      </c>
    </row>
    <row r="1006" spans="1:5">
      <c r="A1006" s="157" t="s">
        <v>290</v>
      </c>
      <c r="B1006" s="158">
        <v>2</v>
      </c>
      <c r="C1006" s="159">
        <v>8</v>
      </c>
      <c r="D1006" s="232">
        <v>223.14599999999999</v>
      </c>
      <c r="E1006" s="79">
        <f t="shared" si="33"/>
        <v>223.14599999999999</v>
      </c>
    </row>
    <row r="1007" spans="1:5">
      <c r="A1007" s="157" t="s">
        <v>290</v>
      </c>
      <c r="B1007" s="158">
        <v>2</v>
      </c>
      <c r="C1007" s="159">
        <v>10</v>
      </c>
      <c r="D1007" s="232">
        <v>148.42099999999999</v>
      </c>
      <c r="E1007" s="79">
        <f t="shared" si="33"/>
        <v>148.42099999999999</v>
      </c>
    </row>
    <row r="1008" spans="1:5">
      <c r="A1008" s="157" t="s">
        <v>290</v>
      </c>
      <c r="B1008" s="158">
        <v>2</v>
      </c>
      <c r="C1008" s="159">
        <v>12</v>
      </c>
      <c r="D1008" s="232">
        <v>90.004000000000005</v>
      </c>
      <c r="E1008" s="79">
        <f t="shared" si="33"/>
        <v>90.004000000000005</v>
      </c>
    </row>
    <row r="1009" spans="1:5">
      <c r="A1009" s="157" t="s">
        <v>290</v>
      </c>
      <c r="B1009" s="158">
        <v>2</v>
      </c>
      <c r="C1009" s="159">
        <v>24</v>
      </c>
      <c r="D1009" s="160">
        <v>20.739000000000001</v>
      </c>
      <c r="E1009" s="79">
        <f t="shared" si="33"/>
        <v>20.739000000000001</v>
      </c>
    </row>
    <row r="1010" spans="1:5">
      <c r="A1010" s="157" t="s">
        <v>290</v>
      </c>
      <c r="B1010" s="158">
        <v>2</v>
      </c>
      <c r="C1010" s="159">
        <v>36</v>
      </c>
      <c r="D1010" s="160">
        <v>6.19</v>
      </c>
      <c r="E1010" s="79" t="str">
        <f t="shared" si="33"/>
        <v>BQL</v>
      </c>
    </row>
    <row r="1011" spans="1:5">
      <c r="A1011" s="157" t="s">
        <v>293</v>
      </c>
      <c r="B1011" s="155">
        <v>1</v>
      </c>
      <c r="C1011" s="59">
        <v>0</v>
      </c>
      <c r="D1011" s="160" t="s">
        <v>195</v>
      </c>
      <c r="E1011" s="79" t="str">
        <f t="shared" si="33"/>
        <v>ND</v>
      </c>
    </row>
    <row r="1012" spans="1:5">
      <c r="A1012" s="157" t="s">
        <v>293</v>
      </c>
      <c r="B1012" s="158">
        <v>1</v>
      </c>
      <c r="C1012" s="159">
        <v>0.25</v>
      </c>
      <c r="D1012" s="160">
        <v>152.62899999999999</v>
      </c>
      <c r="E1012" s="79">
        <f t="shared" si="33"/>
        <v>152.62899999999999</v>
      </c>
    </row>
    <row r="1013" spans="1:5">
      <c r="A1013" s="157" t="s">
        <v>292</v>
      </c>
      <c r="B1013" s="158">
        <v>1</v>
      </c>
      <c r="C1013" s="159">
        <v>0.5</v>
      </c>
      <c r="D1013" s="160">
        <v>319.428</v>
      </c>
      <c r="E1013" s="79">
        <f t="shared" si="33"/>
        <v>319.428</v>
      </c>
    </row>
    <row r="1014" spans="1:5">
      <c r="A1014" s="157" t="s">
        <v>292</v>
      </c>
      <c r="B1014" s="158">
        <v>1</v>
      </c>
      <c r="C1014" s="159">
        <v>0.75</v>
      </c>
      <c r="D1014" s="160">
        <v>367.49799999999999</v>
      </c>
      <c r="E1014" s="79">
        <f t="shared" si="33"/>
        <v>367.49799999999999</v>
      </c>
    </row>
    <row r="1015" spans="1:5">
      <c r="A1015" s="157" t="s">
        <v>292</v>
      </c>
      <c r="B1015" s="158">
        <v>1</v>
      </c>
      <c r="C1015" s="159">
        <v>1</v>
      </c>
      <c r="D1015" s="160">
        <v>365.15600000000001</v>
      </c>
      <c r="E1015" s="79">
        <f t="shared" si="33"/>
        <v>365.15600000000001</v>
      </c>
    </row>
    <row r="1016" spans="1:5">
      <c r="A1016" s="157" t="s">
        <v>292</v>
      </c>
      <c r="B1016" s="158">
        <v>1</v>
      </c>
      <c r="C1016" s="159">
        <v>1.5</v>
      </c>
      <c r="D1016" s="160">
        <v>330.18</v>
      </c>
      <c r="E1016" s="79">
        <f t="shared" si="33"/>
        <v>330.18</v>
      </c>
    </row>
    <row r="1017" spans="1:5">
      <c r="A1017" s="157" t="s">
        <v>292</v>
      </c>
      <c r="B1017" s="158">
        <v>1</v>
      </c>
      <c r="C1017" s="159">
        <v>2</v>
      </c>
      <c r="D1017" s="160">
        <v>355.142</v>
      </c>
      <c r="E1017" s="79">
        <f t="shared" si="33"/>
        <v>355.142</v>
      </c>
    </row>
    <row r="1018" spans="1:5">
      <c r="A1018" s="157" t="s">
        <v>292</v>
      </c>
      <c r="B1018" s="158">
        <v>1</v>
      </c>
      <c r="C1018" s="159">
        <v>3</v>
      </c>
      <c r="D1018" s="160">
        <v>471.92099999999999</v>
      </c>
      <c r="E1018" s="79">
        <f t="shared" si="33"/>
        <v>471.92099999999999</v>
      </c>
    </row>
    <row r="1019" spans="1:5">
      <c r="A1019" s="157" t="s">
        <v>292</v>
      </c>
      <c r="B1019" s="158">
        <v>1</v>
      </c>
      <c r="C1019" s="159">
        <v>4</v>
      </c>
      <c r="D1019" s="160">
        <v>546.95100000000002</v>
      </c>
      <c r="E1019" s="79">
        <f t="shared" si="33"/>
        <v>546.95100000000002</v>
      </c>
    </row>
    <row r="1020" spans="1:5">
      <c r="A1020" s="157" t="s">
        <v>292</v>
      </c>
      <c r="B1020" s="158">
        <v>1</v>
      </c>
      <c r="C1020" s="159">
        <v>5</v>
      </c>
      <c r="D1020" s="160">
        <v>367.96300000000002</v>
      </c>
      <c r="E1020" s="79">
        <f t="shared" si="33"/>
        <v>367.96300000000002</v>
      </c>
    </row>
    <row r="1021" spans="1:5">
      <c r="A1021" s="157" t="s">
        <v>292</v>
      </c>
      <c r="B1021" s="158">
        <v>1</v>
      </c>
      <c r="C1021" s="159">
        <v>6</v>
      </c>
      <c r="D1021" s="160">
        <v>243.654</v>
      </c>
      <c r="E1021" s="79">
        <f t="shared" si="33"/>
        <v>243.654</v>
      </c>
    </row>
    <row r="1022" spans="1:5">
      <c r="A1022" s="157" t="s">
        <v>292</v>
      </c>
      <c r="B1022" s="158">
        <v>1</v>
      </c>
      <c r="C1022" s="159">
        <v>7</v>
      </c>
      <c r="D1022" s="160">
        <v>187.881</v>
      </c>
      <c r="E1022" s="79">
        <f t="shared" si="33"/>
        <v>187.881</v>
      </c>
    </row>
    <row r="1023" spans="1:5">
      <c r="A1023" s="157" t="s">
        <v>292</v>
      </c>
      <c r="B1023" s="158">
        <v>1</v>
      </c>
      <c r="C1023" s="159">
        <v>8</v>
      </c>
      <c r="D1023" s="160">
        <v>132.11099999999999</v>
      </c>
      <c r="E1023" s="79">
        <f t="shared" si="33"/>
        <v>132.11099999999999</v>
      </c>
    </row>
    <row r="1024" spans="1:5">
      <c r="A1024" s="157" t="s">
        <v>292</v>
      </c>
      <c r="B1024" s="158">
        <v>1</v>
      </c>
      <c r="C1024" s="159">
        <v>10</v>
      </c>
      <c r="D1024" s="160">
        <v>80.825999999999993</v>
      </c>
      <c r="E1024" s="79">
        <f t="shared" si="33"/>
        <v>80.825999999999993</v>
      </c>
    </row>
    <row r="1025" spans="1:5">
      <c r="A1025" s="157" t="s">
        <v>292</v>
      </c>
      <c r="B1025" s="158">
        <v>1</v>
      </c>
      <c r="C1025" s="159">
        <v>12</v>
      </c>
      <c r="D1025" s="160">
        <v>52.064999999999998</v>
      </c>
      <c r="E1025" s="79">
        <f>IF(OR(D1025=0,D1025="no peak",D1025="&lt; 0", D1025&lt;$I$1*0.2),"ND",IF(OR(D1025&lt;$I$1,$I$1*0.2&lt;=D1025&lt;$I$1),"BQL",D1025))</f>
        <v>52.064999999999998</v>
      </c>
    </row>
    <row r="1026" spans="1:5">
      <c r="A1026" s="157" t="s">
        <v>292</v>
      </c>
      <c r="B1026" s="158">
        <v>1</v>
      </c>
      <c r="C1026" s="159">
        <v>24</v>
      </c>
      <c r="D1026" s="160">
        <v>6.6769999999999996</v>
      </c>
      <c r="E1026" s="79" t="str">
        <f t="shared" ref="E1026:E1056" si="34">IF(OR(D1026=0,D1026="no peak",D1026="&lt; 0", D1026&lt;$I$1*0.2),"ND",IF(OR(D1026&lt;$I$1,$I$1*0.2&lt;=D1026&lt;$I$1),"BQL",D1026))</f>
        <v>BQL</v>
      </c>
    </row>
    <row r="1027" spans="1:5">
      <c r="A1027" s="157" t="s">
        <v>292</v>
      </c>
      <c r="B1027" s="158">
        <v>1</v>
      </c>
      <c r="C1027" s="159">
        <v>36</v>
      </c>
      <c r="D1027" s="160" t="s">
        <v>195</v>
      </c>
      <c r="E1027" s="79" t="str">
        <f t="shared" si="34"/>
        <v>ND</v>
      </c>
    </row>
    <row r="1028" spans="1:5">
      <c r="A1028" s="157" t="s">
        <v>292</v>
      </c>
      <c r="B1028" s="158">
        <v>2</v>
      </c>
      <c r="C1028" s="59">
        <v>0</v>
      </c>
      <c r="D1028" s="160" t="s">
        <v>195</v>
      </c>
      <c r="E1028" s="79" t="str">
        <f t="shared" si="34"/>
        <v>ND</v>
      </c>
    </row>
    <row r="1029" spans="1:5">
      <c r="A1029" s="157" t="s">
        <v>292</v>
      </c>
      <c r="B1029" s="158">
        <v>2</v>
      </c>
      <c r="C1029" s="159">
        <v>0.25</v>
      </c>
      <c r="D1029" s="160">
        <v>109.667</v>
      </c>
      <c r="E1029" s="79">
        <f t="shared" si="34"/>
        <v>109.667</v>
      </c>
    </row>
    <row r="1030" spans="1:5">
      <c r="A1030" s="157" t="s">
        <v>292</v>
      </c>
      <c r="B1030" s="158">
        <v>2</v>
      </c>
      <c r="C1030" s="159">
        <v>0.5</v>
      </c>
      <c r="D1030" s="160">
        <v>302.99</v>
      </c>
      <c r="E1030" s="79">
        <f t="shared" si="34"/>
        <v>302.99</v>
      </c>
    </row>
    <row r="1031" spans="1:5">
      <c r="A1031" s="157" t="s">
        <v>292</v>
      </c>
      <c r="B1031" s="158">
        <v>2</v>
      </c>
      <c r="C1031" s="159">
        <v>0.75</v>
      </c>
      <c r="D1031" s="160">
        <v>390.791</v>
      </c>
      <c r="E1031" s="79">
        <f t="shared" si="34"/>
        <v>390.791</v>
      </c>
    </row>
    <row r="1032" spans="1:5">
      <c r="A1032" s="157" t="s">
        <v>292</v>
      </c>
      <c r="B1032" s="158">
        <v>2</v>
      </c>
      <c r="C1032" s="159">
        <v>1</v>
      </c>
      <c r="D1032" s="160">
        <v>434.42</v>
      </c>
      <c r="E1032" s="79">
        <f t="shared" si="34"/>
        <v>434.42</v>
      </c>
    </row>
    <row r="1033" spans="1:5">
      <c r="A1033" s="157" t="s">
        <v>292</v>
      </c>
      <c r="B1033" s="158">
        <v>2</v>
      </c>
      <c r="C1033" s="159">
        <v>1.5</v>
      </c>
      <c r="D1033" s="160">
        <v>446.54700000000003</v>
      </c>
      <c r="E1033" s="79">
        <f t="shared" si="34"/>
        <v>446.54700000000003</v>
      </c>
    </row>
    <row r="1034" spans="1:5">
      <c r="A1034" s="157" t="s">
        <v>292</v>
      </c>
      <c r="B1034" s="158">
        <v>2</v>
      </c>
      <c r="C1034" s="159">
        <v>2</v>
      </c>
      <c r="D1034" s="160">
        <v>417.18200000000002</v>
      </c>
      <c r="E1034" s="79">
        <f t="shared" si="34"/>
        <v>417.18200000000002</v>
      </c>
    </row>
    <row r="1035" spans="1:5">
      <c r="A1035" s="157" t="s">
        <v>292</v>
      </c>
      <c r="B1035" s="158">
        <v>2</v>
      </c>
      <c r="C1035" s="159">
        <v>3</v>
      </c>
      <c r="D1035" s="160">
        <v>662.00099999999998</v>
      </c>
      <c r="E1035" s="79">
        <f t="shared" si="34"/>
        <v>662.00099999999998</v>
      </c>
    </row>
    <row r="1036" spans="1:5">
      <c r="A1036" s="157" t="s">
        <v>292</v>
      </c>
      <c r="B1036" s="158">
        <v>2</v>
      </c>
      <c r="C1036" s="159">
        <v>4</v>
      </c>
      <c r="D1036" s="160">
        <v>648.32399999999996</v>
      </c>
      <c r="E1036" s="79">
        <f t="shared" si="34"/>
        <v>648.32399999999996</v>
      </c>
    </row>
    <row r="1037" spans="1:5">
      <c r="A1037" s="157" t="s">
        <v>292</v>
      </c>
      <c r="B1037" s="158">
        <v>2</v>
      </c>
      <c r="C1037" s="159">
        <v>5</v>
      </c>
      <c r="D1037" s="160">
        <v>441.97800000000001</v>
      </c>
      <c r="E1037" s="79">
        <f t="shared" si="34"/>
        <v>441.97800000000001</v>
      </c>
    </row>
    <row r="1038" spans="1:5">
      <c r="A1038" s="157" t="s">
        <v>292</v>
      </c>
      <c r="B1038" s="158">
        <v>2</v>
      </c>
      <c r="C1038" s="159">
        <v>6</v>
      </c>
      <c r="D1038" s="232">
        <v>276.79300000000001</v>
      </c>
      <c r="E1038" s="79">
        <f t="shared" si="34"/>
        <v>276.79300000000001</v>
      </c>
    </row>
    <row r="1039" spans="1:5">
      <c r="A1039" s="157" t="s">
        <v>292</v>
      </c>
      <c r="B1039" s="158">
        <v>2</v>
      </c>
      <c r="C1039" s="159">
        <v>7</v>
      </c>
      <c r="D1039" s="232">
        <v>194.56100000000001</v>
      </c>
      <c r="E1039" s="79">
        <f t="shared" si="34"/>
        <v>194.56100000000001</v>
      </c>
    </row>
    <row r="1040" spans="1:5">
      <c r="A1040" s="157" t="s">
        <v>292</v>
      </c>
      <c r="B1040" s="158">
        <v>2</v>
      </c>
      <c r="C1040" s="159">
        <v>8</v>
      </c>
      <c r="D1040" s="232">
        <v>146.983</v>
      </c>
      <c r="E1040" s="79">
        <f t="shared" si="34"/>
        <v>146.983</v>
      </c>
    </row>
    <row r="1041" spans="1:5">
      <c r="A1041" s="157" t="s">
        <v>292</v>
      </c>
      <c r="B1041" s="158">
        <v>2</v>
      </c>
      <c r="C1041" s="159">
        <v>10</v>
      </c>
      <c r="D1041" s="160">
        <v>81.563000000000002</v>
      </c>
      <c r="E1041" s="79">
        <f t="shared" si="34"/>
        <v>81.563000000000002</v>
      </c>
    </row>
    <row r="1042" spans="1:5">
      <c r="A1042" s="157" t="s">
        <v>292</v>
      </c>
      <c r="B1042" s="158">
        <v>2</v>
      </c>
      <c r="C1042" s="159">
        <v>12</v>
      </c>
      <c r="D1042" s="160">
        <v>51.198</v>
      </c>
      <c r="E1042" s="79">
        <f t="shared" si="34"/>
        <v>51.198</v>
      </c>
    </row>
    <row r="1043" spans="1:5">
      <c r="A1043" s="157" t="s">
        <v>292</v>
      </c>
      <c r="B1043" s="158">
        <v>2</v>
      </c>
      <c r="C1043" s="159">
        <v>24</v>
      </c>
      <c r="D1043" s="160">
        <v>8.4570000000000007</v>
      </c>
      <c r="E1043" s="79" t="str">
        <f t="shared" si="34"/>
        <v>BQL</v>
      </c>
    </row>
    <row r="1044" spans="1:5">
      <c r="A1044" s="157" t="s">
        <v>292</v>
      </c>
      <c r="B1044" s="158">
        <v>2</v>
      </c>
      <c r="C1044" s="159">
        <v>36</v>
      </c>
      <c r="D1044" s="160">
        <v>1.0189999999999999</v>
      </c>
      <c r="E1044" s="79" t="str">
        <f t="shared" si="34"/>
        <v>ND</v>
      </c>
    </row>
    <row r="1045" spans="1:5">
      <c r="A1045" s="157" t="s">
        <v>295</v>
      </c>
      <c r="B1045" s="155">
        <v>1</v>
      </c>
      <c r="C1045" s="59">
        <v>0</v>
      </c>
      <c r="D1045" s="160" t="s">
        <v>195</v>
      </c>
      <c r="E1045" s="79" t="str">
        <f t="shared" si="34"/>
        <v>ND</v>
      </c>
    </row>
    <row r="1046" spans="1:5">
      <c r="A1046" s="157" t="s">
        <v>295</v>
      </c>
      <c r="B1046" s="158">
        <v>1</v>
      </c>
      <c r="C1046" s="159">
        <v>0.25</v>
      </c>
      <c r="D1046" s="160">
        <v>72.756</v>
      </c>
      <c r="E1046" s="79">
        <f t="shared" si="34"/>
        <v>72.756</v>
      </c>
    </row>
    <row r="1047" spans="1:5">
      <c r="A1047" s="157" t="s">
        <v>294</v>
      </c>
      <c r="B1047" s="158">
        <v>1</v>
      </c>
      <c r="C1047" s="159">
        <v>0.5</v>
      </c>
      <c r="D1047" s="160">
        <v>216.82599999999999</v>
      </c>
      <c r="E1047" s="79">
        <f t="shared" si="34"/>
        <v>216.82599999999999</v>
      </c>
    </row>
    <row r="1048" spans="1:5">
      <c r="A1048" s="157" t="s">
        <v>294</v>
      </c>
      <c r="B1048" s="158">
        <v>1</v>
      </c>
      <c r="C1048" s="159">
        <v>0.75</v>
      </c>
      <c r="D1048" s="160">
        <v>282.01</v>
      </c>
      <c r="E1048" s="79">
        <f t="shared" si="34"/>
        <v>282.01</v>
      </c>
    </row>
    <row r="1049" spans="1:5">
      <c r="A1049" s="157" t="s">
        <v>294</v>
      </c>
      <c r="B1049" s="158">
        <v>1</v>
      </c>
      <c r="C1049" s="159">
        <v>1</v>
      </c>
      <c r="D1049" s="160">
        <v>377.15600000000001</v>
      </c>
      <c r="E1049" s="79">
        <f t="shared" si="34"/>
        <v>377.15600000000001</v>
      </c>
    </row>
    <row r="1050" spans="1:5">
      <c r="A1050" s="157" t="s">
        <v>294</v>
      </c>
      <c r="B1050" s="158">
        <v>1</v>
      </c>
      <c r="C1050" s="159">
        <v>1.5</v>
      </c>
      <c r="D1050" s="160">
        <v>530.35</v>
      </c>
      <c r="E1050" s="79">
        <f t="shared" si="34"/>
        <v>530.35</v>
      </c>
    </row>
    <row r="1051" spans="1:5">
      <c r="A1051" s="157" t="s">
        <v>294</v>
      </c>
      <c r="B1051" s="158">
        <v>1</v>
      </c>
      <c r="C1051" s="159">
        <v>2</v>
      </c>
      <c r="D1051" s="160">
        <v>627.78099999999995</v>
      </c>
      <c r="E1051" s="79">
        <f t="shared" si="34"/>
        <v>627.78099999999995</v>
      </c>
    </row>
    <row r="1052" spans="1:5">
      <c r="A1052" s="157" t="s">
        <v>294</v>
      </c>
      <c r="B1052" s="158">
        <v>1</v>
      </c>
      <c r="C1052" s="159">
        <v>3</v>
      </c>
      <c r="D1052" s="160">
        <v>759.17700000000002</v>
      </c>
      <c r="E1052" s="79">
        <f t="shared" si="34"/>
        <v>759.17700000000002</v>
      </c>
    </row>
    <row r="1053" spans="1:5">
      <c r="A1053" s="157" t="s">
        <v>294</v>
      </c>
      <c r="B1053" s="158">
        <v>1</v>
      </c>
      <c r="C1053" s="159">
        <v>4</v>
      </c>
      <c r="D1053" s="160">
        <v>736.46</v>
      </c>
      <c r="E1053" s="79">
        <f t="shared" si="34"/>
        <v>736.46</v>
      </c>
    </row>
    <row r="1054" spans="1:5">
      <c r="A1054" s="157" t="s">
        <v>294</v>
      </c>
      <c r="B1054" s="158">
        <v>1</v>
      </c>
      <c r="C1054" s="159">
        <v>5</v>
      </c>
      <c r="D1054" s="160">
        <v>513.69399999999996</v>
      </c>
      <c r="E1054" s="79">
        <f t="shared" si="34"/>
        <v>513.69399999999996</v>
      </c>
    </row>
    <row r="1055" spans="1:5">
      <c r="A1055" s="157" t="s">
        <v>294</v>
      </c>
      <c r="B1055" s="158">
        <v>1</v>
      </c>
      <c r="C1055" s="159">
        <v>6</v>
      </c>
      <c r="D1055" s="160">
        <v>388.53300000000002</v>
      </c>
      <c r="E1055" s="79">
        <f t="shared" si="34"/>
        <v>388.53300000000002</v>
      </c>
    </row>
    <row r="1056" spans="1:5">
      <c r="A1056" s="157" t="s">
        <v>294</v>
      </c>
      <c r="B1056" s="158">
        <v>1</v>
      </c>
      <c r="C1056" s="159">
        <v>7</v>
      </c>
      <c r="D1056" s="160">
        <v>285.178</v>
      </c>
      <c r="E1056" s="79">
        <f t="shared" si="34"/>
        <v>285.178</v>
      </c>
    </row>
    <row r="1057" spans="1:5">
      <c r="A1057" s="157" t="s">
        <v>294</v>
      </c>
      <c r="B1057" s="158">
        <v>1</v>
      </c>
      <c r="C1057" s="159">
        <v>8</v>
      </c>
      <c r="D1057" s="160">
        <v>234.797</v>
      </c>
      <c r="E1057" s="79">
        <f>IF(OR(D1057=0,D1057="no peak",D1057="&lt; 0", D1057&lt;$I$1*0.2),"ND",IF(OR(D1057&lt;$I$1,$I$1*0.2&lt;=D1057&lt;$I$1),"BQL",D1057))</f>
        <v>234.797</v>
      </c>
    </row>
    <row r="1058" spans="1:5">
      <c r="A1058" s="157" t="s">
        <v>294</v>
      </c>
      <c r="B1058" s="158">
        <v>1</v>
      </c>
      <c r="C1058" s="159">
        <v>10</v>
      </c>
      <c r="D1058" s="160">
        <v>128.511</v>
      </c>
      <c r="E1058" s="79">
        <f t="shared" ref="E1058:E1088" si="35">IF(OR(D1058=0,D1058="no peak",D1058="&lt; 0", D1058&lt;$I$1*0.2),"ND",IF(OR(D1058&lt;$I$1,$I$1*0.2&lt;=D1058&lt;$I$1),"BQL",D1058))</f>
        <v>128.511</v>
      </c>
    </row>
    <row r="1059" spans="1:5">
      <c r="A1059" s="157" t="s">
        <v>294</v>
      </c>
      <c r="B1059" s="158">
        <v>1</v>
      </c>
      <c r="C1059" s="159">
        <v>12</v>
      </c>
      <c r="D1059" s="160">
        <v>84.203000000000003</v>
      </c>
      <c r="E1059" s="79">
        <f t="shared" si="35"/>
        <v>84.203000000000003</v>
      </c>
    </row>
    <row r="1060" spans="1:5">
      <c r="A1060" s="157" t="s">
        <v>294</v>
      </c>
      <c r="B1060" s="158">
        <v>1</v>
      </c>
      <c r="C1060" s="159">
        <v>24</v>
      </c>
      <c r="D1060" s="160">
        <v>16.896999999999998</v>
      </c>
      <c r="E1060" s="79">
        <f t="shared" si="35"/>
        <v>16.896999999999998</v>
      </c>
    </row>
    <row r="1061" spans="1:5">
      <c r="A1061" s="157" t="s">
        <v>294</v>
      </c>
      <c r="B1061" s="158">
        <v>1</v>
      </c>
      <c r="C1061" s="159">
        <v>36</v>
      </c>
      <c r="D1061" s="160">
        <v>3.1859999999999999</v>
      </c>
      <c r="E1061" s="79" t="str">
        <f t="shared" si="35"/>
        <v>BQL</v>
      </c>
    </row>
    <row r="1062" spans="1:5">
      <c r="A1062" s="157" t="s">
        <v>294</v>
      </c>
      <c r="B1062" s="158">
        <v>2</v>
      </c>
      <c r="C1062" s="59">
        <v>0</v>
      </c>
      <c r="D1062" s="160" t="s">
        <v>195</v>
      </c>
      <c r="E1062" s="79" t="str">
        <f t="shared" si="35"/>
        <v>ND</v>
      </c>
    </row>
    <row r="1063" spans="1:5">
      <c r="A1063" s="157" t="s">
        <v>294</v>
      </c>
      <c r="B1063" s="158">
        <v>2</v>
      </c>
      <c r="C1063" s="159">
        <v>0.25</v>
      </c>
      <c r="D1063" s="160">
        <v>32.984999999999999</v>
      </c>
      <c r="E1063" s="79">
        <f t="shared" si="35"/>
        <v>32.984999999999999</v>
      </c>
    </row>
    <row r="1064" spans="1:5">
      <c r="A1064" s="157" t="s">
        <v>294</v>
      </c>
      <c r="B1064" s="158">
        <v>2</v>
      </c>
      <c r="C1064" s="159">
        <v>0.5</v>
      </c>
      <c r="D1064" s="160">
        <v>162.21600000000001</v>
      </c>
      <c r="E1064" s="79">
        <f t="shared" si="35"/>
        <v>162.21600000000001</v>
      </c>
    </row>
    <row r="1065" spans="1:5">
      <c r="A1065" s="157" t="s">
        <v>294</v>
      </c>
      <c r="B1065" s="158">
        <v>2</v>
      </c>
      <c r="C1065" s="159">
        <v>0.75</v>
      </c>
      <c r="D1065" s="160">
        <v>295.36900000000003</v>
      </c>
      <c r="E1065" s="79">
        <f t="shared" si="35"/>
        <v>295.36900000000003</v>
      </c>
    </row>
    <row r="1066" spans="1:5">
      <c r="A1066" s="157" t="s">
        <v>294</v>
      </c>
      <c r="B1066" s="158">
        <v>2</v>
      </c>
      <c r="C1066" s="159">
        <v>1</v>
      </c>
      <c r="D1066" s="160">
        <v>367.39400000000001</v>
      </c>
      <c r="E1066" s="79">
        <f t="shared" si="35"/>
        <v>367.39400000000001</v>
      </c>
    </row>
    <row r="1067" spans="1:5">
      <c r="A1067" s="157" t="s">
        <v>294</v>
      </c>
      <c r="B1067" s="158">
        <v>2</v>
      </c>
      <c r="C1067" s="159">
        <v>1.5</v>
      </c>
      <c r="D1067" s="160">
        <v>471.03199999999998</v>
      </c>
      <c r="E1067" s="79">
        <f t="shared" si="35"/>
        <v>471.03199999999998</v>
      </c>
    </row>
    <row r="1068" spans="1:5">
      <c r="A1068" s="157" t="s">
        <v>294</v>
      </c>
      <c r="B1068" s="158">
        <v>2</v>
      </c>
      <c r="C1068" s="159">
        <v>2</v>
      </c>
      <c r="D1068" s="160">
        <v>610.69799999999998</v>
      </c>
      <c r="E1068" s="79">
        <f t="shared" si="35"/>
        <v>610.69799999999998</v>
      </c>
    </row>
    <row r="1069" spans="1:5">
      <c r="A1069" s="157" t="s">
        <v>294</v>
      </c>
      <c r="B1069" s="158">
        <v>2</v>
      </c>
      <c r="C1069" s="159">
        <v>3</v>
      </c>
      <c r="D1069" s="160">
        <v>756.31200000000001</v>
      </c>
      <c r="E1069" s="79">
        <f t="shared" si="35"/>
        <v>756.31200000000001</v>
      </c>
    </row>
    <row r="1070" spans="1:5">
      <c r="A1070" s="157" t="s">
        <v>294</v>
      </c>
      <c r="B1070" s="158">
        <v>2</v>
      </c>
      <c r="C1070" s="159">
        <v>4</v>
      </c>
      <c r="D1070" s="232">
        <v>893.42399999999998</v>
      </c>
      <c r="E1070" s="79">
        <f t="shared" si="35"/>
        <v>893.42399999999998</v>
      </c>
    </row>
    <row r="1071" spans="1:5">
      <c r="A1071" s="157" t="s">
        <v>294</v>
      </c>
      <c r="B1071" s="158">
        <v>2</v>
      </c>
      <c r="C1071" s="159">
        <v>5</v>
      </c>
      <c r="D1071" s="232">
        <v>586.82100000000003</v>
      </c>
      <c r="E1071" s="79">
        <f t="shared" si="35"/>
        <v>586.82100000000003</v>
      </c>
    </row>
    <row r="1072" spans="1:5">
      <c r="A1072" s="157" t="s">
        <v>294</v>
      </c>
      <c r="B1072" s="158">
        <v>2</v>
      </c>
      <c r="C1072" s="159">
        <v>6</v>
      </c>
      <c r="D1072" s="232">
        <v>415.661</v>
      </c>
      <c r="E1072" s="79">
        <f t="shared" si="35"/>
        <v>415.661</v>
      </c>
    </row>
    <row r="1073" spans="1:5">
      <c r="A1073" s="157" t="s">
        <v>294</v>
      </c>
      <c r="B1073" s="158">
        <v>2</v>
      </c>
      <c r="C1073" s="159">
        <v>7</v>
      </c>
      <c r="D1073" s="160">
        <v>369.41800000000001</v>
      </c>
      <c r="E1073" s="79">
        <f t="shared" si="35"/>
        <v>369.41800000000001</v>
      </c>
    </row>
    <row r="1074" spans="1:5">
      <c r="A1074" s="157" t="s">
        <v>294</v>
      </c>
      <c r="B1074" s="158">
        <v>2</v>
      </c>
      <c r="C1074" s="159">
        <v>8</v>
      </c>
      <c r="D1074" s="160">
        <v>312.85399999999998</v>
      </c>
      <c r="E1074" s="79">
        <f t="shared" si="35"/>
        <v>312.85399999999998</v>
      </c>
    </row>
    <row r="1075" spans="1:5">
      <c r="A1075" s="157" t="s">
        <v>294</v>
      </c>
      <c r="B1075" s="158">
        <v>2</v>
      </c>
      <c r="C1075" s="159">
        <v>10</v>
      </c>
      <c r="D1075" s="160">
        <v>157.94999999999999</v>
      </c>
      <c r="E1075" s="79">
        <f t="shared" si="35"/>
        <v>157.94999999999999</v>
      </c>
    </row>
    <row r="1076" spans="1:5">
      <c r="A1076" s="157" t="s">
        <v>294</v>
      </c>
      <c r="B1076" s="158">
        <v>2</v>
      </c>
      <c r="C1076" s="159">
        <v>12</v>
      </c>
      <c r="D1076" s="160">
        <v>100.61799999999999</v>
      </c>
      <c r="E1076" s="79">
        <f t="shared" si="35"/>
        <v>100.61799999999999</v>
      </c>
    </row>
    <row r="1077" spans="1:5">
      <c r="A1077" s="157" t="s">
        <v>294</v>
      </c>
      <c r="B1077" s="158">
        <v>2</v>
      </c>
      <c r="C1077" s="159">
        <v>24</v>
      </c>
      <c r="D1077" s="160">
        <v>61.889000000000003</v>
      </c>
      <c r="E1077" s="79">
        <f t="shared" si="35"/>
        <v>61.889000000000003</v>
      </c>
    </row>
    <row r="1078" spans="1:5">
      <c r="A1078" s="157" t="s">
        <v>294</v>
      </c>
      <c r="B1078" s="158">
        <v>2</v>
      </c>
      <c r="C1078" s="159">
        <v>36</v>
      </c>
      <c r="D1078" s="160">
        <v>11.763</v>
      </c>
      <c r="E1078" s="79">
        <f t="shared" si="35"/>
        <v>11.763</v>
      </c>
    </row>
    <row r="1079" spans="1:5">
      <c r="A1079" s="157" t="s">
        <v>296</v>
      </c>
      <c r="B1079" s="155">
        <v>1</v>
      </c>
      <c r="C1079" s="59">
        <v>0</v>
      </c>
      <c r="D1079" s="160" t="s">
        <v>195</v>
      </c>
      <c r="E1079" s="79" t="str">
        <f t="shared" si="35"/>
        <v>ND</v>
      </c>
    </row>
    <row r="1080" spans="1:5">
      <c r="A1080" s="157" t="s">
        <v>296</v>
      </c>
      <c r="B1080" s="158">
        <v>1</v>
      </c>
      <c r="C1080" s="159">
        <v>0.25</v>
      </c>
      <c r="D1080" s="160">
        <v>38.838000000000001</v>
      </c>
      <c r="E1080" s="79">
        <f t="shared" si="35"/>
        <v>38.838000000000001</v>
      </c>
    </row>
    <row r="1081" spans="1:5">
      <c r="A1081" s="157" t="s">
        <v>161</v>
      </c>
      <c r="B1081" s="158">
        <v>1</v>
      </c>
      <c r="C1081" s="159">
        <v>0.5</v>
      </c>
      <c r="D1081" s="160">
        <v>195.38499999999999</v>
      </c>
      <c r="E1081" s="79">
        <f t="shared" si="35"/>
        <v>195.38499999999999</v>
      </c>
    </row>
    <row r="1082" spans="1:5">
      <c r="A1082" s="157" t="s">
        <v>161</v>
      </c>
      <c r="B1082" s="158">
        <v>1</v>
      </c>
      <c r="C1082" s="159">
        <v>0.75</v>
      </c>
      <c r="D1082" s="160">
        <v>349.185</v>
      </c>
      <c r="E1082" s="79">
        <f t="shared" si="35"/>
        <v>349.185</v>
      </c>
    </row>
    <row r="1083" spans="1:5">
      <c r="A1083" s="157" t="s">
        <v>161</v>
      </c>
      <c r="B1083" s="158">
        <v>1</v>
      </c>
      <c r="C1083" s="159">
        <v>1</v>
      </c>
      <c r="D1083" s="160">
        <v>427.19499999999999</v>
      </c>
      <c r="E1083" s="79">
        <f t="shared" si="35"/>
        <v>427.19499999999999</v>
      </c>
    </row>
    <row r="1084" spans="1:5">
      <c r="A1084" s="157" t="s">
        <v>161</v>
      </c>
      <c r="B1084" s="158">
        <v>1</v>
      </c>
      <c r="C1084" s="159">
        <v>1.5</v>
      </c>
      <c r="D1084" s="160">
        <v>704.59500000000003</v>
      </c>
      <c r="E1084" s="79">
        <f t="shared" si="35"/>
        <v>704.59500000000003</v>
      </c>
    </row>
    <row r="1085" spans="1:5">
      <c r="A1085" s="157" t="s">
        <v>161</v>
      </c>
      <c r="B1085" s="158">
        <v>1</v>
      </c>
      <c r="C1085" s="159">
        <v>2</v>
      </c>
      <c r="D1085" s="160">
        <v>724.64200000000005</v>
      </c>
      <c r="E1085" s="79">
        <f t="shared" si="35"/>
        <v>724.64200000000005</v>
      </c>
    </row>
    <row r="1086" spans="1:5">
      <c r="A1086" s="157" t="s">
        <v>161</v>
      </c>
      <c r="B1086" s="158">
        <v>1</v>
      </c>
      <c r="C1086" s="159">
        <v>3</v>
      </c>
      <c r="D1086" s="160">
        <v>755.03899999999999</v>
      </c>
      <c r="E1086" s="79">
        <f t="shared" si="35"/>
        <v>755.03899999999999</v>
      </c>
    </row>
    <row r="1087" spans="1:5">
      <c r="A1087" s="157" t="s">
        <v>161</v>
      </c>
      <c r="B1087" s="158">
        <v>1</v>
      </c>
      <c r="C1087" s="159">
        <v>4</v>
      </c>
      <c r="D1087" s="160">
        <v>913.39800000000002</v>
      </c>
      <c r="E1087" s="79">
        <f t="shared" si="35"/>
        <v>913.39800000000002</v>
      </c>
    </row>
    <row r="1088" spans="1:5">
      <c r="A1088" s="157" t="s">
        <v>161</v>
      </c>
      <c r="B1088" s="158">
        <v>1</v>
      </c>
      <c r="C1088" s="159">
        <v>5</v>
      </c>
      <c r="D1088" s="160">
        <v>746.226</v>
      </c>
      <c r="E1088" s="79">
        <f t="shared" si="35"/>
        <v>746.226</v>
      </c>
    </row>
    <row r="1089" spans="1:5">
      <c r="A1089" s="157" t="s">
        <v>161</v>
      </c>
      <c r="B1089" s="158">
        <v>1</v>
      </c>
      <c r="C1089" s="159">
        <v>6</v>
      </c>
      <c r="D1089" s="160">
        <v>560.529</v>
      </c>
      <c r="E1089" s="79">
        <f t="shared" ref="E1089:E1097" si="36">IF(OR(D1089=0,D1089="no peak",D1089="&lt; 0", D1089&lt;$I$1*0.2),"ND",IF(OR(D1089&lt;$I$1,$I$1*0.2&lt;=D1089&lt;$I$1),"BQL",D1089))</f>
        <v>560.529</v>
      </c>
    </row>
    <row r="1090" spans="1:5">
      <c r="A1090" s="157" t="s">
        <v>161</v>
      </c>
      <c r="B1090" s="158">
        <v>1</v>
      </c>
      <c r="C1090" s="159">
        <v>7</v>
      </c>
      <c r="D1090" s="160">
        <v>467.89699999999999</v>
      </c>
      <c r="E1090" s="79">
        <f t="shared" si="36"/>
        <v>467.89699999999999</v>
      </c>
    </row>
    <row r="1091" spans="1:5">
      <c r="A1091" s="157" t="s">
        <v>161</v>
      </c>
      <c r="B1091" s="158">
        <v>1</v>
      </c>
      <c r="C1091" s="159">
        <v>8</v>
      </c>
      <c r="D1091" s="160">
        <v>408.584</v>
      </c>
      <c r="E1091" s="79">
        <f t="shared" si="36"/>
        <v>408.584</v>
      </c>
    </row>
    <row r="1092" spans="1:5">
      <c r="A1092" s="157" t="s">
        <v>161</v>
      </c>
      <c r="B1092" s="158">
        <v>1</v>
      </c>
      <c r="C1092" s="159">
        <v>10</v>
      </c>
      <c r="D1092" s="160">
        <v>256.995</v>
      </c>
      <c r="E1092" s="79">
        <f t="shared" si="36"/>
        <v>256.995</v>
      </c>
    </row>
    <row r="1093" spans="1:5">
      <c r="A1093" s="157" t="s">
        <v>161</v>
      </c>
      <c r="B1093" s="158">
        <v>1</v>
      </c>
      <c r="C1093" s="159">
        <v>12</v>
      </c>
      <c r="D1093" s="160">
        <v>169.989</v>
      </c>
      <c r="E1093" s="79">
        <f t="shared" si="36"/>
        <v>169.989</v>
      </c>
    </row>
    <row r="1094" spans="1:5">
      <c r="A1094" s="157" t="s">
        <v>161</v>
      </c>
      <c r="B1094" s="158">
        <v>1</v>
      </c>
      <c r="C1094" s="159">
        <v>24</v>
      </c>
      <c r="D1094" s="160">
        <v>63.555999999999997</v>
      </c>
      <c r="E1094" s="79">
        <f t="shared" si="36"/>
        <v>63.555999999999997</v>
      </c>
    </row>
    <row r="1095" spans="1:5">
      <c r="A1095" s="157" t="s">
        <v>161</v>
      </c>
      <c r="B1095" s="158">
        <v>1</v>
      </c>
      <c r="C1095" s="159">
        <v>36</v>
      </c>
      <c r="D1095" s="160">
        <v>43.95</v>
      </c>
      <c r="E1095" s="79">
        <f t="shared" si="36"/>
        <v>43.95</v>
      </c>
    </row>
    <row r="1096" spans="1:5">
      <c r="A1096" s="157" t="s">
        <v>161</v>
      </c>
      <c r="B1096" s="158">
        <v>2</v>
      </c>
      <c r="C1096" s="59">
        <v>0</v>
      </c>
      <c r="D1096" s="160" t="s">
        <v>195</v>
      </c>
      <c r="E1096" s="79" t="str">
        <f t="shared" si="36"/>
        <v>ND</v>
      </c>
    </row>
    <row r="1097" spans="1:5">
      <c r="A1097" s="157" t="s">
        <v>161</v>
      </c>
      <c r="B1097" s="158">
        <v>2</v>
      </c>
      <c r="C1097" s="159">
        <v>0.25</v>
      </c>
      <c r="D1097" s="160">
        <v>9.2330000000000005</v>
      </c>
      <c r="E1097" s="79" t="str">
        <f t="shared" si="36"/>
        <v>BQL</v>
      </c>
    </row>
    <row r="1098" spans="1:5">
      <c r="A1098" s="157" t="s">
        <v>161</v>
      </c>
      <c r="B1098" s="158">
        <v>2</v>
      </c>
      <c r="C1098" s="159">
        <v>0.5</v>
      </c>
      <c r="D1098" s="160">
        <v>148.19499999999999</v>
      </c>
      <c r="E1098" s="79">
        <f>IF(OR(D1098=0,D1098="no peak",D1098="&lt; 0", D1098&lt;$I$1*0.2),"ND",IF(OR(D1098&lt;$I$1,$I$1*0.2&lt;=D1098&lt;$I$1),"BQL",D1098))</f>
        <v>148.19499999999999</v>
      </c>
    </row>
    <row r="1099" spans="1:5">
      <c r="A1099" s="157" t="s">
        <v>161</v>
      </c>
      <c r="B1099" s="158">
        <v>2</v>
      </c>
      <c r="C1099" s="159">
        <v>0.75</v>
      </c>
      <c r="D1099" s="160">
        <v>272.66500000000002</v>
      </c>
      <c r="E1099" s="79">
        <f t="shared" ref="E1099:E1129" si="37">IF(OR(D1099=0,D1099="no peak",D1099="&lt; 0", D1099&lt;$I$1*0.2),"ND",IF(OR(D1099&lt;$I$1,$I$1*0.2&lt;=D1099&lt;$I$1),"BQL",D1099))</f>
        <v>272.66500000000002</v>
      </c>
    </row>
    <row r="1100" spans="1:5">
      <c r="A1100" s="157" t="s">
        <v>161</v>
      </c>
      <c r="B1100" s="158">
        <v>2</v>
      </c>
      <c r="C1100" s="159">
        <v>1</v>
      </c>
      <c r="D1100" s="160">
        <v>379.93599999999998</v>
      </c>
      <c r="E1100" s="79">
        <f t="shared" si="37"/>
        <v>379.93599999999998</v>
      </c>
    </row>
    <row r="1101" spans="1:5">
      <c r="A1101" s="157" t="s">
        <v>161</v>
      </c>
      <c r="B1101" s="158">
        <v>2</v>
      </c>
      <c r="C1101" s="159">
        <v>1.5</v>
      </c>
      <c r="D1101" s="160">
        <v>440.62799999999999</v>
      </c>
      <c r="E1101" s="79">
        <f t="shared" si="37"/>
        <v>440.62799999999999</v>
      </c>
    </row>
    <row r="1102" spans="1:5">
      <c r="A1102" s="157" t="s">
        <v>161</v>
      </c>
      <c r="B1102" s="158">
        <v>2</v>
      </c>
      <c r="C1102" s="159">
        <v>2</v>
      </c>
      <c r="D1102" s="160">
        <v>546.73900000000003</v>
      </c>
      <c r="E1102" s="79">
        <f t="shared" si="37"/>
        <v>546.73900000000003</v>
      </c>
    </row>
    <row r="1103" spans="1:5">
      <c r="A1103" s="157" t="s">
        <v>161</v>
      </c>
      <c r="B1103" s="158">
        <v>2</v>
      </c>
      <c r="C1103" s="159">
        <v>3</v>
      </c>
      <c r="D1103" s="160">
        <v>557.53899999999999</v>
      </c>
      <c r="E1103" s="79">
        <f t="shared" si="37"/>
        <v>557.53899999999999</v>
      </c>
    </row>
    <row r="1104" spans="1:5">
      <c r="A1104" s="157" t="s">
        <v>161</v>
      </c>
      <c r="B1104" s="158">
        <v>2</v>
      </c>
      <c r="C1104" s="159">
        <v>4</v>
      </c>
      <c r="D1104" s="160">
        <v>736.95299999999997</v>
      </c>
      <c r="E1104" s="79">
        <f t="shared" si="37"/>
        <v>736.95299999999997</v>
      </c>
    </row>
    <row r="1105" spans="1:5">
      <c r="A1105" s="157" t="s">
        <v>161</v>
      </c>
      <c r="B1105" s="158">
        <v>2</v>
      </c>
      <c r="C1105" s="159">
        <v>5</v>
      </c>
      <c r="D1105" s="160">
        <v>540.81299999999999</v>
      </c>
      <c r="E1105" s="79">
        <f t="shared" si="37"/>
        <v>540.81299999999999</v>
      </c>
    </row>
    <row r="1106" spans="1:5">
      <c r="A1106" s="157" t="s">
        <v>161</v>
      </c>
      <c r="B1106" s="158">
        <v>2</v>
      </c>
      <c r="C1106" s="159">
        <v>6</v>
      </c>
      <c r="D1106" s="160">
        <v>433.91300000000001</v>
      </c>
      <c r="E1106" s="79">
        <f t="shared" si="37"/>
        <v>433.91300000000001</v>
      </c>
    </row>
    <row r="1107" spans="1:5">
      <c r="A1107" s="157" t="s">
        <v>161</v>
      </c>
      <c r="B1107" s="158">
        <v>2</v>
      </c>
      <c r="C1107" s="159">
        <v>7</v>
      </c>
      <c r="D1107" s="160">
        <v>363.75700000000001</v>
      </c>
      <c r="E1107" s="79">
        <f t="shared" si="37"/>
        <v>363.75700000000001</v>
      </c>
    </row>
    <row r="1108" spans="1:5">
      <c r="A1108" s="157" t="s">
        <v>161</v>
      </c>
      <c r="B1108" s="158">
        <v>2</v>
      </c>
      <c r="C1108" s="159">
        <v>8</v>
      </c>
      <c r="D1108" s="160">
        <v>313.61399999999998</v>
      </c>
      <c r="E1108" s="79">
        <f t="shared" si="37"/>
        <v>313.61399999999998</v>
      </c>
    </row>
    <row r="1109" spans="1:5">
      <c r="A1109" s="157" t="s">
        <v>161</v>
      </c>
      <c r="B1109" s="158">
        <v>2</v>
      </c>
      <c r="C1109" s="159">
        <v>10</v>
      </c>
      <c r="D1109" s="160">
        <v>226.124</v>
      </c>
      <c r="E1109" s="79">
        <f t="shared" si="37"/>
        <v>226.124</v>
      </c>
    </row>
    <row r="1110" spans="1:5">
      <c r="A1110" s="157" t="s">
        <v>161</v>
      </c>
      <c r="B1110" s="158">
        <v>2</v>
      </c>
      <c r="C1110" s="159">
        <v>12</v>
      </c>
      <c r="D1110" s="160">
        <v>143.988</v>
      </c>
      <c r="E1110" s="79">
        <f t="shared" si="37"/>
        <v>143.988</v>
      </c>
    </row>
    <row r="1111" spans="1:5">
      <c r="A1111" s="157" t="s">
        <v>161</v>
      </c>
      <c r="B1111" s="158">
        <v>2</v>
      </c>
      <c r="C1111" s="159">
        <v>24</v>
      </c>
      <c r="D1111" s="232">
        <v>50.640999999999998</v>
      </c>
      <c r="E1111" s="79">
        <f t="shared" si="37"/>
        <v>50.640999999999998</v>
      </c>
    </row>
    <row r="1112" spans="1:5">
      <c r="A1112" s="157" t="s">
        <v>161</v>
      </c>
      <c r="B1112" s="158">
        <v>2</v>
      </c>
      <c r="C1112" s="159">
        <v>36</v>
      </c>
      <c r="D1112" s="232">
        <v>31.933</v>
      </c>
      <c r="E1112" s="79">
        <f t="shared" si="37"/>
        <v>31.933</v>
      </c>
    </row>
    <row r="1113" spans="1:5">
      <c r="A1113" s="157" t="s">
        <v>297</v>
      </c>
      <c r="B1113" s="155">
        <v>1</v>
      </c>
      <c r="C1113" s="59">
        <v>0</v>
      </c>
      <c r="D1113" s="232" t="s">
        <v>195</v>
      </c>
      <c r="E1113" s="79" t="str">
        <f t="shared" si="37"/>
        <v>ND</v>
      </c>
    </row>
    <row r="1114" spans="1:5">
      <c r="A1114" s="157" t="s">
        <v>297</v>
      </c>
      <c r="B1114" s="158">
        <v>1</v>
      </c>
      <c r="C1114" s="159">
        <v>0.25</v>
      </c>
      <c r="D1114" s="160">
        <v>131.46799999999999</v>
      </c>
      <c r="E1114" s="79">
        <f t="shared" si="37"/>
        <v>131.46799999999999</v>
      </c>
    </row>
    <row r="1115" spans="1:5">
      <c r="A1115" s="157" t="s">
        <v>162</v>
      </c>
      <c r="B1115" s="158">
        <v>1</v>
      </c>
      <c r="C1115" s="159">
        <v>0.5</v>
      </c>
      <c r="D1115" s="160">
        <v>289.32600000000002</v>
      </c>
      <c r="E1115" s="79">
        <f t="shared" si="37"/>
        <v>289.32600000000002</v>
      </c>
    </row>
    <row r="1116" spans="1:5">
      <c r="A1116" s="157" t="s">
        <v>162</v>
      </c>
      <c r="B1116" s="158">
        <v>1</v>
      </c>
      <c r="C1116" s="159">
        <v>0.75</v>
      </c>
      <c r="D1116" s="160">
        <v>413.39800000000002</v>
      </c>
      <c r="E1116" s="79">
        <f t="shared" si="37"/>
        <v>413.39800000000002</v>
      </c>
    </row>
    <row r="1117" spans="1:5">
      <c r="A1117" s="157" t="s">
        <v>162</v>
      </c>
      <c r="B1117" s="158">
        <v>1</v>
      </c>
      <c r="C1117" s="159">
        <v>1</v>
      </c>
      <c r="D1117" s="160">
        <v>548.19799999999998</v>
      </c>
      <c r="E1117" s="79">
        <f t="shared" si="37"/>
        <v>548.19799999999998</v>
      </c>
    </row>
    <row r="1118" spans="1:5">
      <c r="A1118" s="157" t="s">
        <v>162</v>
      </c>
      <c r="B1118" s="158">
        <v>1</v>
      </c>
      <c r="C1118" s="159">
        <v>1.5</v>
      </c>
      <c r="D1118" s="160">
        <v>635.37199999999996</v>
      </c>
      <c r="E1118" s="79">
        <f t="shared" si="37"/>
        <v>635.37199999999996</v>
      </c>
    </row>
    <row r="1119" spans="1:5">
      <c r="A1119" s="157" t="s">
        <v>162</v>
      </c>
      <c r="B1119" s="158">
        <v>1</v>
      </c>
      <c r="C1119" s="159">
        <v>2</v>
      </c>
      <c r="D1119" s="160">
        <v>654.53700000000003</v>
      </c>
      <c r="E1119" s="79">
        <f t="shared" si="37"/>
        <v>654.53700000000003</v>
      </c>
    </row>
    <row r="1120" spans="1:5">
      <c r="A1120" s="157" t="s">
        <v>162</v>
      </c>
      <c r="B1120" s="158">
        <v>1</v>
      </c>
      <c r="C1120" s="159">
        <v>3</v>
      </c>
      <c r="D1120" s="160">
        <v>436.255</v>
      </c>
      <c r="E1120" s="79">
        <f t="shared" si="37"/>
        <v>436.255</v>
      </c>
    </row>
    <row r="1121" spans="1:5">
      <c r="A1121" s="157" t="s">
        <v>162</v>
      </c>
      <c r="B1121" s="158">
        <v>1</v>
      </c>
      <c r="C1121" s="159">
        <v>4</v>
      </c>
      <c r="D1121" s="160">
        <v>321.27999999999997</v>
      </c>
      <c r="E1121" s="79">
        <f t="shared" si="37"/>
        <v>321.27999999999997</v>
      </c>
    </row>
    <row r="1122" spans="1:5">
      <c r="A1122" s="157" t="s">
        <v>162</v>
      </c>
      <c r="B1122" s="158">
        <v>1</v>
      </c>
      <c r="C1122" s="159">
        <v>5</v>
      </c>
      <c r="D1122" s="160">
        <v>220.971</v>
      </c>
      <c r="E1122" s="79">
        <f t="shared" si="37"/>
        <v>220.971</v>
      </c>
    </row>
    <row r="1123" spans="1:5">
      <c r="A1123" s="157" t="s">
        <v>162</v>
      </c>
      <c r="B1123" s="158">
        <v>1</v>
      </c>
      <c r="C1123" s="159">
        <v>6</v>
      </c>
      <c r="D1123" s="160">
        <v>157.24799999999999</v>
      </c>
      <c r="E1123" s="79">
        <f t="shared" si="37"/>
        <v>157.24799999999999</v>
      </c>
    </row>
    <row r="1124" spans="1:5">
      <c r="A1124" s="157" t="s">
        <v>162</v>
      </c>
      <c r="B1124" s="158">
        <v>1</v>
      </c>
      <c r="C1124" s="159">
        <v>7</v>
      </c>
      <c r="D1124" s="160">
        <v>139.792</v>
      </c>
      <c r="E1124" s="79">
        <f t="shared" si="37"/>
        <v>139.792</v>
      </c>
    </row>
    <row r="1125" spans="1:5">
      <c r="A1125" s="157" t="s">
        <v>162</v>
      </c>
      <c r="B1125" s="158">
        <v>1</v>
      </c>
      <c r="C1125" s="159">
        <v>8</v>
      </c>
      <c r="D1125" s="160">
        <v>139.06</v>
      </c>
      <c r="E1125" s="79">
        <f t="shared" si="37"/>
        <v>139.06</v>
      </c>
    </row>
    <row r="1126" spans="1:5">
      <c r="A1126" s="157" t="s">
        <v>162</v>
      </c>
      <c r="B1126" s="158">
        <v>1</v>
      </c>
      <c r="C1126" s="159">
        <v>10</v>
      </c>
      <c r="D1126" s="160">
        <v>114.51300000000001</v>
      </c>
      <c r="E1126" s="79">
        <f t="shared" si="37"/>
        <v>114.51300000000001</v>
      </c>
    </row>
    <row r="1127" spans="1:5">
      <c r="A1127" s="157" t="s">
        <v>162</v>
      </c>
      <c r="B1127" s="158">
        <v>1</v>
      </c>
      <c r="C1127" s="159">
        <v>12</v>
      </c>
      <c r="D1127" s="160">
        <v>122.59399999999999</v>
      </c>
      <c r="E1127" s="79">
        <f t="shared" si="37"/>
        <v>122.59399999999999</v>
      </c>
    </row>
    <row r="1128" spans="1:5">
      <c r="A1128" s="157" t="s">
        <v>162</v>
      </c>
      <c r="B1128" s="158">
        <v>1</v>
      </c>
      <c r="C1128" s="159">
        <v>24</v>
      </c>
      <c r="D1128" s="160">
        <v>65.216999999999999</v>
      </c>
      <c r="E1128" s="79">
        <f t="shared" si="37"/>
        <v>65.216999999999999</v>
      </c>
    </row>
    <row r="1129" spans="1:5">
      <c r="A1129" s="157" t="s">
        <v>162</v>
      </c>
      <c r="B1129" s="158">
        <v>1</v>
      </c>
      <c r="C1129" s="159">
        <v>36</v>
      </c>
      <c r="D1129" s="160">
        <v>11.784000000000001</v>
      </c>
      <c r="E1129" s="79">
        <f t="shared" si="37"/>
        <v>11.784000000000001</v>
      </c>
    </row>
    <row r="1130" spans="1:5">
      <c r="A1130" s="157" t="s">
        <v>298</v>
      </c>
      <c r="B1130" s="155">
        <v>1</v>
      </c>
      <c r="C1130" s="59">
        <v>0</v>
      </c>
      <c r="D1130" s="160" t="s">
        <v>195</v>
      </c>
      <c r="E1130" s="79" t="str">
        <f>IF(OR(D1130=0,D1130="no peak",D1130="&lt; 0", D1130&lt;$I$1*0.2),"ND",IF(OR(D1130&lt;$I$1,$I$1*0.2&lt;=D1130&lt;$I$1),"BQL",D1130))</f>
        <v>ND</v>
      </c>
    </row>
    <row r="1131" spans="1:5">
      <c r="A1131" s="157" t="s">
        <v>298</v>
      </c>
      <c r="B1131" s="158">
        <v>1</v>
      </c>
      <c r="C1131" s="159">
        <v>0.25</v>
      </c>
      <c r="D1131" s="160" t="s">
        <v>195</v>
      </c>
      <c r="E1131" s="79" t="str">
        <f t="shared" ref="E1131:E1144" si="38">IF(OR(D1131=0,D1131="no peak",D1131="&lt; 0", D1131&lt;$I$1*0.2),"ND",IF(OR(D1131&lt;$I$1,$I$1*0.2&lt;=D1131&lt;$I$1),"BQL",D1131))</f>
        <v>ND</v>
      </c>
    </row>
    <row r="1132" spans="1:5">
      <c r="A1132" s="157" t="s">
        <v>163</v>
      </c>
      <c r="B1132" s="158">
        <v>1</v>
      </c>
      <c r="C1132" s="159">
        <v>0.5</v>
      </c>
      <c r="D1132" s="160">
        <v>39.192999999999998</v>
      </c>
      <c r="E1132" s="79">
        <f t="shared" si="38"/>
        <v>39.192999999999998</v>
      </c>
    </row>
    <row r="1133" spans="1:5">
      <c r="A1133" s="157" t="s">
        <v>163</v>
      </c>
      <c r="B1133" s="158">
        <v>1</v>
      </c>
      <c r="C1133" s="159">
        <v>0.75</v>
      </c>
      <c r="D1133" s="160">
        <v>207.77799999999999</v>
      </c>
      <c r="E1133" s="79">
        <f t="shared" si="38"/>
        <v>207.77799999999999</v>
      </c>
    </row>
    <row r="1134" spans="1:5">
      <c r="A1134" s="157" t="s">
        <v>163</v>
      </c>
      <c r="B1134" s="158">
        <v>1</v>
      </c>
      <c r="C1134" s="159">
        <v>1</v>
      </c>
      <c r="D1134" s="160">
        <v>368.25799999999998</v>
      </c>
      <c r="E1134" s="79">
        <f t="shared" si="38"/>
        <v>368.25799999999998</v>
      </c>
    </row>
    <row r="1135" spans="1:5">
      <c r="A1135" s="157" t="s">
        <v>163</v>
      </c>
      <c r="B1135" s="158">
        <v>1</v>
      </c>
      <c r="C1135" s="159">
        <v>1.5</v>
      </c>
      <c r="D1135" s="160">
        <v>566.58199999999999</v>
      </c>
      <c r="E1135" s="79">
        <f t="shared" si="38"/>
        <v>566.58199999999999</v>
      </c>
    </row>
    <row r="1136" spans="1:5">
      <c r="A1136" s="157" t="s">
        <v>163</v>
      </c>
      <c r="B1136" s="158">
        <v>1</v>
      </c>
      <c r="C1136" s="159">
        <v>2</v>
      </c>
      <c r="D1136" s="160">
        <v>715.04300000000001</v>
      </c>
      <c r="E1136" s="79">
        <f t="shared" si="38"/>
        <v>715.04300000000001</v>
      </c>
    </row>
    <row r="1137" spans="1:5">
      <c r="A1137" s="157" t="s">
        <v>163</v>
      </c>
      <c r="B1137" s="158">
        <v>1</v>
      </c>
      <c r="C1137" s="159">
        <v>3</v>
      </c>
      <c r="D1137" s="160">
        <v>1157.635</v>
      </c>
      <c r="E1137" s="79">
        <f t="shared" si="38"/>
        <v>1157.635</v>
      </c>
    </row>
    <row r="1138" spans="1:5">
      <c r="A1138" s="157" t="s">
        <v>163</v>
      </c>
      <c r="B1138" s="158">
        <v>1</v>
      </c>
      <c r="C1138" s="159">
        <v>4</v>
      </c>
      <c r="D1138" s="160">
        <v>1233.721</v>
      </c>
      <c r="E1138" s="79">
        <f t="shared" si="38"/>
        <v>1233.721</v>
      </c>
    </row>
    <row r="1139" spans="1:5">
      <c r="A1139" s="157" t="s">
        <v>163</v>
      </c>
      <c r="B1139" s="158">
        <v>1</v>
      </c>
      <c r="C1139" s="159">
        <v>5</v>
      </c>
      <c r="D1139" s="160">
        <v>923.38300000000004</v>
      </c>
      <c r="E1139" s="79">
        <f t="shared" si="38"/>
        <v>923.38300000000004</v>
      </c>
    </row>
    <row r="1140" spans="1:5">
      <c r="A1140" s="157" t="s">
        <v>163</v>
      </c>
      <c r="B1140" s="158">
        <v>1</v>
      </c>
      <c r="C1140" s="159">
        <v>6</v>
      </c>
      <c r="D1140" s="160">
        <v>661.35599999999999</v>
      </c>
      <c r="E1140" s="79">
        <f t="shared" si="38"/>
        <v>661.35599999999999</v>
      </c>
    </row>
    <row r="1141" spans="1:5">
      <c r="A1141" s="157" t="s">
        <v>163</v>
      </c>
      <c r="B1141" s="158">
        <v>1</v>
      </c>
      <c r="C1141" s="159">
        <v>7</v>
      </c>
      <c r="D1141" s="160">
        <v>597.93799999999999</v>
      </c>
      <c r="E1141" s="79">
        <f t="shared" si="38"/>
        <v>597.93799999999999</v>
      </c>
    </row>
    <row r="1142" spans="1:5">
      <c r="A1142" s="157" t="s">
        <v>163</v>
      </c>
      <c r="B1142" s="158">
        <v>1</v>
      </c>
      <c r="C1142" s="159">
        <v>8</v>
      </c>
      <c r="D1142" s="160">
        <v>437.87599999999998</v>
      </c>
      <c r="E1142" s="79">
        <f t="shared" si="38"/>
        <v>437.87599999999998</v>
      </c>
    </row>
    <row r="1143" spans="1:5">
      <c r="A1143" s="157" t="s">
        <v>163</v>
      </c>
      <c r="B1143" s="158">
        <v>1</v>
      </c>
      <c r="C1143" s="159">
        <v>10</v>
      </c>
      <c r="D1143" s="232">
        <v>229.76</v>
      </c>
      <c r="E1143" s="79">
        <f t="shared" si="38"/>
        <v>229.76</v>
      </c>
    </row>
    <row r="1144" spans="1:5">
      <c r="A1144" s="157" t="s">
        <v>163</v>
      </c>
      <c r="B1144" s="158">
        <v>1</v>
      </c>
      <c r="C1144" s="159">
        <v>12</v>
      </c>
      <c r="D1144" s="232">
        <v>94.114999999999995</v>
      </c>
      <c r="E1144" s="79">
        <f t="shared" si="38"/>
        <v>94.114999999999995</v>
      </c>
    </row>
    <row r="1145" spans="1:5">
      <c r="A1145" s="157" t="s">
        <v>163</v>
      </c>
      <c r="B1145" s="158">
        <v>1</v>
      </c>
      <c r="C1145" s="159">
        <v>24</v>
      </c>
      <c r="D1145" s="160">
        <v>15.08</v>
      </c>
      <c r="E1145" s="79">
        <f>IF(OR(D1145=0,D1145="no peak",D1145="&lt; 0", D1145&lt;$I$1*0.2),"ND",IF(OR(D1145&lt;$I$1,$I$1*0.2&lt;=D1145&lt;$I$1),"BQL",D1145))</f>
        <v>15.08</v>
      </c>
    </row>
    <row r="1146" spans="1:5">
      <c r="A1146" s="157" t="s">
        <v>163</v>
      </c>
      <c r="B1146" s="158">
        <v>1</v>
      </c>
      <c r="C1146" s="159">
        <v>36</v>
      </c>
      <c r="D1146" s="160">
        <v>4.0110000000000001</v>
      </c>
      <c r="E1146" s="79" t="str">
        <f t="shared" ref="E1146:E1160" si="39">IF(OR(D1146=0,D1146="no peak",D1146="&lt; 0", D1146&lt;$I$1*0.2),"ND",IF(OR(D1146&lt;$I$1,$I$1*0.2&lt;=D1146&lt;$I$1),"BQL",D1146))</f>
        <v>BQL</v>
      </c>
    </row>
    <row r="1147" spans="1:5">
      <c r="A1147" s="157" t="s">
        <v>163</v>
      </c>
      <c r="B1147" s="158">
        <v>2</v>
      </c>
      <c r="C1147" s="59">
        <v>0</v>
      </c>
      <c r="D1147" s="160" t="s">
        <v>195</v>
      </c>
      <c r="E1147" s="79" t="str">
        <f t="shared" si="39"/>
        <v>ND</v>
      </c>
    </row>
    <row r="1148" spans="1:5">
      <c r="A1148" s="157" t="s">
        <v>163</v>
      </c>
      <c r="B1148" s="158">
        <v>2</v>
      </c>
      <c r="C1148" s="159">
        <v>0.25</v>
      </c>
      <c r="D1148" s="160">
        <v>23.513999999999999</v>
      </c>
      <c r="E1148" s="79">
        <f t="shared" si="39"/>
        <v>23.513999999999999</v>
      </c>
    </row>
    <row r="1149" spans="1:5">
      <c r="A1149" s="157" t="s">
        <v>163</v>
      </c>
      <c r="B1149" s="158">
        <v>2</v>
      </c>
      <c r="C1149" s="159">
        <v>0.5</v>
      </c>
      <c r="D1149" s="160">
        <v>102.34699999999999</v>
      </c>
      <c r="E1149" s="79">
        <f t="shared" si="39"/>
        <v>102.34699999999999</v>
      </c>
    </row>
    <row r="1150" spans="1:5">
      <c r="A1150" s="157" t="s">
        <v>163</v>
      </c>
      <c r="B1150" s="158">
        <v>2</v>
      </c>
      <c r="C1150" s="159">
        <v>0.75</v>
      </c>
      <c r="D1150" s="160">
        <v>267.63200000000001</v>
      </c>
      <c r="E1150" s="79">
        <f t="shared" si="39"/>
        <v>267.63200000000001</v>
      </c>
    </row>
    <row r="1151" spans="1:5">
      <c r="A1151" s="157" t="s">
        <v>163</v>
      </c>
      <c r="B1151" s="158">
        <v>2</v>
      </c>
      <c r="C1151" s="159">
        <v>1</v>
      </c>
      <c r="D1151" s="160">
        <v>393.447</v>
      </c>
      <c r="E1151" s="79">
        <f t="shared" si="39"/>
        <v>393.447</v>
      </c>
    </row>
    <row r="1152" spans="1:5">
      <c r="A1152" s="157" t="s">
        <v>163</v>
      </c>
      <c r="B1152" s="158">
        <v>2</v>
      </c>
      <c r="C1152" s="159">
        <v>1.5</v>
      </c>
      <c r="D1152" s="160">
        <v>616.11800000000005</v>
      </c>
      <c r="E1152" s="79">
        <f t="shared" si="39"/>
        <v>616.11800000000005</v>
      </c>
    </row>
    <row r="1153" spans="1:5">
      <c r="A1153" s="157" t="s">
        <v>163</v>
      </c>
      <c r="B1153" s="158">
        <v>2</v>
      </c>
      <c r="C1153" s="159">
        <v>2</v>
      </c>
      <c r="D1153" s="160">
        <v>718.58</v>
      </c>
      <c r="E1153" s="79">
        <f t="shared" si="39"/>
        <v>718.58</v>
      </c>
    </row>
    <row r="1154" spans="1:5">
      <c r="A1154" s="157" t="s">
        <v>163</v>
      </c>
      <c r="B1154" s="158">
        <v>2</v>
      </c>
      <c r="C1154" s="159">
        <v>3</v>
      </c>
      <c r="D1154" s="160">
        <v>1011.81</v>
      </c>
      <c r="E1154" s="79">
        <f t="shared" si="39"/>
        <v>1011.81</v>
      </c>
    </row>
    <row r="1155" spans="1:5">
      <c r="A1155" s="157" t="s">
        <v>163</v>
      </c>
      <c r="B1155" s="158">
        <v>2</v>
      </c>
      <c r="C1155" s="159">
        <v>4</v>
      </c>
      <c r="D1155" s="160">
        <v>1261.0250000000001</v>
      </c>
      <c r="E1155" s="79">
        <f t="shared" si="39"/>
        <v>1261.0250000000001</v>
      </c>
    </row>
    <row r="1156" spans="1:5">
      <c r="A1156" s="157" t="s">
        <v>163</v>
      </c>
      <c r="B1156" s="158">
        <v>2</v>
      </c>
      <c r="C1156" s="159">
        <v>5</v>
      </c>
      <c r="D1156" s="160">
        <v>816.07500000000005</v>
      </c>
      <c r="E1156" s="79">
        <f t="shared" si="39"/>
        <v>816.07500000000005</v>
      </c>
    </row>
    <row r="1157" spans="1:5">
      <c r="A1157" s="157" t="s">
        <v>163</v>
      </c>
      <c r="B1157" s="158">
        <v>2</v>
      </c>
      <c r="C1157" s="159">
        <v>6</v>
      </c>
      <c r="D1157" s="160">
        <v>551.69000000000005</v>
      </c>
      <c r="E1157" s="79">
        <f t="shared" si="39"/>
        <v>551.69000000000005</v>
      </c>
    </row>
    <row r="1158" spans="1:5">
      <c r="A1158" s="157" t="s">
        <v>163</v>
      </c>
      <c r="B1158" s="158">
        <v>2</v>
      </c>
      <c r="C1158" s="159">
        <v>7</v>
      </c>
      <c r="D1158" s="232">
        <v>441.32400000000001</v>
      </c>
      <c r="E1158" s="79">
        <f t="shared" si="39"/>
        <v>441.32400000000001</v>
      </c>
    </row>
    <row r="1159" spans="1:5">
      <c r="A1159" s="157" t="s">
        <v>163</v>
      </c>
      <c r="B1159" s="158">
        <v>2</v>
      </c>
      <c r="C1159" s="159">
        <v>8</v>
      </c>
      <c r="D1159" s="232">
        <v>349.38900000000001</v>
      </c>
      <c r="E1159" s="79">
        <f t="shared" si="39"/>
        <v>349.38900000000001</v>
      </c>
    </row>
    <row r="1160" spans="1:5">
      <c r="A1160" s="157" t="s">
        <v>163</v>
      </c>
      <c r="B1160" s="158">
        <v>2</v>
      </c>
      <c r="C1160" s="159">
        <v>10</v>
      </c>
      <c r="D1160" s="232">
        <v>189.90600000000001</v>
      </c>
      <c r="E1160" s="79">
        <f t="shared" si="39"/>
        <v>189.90600000000001</v>
      </c>
    </row>
    <row r="1161" spans="1:5">
      <c r="A1161" s="157" t="s">
        <v>163</v>
      </c>
      <c r="B1161" s="158">
        <v>2</v>
      </c>
      <c r="C1161" s="159">
        <v>12</v>
      </c>
      <c r="D1161" s="160">
        <v>129.23599999999999</v>
      </c>
      <c r="E1161" s="79">
        <f>IF(OR(D1161=0,D1161="no peak",D1161="&lt; 0", D1161&lt;$I$1*0.2),"ND",IF(OR(D1161&lt;$I$1,$I$1*0.2&lt;=D1161&lt;$I$1),"BQL",D1161))</f>
        <v>129.23599999999999</v>
      </c>
    </row>
    <row r="1162" spans="1:5">
      <c r="A1162" s="157" t="s">
        <v>163</v>
      </c>
      <c r="B1162" s="158">
        <v>2</v>
      </c>
      <c r="C1162" s="159">
        <v>24</v>
      </c>
      <c r="D1162" s="160">
        <v>20.332000000000001</v>
      </c>
      <c r="E1162" s="79">
        <f t="shared" ref="E1162:E1192" si="40">IF(OR(D1162=0,D1162="no peak",D1162="&lt; 0", D1162&lt;$I$1*0.2),"ND",IF(OR(D1162&lt;$I$1,$I$1*0.2&lt;=D1162&lt;$I$1),"BQL",D1162))</f>
        <v>20.332000000000001</v>
      </c>
    </row>
    <row r="1163" spans="1:5">
      <c r="A1163" s="157" t="s">
        <v>163</v>
      </c>
      <c r="B1163" s="158">
        <v>2</v>
      </c>
      <c r="C1163" s="159">
        <v>36</v>
      </c>
      <c r="D1163" s="160">
        <v>9.41</v>
      </c>
      <c r="E1163" s="79" t="str">
        <f t="shared" si="40"/>
        <v>BQL</v>
      </c>
    </row>
    <row r="1164" spans="1:5">
      <c r="A1164" s="157" t="s">
        <v>318</v>
      </c>
      <c r="B1164" s="155">
        <v>1</v>
      </c>
      <c r="C1164" s="59">
        <v>0</v>
      </c>
      <c r="D1164" s="160" t="s">
        <v>195</v>
      </c>
      <c r="E1164" s="79" t="str">
        <f t="shared" si="40"/>
        <v>ND</v>
      </c>
    </row>
    <row r="1165" spans="1:5">
      <c r="A1165" s="157" t="s">
        <v>318</v>
      </c>
      <c r="B1165" s="158">
        <v>1</v>
      </c>
      <c r="C1165" s="159">
        <v>0.25</v>
      </c>
      <c r="D1165" s="160">
        <v>23.558</v>
      </c>
      <c r="E1165" s="79">
        <f t="shared" si="40"/>
        <v>23.558</v>
      </c>
    </row>
    <row r="1166" spans="1:5">
      <c r="A1166" s="157" t="s">
        <v>164</v>
      </c>
      <c r="B1166" s="158">
        <v>1</v>
      </c>
      <c r="C1166" s="159">
        <v>0.5</v>
      </c>
      <c r="D1166" s="160">
        <v>182.024</v>
      </c>
      <c r="E1166" s="79">
        <f t="shared" si="40"/>
        <v>182.024</v>
      </c>
    </row>
    <row r="1167" spans="1:5">
      <c r="A1167" s="157" t="s">
        <v>164</v>
      </c>
      <c r="B1167" s="158">
        <v>1</v>
      </c>
      <c r="C1167" s="159">
        <v>0.75</v>
      </c>
      <c r="D1167" s="160">
        <v>283.52499999999998</v>
      </c>
      <c r="E1167" s="79">
        <f t="shared" si="40"/>
        <v>283.52499999999998</v>
      </c>
    </row>
    <row r="1168" spans="1:5">
      <c r="A1168" s="157" t="s">
        <v>164</v>
      </c>
      <c r="B1168" s="158">
        <v>1</v>
      </c>
      <c r="C1168" s="159">
        <v>1</v>
      </c>
      <c r="D1168" s="160">
        <v>278.26</v>
      </c>
      <c r="E1168" s="79">
        <f t="shared" si="40"/>
        <v>278.26</v>
      </c>
    </row>
    <row r="1169" spans="1:5">
      <c r="A1169" s="157" t="s">
        <v>164</v>
      </c>
      <c r="B1169" s="158">
        <v>1</v>
      </c>
      <c r="C1169" s="159">
        <v>1.5</v>
      </c>
      <c r="D1169" s="160">
        <v>461.88200000000001</v>
      </c>
      <c r="E1169" s="79">
        <f t="shared" si="40"/>
        <v>461.88200000000001</v>
      </c>
    </row>
    <row r="1170" spans="1:5">
      <c r="A1170" s="157" t="s">
        <v>164</v>
      </c>
      <c r="B1170" s="158">
        <v>1</v>
      </c>
      <c r="C1170" s="159">
        <v>2</v>
      </c>
      <c r="D1170" s="160">
        <v>567.68299999999999</v>
      </c>
      <c r="E1170" s="79">
        <f t="shared" si="40"/>
        <v>567.68299999999999</v>
      </c>
    </row>
    <row r="1171" spans="1:5">
      <c r="A1171" s="157" t="s">
        <v>164</v>
      </c>
      <c r="B1171" s="158">
        <v>1</v>
      </c>
      <c r="C1171" s="159">
        <v>3</v>
      </c>
      <c r="D1171" s="160">
        <v>559.23199999999997</v>
      </c>
      <c r="E1171" s="79">
        <f t="shared" si="40"/>
        <v>559.23199999999997</v>
      </c>
    </row>
    <row r="1172" spans="1:5">
      <c r="A1172" s="157" t="s">
        <v>164</v>
      </c>
      <c r="B1172" s="158">
        <v>1</v>
      </c>
      <c r="C1172" s="159">
        <v>4</v>
      </c>
      <c r="D1172" s="160">
        <v>660.37800000000004</v>
      </c>
      <c r="E1172" s="79">
        <f t="shared" si="40"/>
        <v>660.37800000000004</v>
      </c>
    </row>
    <row r="1173" spans="1:5">
      <c r="A1173" s="157" t="s">
        <v>164</v>
      </c>
      <c r="B1173" s="158">
        <v>1</v>
      </c>
      <c r="C1173" s="159">
        <v>5</v>
      </c>
      <c r="D1173" s="160">
        <v>418.40800000000002</v>
      </c>
      <c r="E1173" s="79">
        <f t="shared" si="40"/>
        <v>418.40800000000002</v>
      </c>
    </row>
    <row r="1174" spans="1:5">
      <c r="A1174" s="157" t="s">
        <v>164</v>
      </c>
      <c r="B1174" s="158">
        <v>1</v>
      </c>
      <c r="C1174" s="159">
        <v>6</v>
      </c>
      <c r="D1174" s="232">
        <v>279.63200000000001</v>
      </c>
      <c r="E1174" s="79">
        <f t="shared" si="40"/>
        <v>279.63200000000001</v>
      </c>
    </row>
    <row r="1175" spans="1:5">
      <c r="A1175" s="157" t="s">
        <v>164</v>
      </c>
      <c r="B1175" s="158">
        <v>1</v>
      </c>
      <c r="C1175" s="159">
        <v>7</v>
      </c>
      <c r="D1175" s="232">
        <v>243.501</v>
      </c>
      <c r="E1175" s="79">
        <f t="shared" si="40"/>
        <v>243.501</v>
      </c>
    </row>
    <row r="1176" spans="1:5">
      <c r="A1176" s="157" t="s">
        <v>164</v>
      </c>
      <c r="B1176" s="158">
        <v>1</v>
      </c>
      <c r="C1176" s="159">
        <v>8</v>
      </c>
      <c r="D1176" s="232">
        <v>209.96199999999999</v>
      </c>
      <c r="E1176" s="79">
        <f t="shared" si="40"/>
        <v>209.96199999999999</v>
      </c>
    </row>
    <row r="1177" spans="1:5">
      <c r="A1177" s="157" t="s">
        <v>164</v>
      </c>
      <c r="B1177" s="158">
        <v>1</v>
      </c>
      <c r="C1177" s="159">
        <v>10</v>
      </c>
      <c r="D1177" s="160">
        <v>141.33199999999999</v>
      </c>
      <c r="E1177" s="79">
        <f t="shared" si="40"/>
        <v>141.33199999999999</v>
      </c>
    </row>
    <row r="1178" spans="1:5">
      <c r="A1178" s="157" t="s">
        <v>164</v>
      </c>
      <c r="B1178" s="158">
        <v>1</v>
      </c>
      <c r="C1178" s="159">
        <v>12</v>
      </c>
      <c r="D1178" s="160">
        <v>104.813</v>
      </c>
      <c r="E1178" s="79">
        <f t="shared" si="40"/>
        <v>104.813</v>
      </c>
    </row>
    <row r="1179" spans="1:5">
      <c r="A1179" s="157" t="s">
        <v>164</v>
      </c>
      <c r="B1179" s="158">
        <v>1</v>
      </c>
      <c r="C1179" s="159">
        <v>24</v>
      </c>
      <c r="D1179" s="160">
        <v>41.728000000000002</v>
      </c>
      <c r="E1179" s="79">
        <f t="shared" si="40"/>
        <v>41.728000000000002</v>
      </c>
    </row>
    <row r="1180" spans="1:5">
      <c r="A1180" s="157" t="s">
        <v>164</v>
      </c>
      <c r="B1180" s="158">
        <v>1</v>
      </c>
      <c r="C1180" s="159">
        <v>36</v>
      </c>
      <c r="D1180" s="160">
        <v>10.145</v>
      </c>
      <c r="E1180" s="79">
        <f t="shared" si="40"/>
        <v>10.145</v>
      </c>
    </row>
    <row r="1181" spans="1:5">
      <c r="A1181" s="157" t="s">
        <v>164</v>
      </c>
      <c r="B1181" s="158">
        <v>2</v>
      </c>
      <c r="C1181" s="59">
        <v>0</v>
      </c>
      <c r="D1181" s="160" t="s">
        <v>195</v>
      </c>
      <c r="E1181" s="79" t="str">
        <f t="shared" si="40"/>
        <v>ND</v>
      </c>
    </row>
    <row r="1182" spans="1:5">
      <c r="A1182" s="157" t="s">
        <v>164</v>
      </c>
      <c r="B1182" s="158">
        <v>2</v>
      </c>
      <c r="C1182" s="159">
        <v>0.25</v>
      </c>
      <c r="D1182" s="160">
        <v>64.227999999999994</v>
      </c>
      <c r="E1182" s="79">
        <f t="shared" si="40"/>
        <v>64.227999999999994</v>
      </c>
    </row>
    <row r="1183" spans="1:5">
      <c r="A1183" s="157" t="s">
        <v>164</v>
      </c>
      <c r="B1183" s="158">
        <v>2</v>
      </c>
      <c r="C1183" s="159">
        <v>0.5</v>
      </c>
      <c r="D1183" s="160">
        <v>210.41900000000001</v>
      </c>
      <c r="E1183" s="79">
        <f t="shared" si="40"/>
        <v>210.41900000000001</v>
      </c>
    </row>
    <row r="1184" spans="1:5">
      <c r="A1184" s="157" t="s">
        <v>164</v>
      </c>
      <c r="B1184" s="158">
        <v>2</v>
      </c>
      <c r="C1184" s="159">
        <v>0.75</v>
      </c>
      <c r="D1184" s="160">
        <v>282.3</v>
      </c>
      <c r="E1184" s="79">
        <f t="shared" si="40"/>
        <v>282.3</v>
      </c>
    </row>
    <row r="1185" spans="1:5">
      <c r="A1185" s="157" t="s">
        <v>164</v>
      </c>
      <c r="B1185" s="158">
        <v>2</v>
      </c>
      <c r="C1185" s="159">
        <v>1</v>
      </c>
      <c r="D1185" s="160">
        <v>305.91300000000001</v>
      </c>
      <c r="E1185" s="79">
        <f t="shared" si="40"/>
        <v>305.91300000000001</v>
      </c>
    </row>
    <row r="1186" spans="1:5">
      <c r="A1186" s="157" t="s">
        <v>164</v>
      </c>
      <c r="B1186" s="158">
        <v>2</v>
      </c>
      <c r="C1186" s="159">
        <v>1.5</v>
      </c>
      <c r="D1186" s="160">
        <v>386.61200000000002</v>
      </c>
      <c r="E1186" s="79">
        <f t="shared" si="40"/>
        <v>386.61200000000002</v>
      </c>
    </row>
    <row r="1187" spans="1:5">
      <c r="A1187" s="157" t="s">
        <v>164</v>
      </c>
      <c r="B1187" s="158">
        <v>2</v>
      </c>
      <c r="C1187" s="159">
        <v>2</v>
      </c>
      <c r="D1187" s="160">
        <v>487.411</v>
      </c>
      <c r="E1187" s="79">
        <f t="shared" si="40"/>
        <v>487.411</v>
      </c>
    </row>
    <row r="1188" spans="1:5">
      <c r="A1188" s="157" t="s">
        <v>164</v>
      </c>
      <c r="B1188" s="158">
        <v>2</v>
      </c>
      <c r="C1188" s="159">
        <v>3</v>
      </c>
      <c r="D1188" s="160">
        <v>681.28200000000004</v>
      </c>
      <c r="E1188" s="79">
        <f t="shared" si="40"/>
        <v>681.28200000000004</v>
      </c>
    </row>
    <row r="1189" spans="1:5">
      <c r="A1189" s="157" t="s">
        <v>164</v>
      </c>
      <c r="B1189" s="158">
        <v>2</v>
      </c>
      <c r="C1189" s="159">
        <v>4</v>
      </c>
      <c r="D1189" s="160">
        <v>489.06299999999999</v>
      </c>
      <c r="E1189" s="79">
        <f t="shared" si="40"/>
        <v>489.06299999999999</v>
      </c>
    </row>
    <row r="1190" spans="1:5">
      <c r="A1190" s="157" t="s">
        <v>164</v>
      </c>
      <c r="B1190" s="158">
        <v>2</v>
      </c>
      <c r="C1190" s="159">
        <v>5</v>
      </c>
      <c r="D1190" s="160">
        <v>348.02</v>
      </c>
      <c r="E1190" s="79">
        <f t="shared" si="40"/>
        <v>348.02</v>
      </c>
    </row>
    <row r="1191" spans="1:5">
      <c r="A1191" s="157" t="s">
        <v>164</v>
      </c>
      <c r="B1191" s="158">
        <v>2</v>
      </c>
      <c r="C1191" s="159">
        <v>6</v>
      </c>
      <c r="D1191" s="160">
        <v>186.82900000000001</v>
      </c>
      <c r="E1191" s="79">
        <f t="shared" si="40"/>
        <v>186.82900000000001</v>
      </c>
    </row>
    <row r="1192" spans="1:5">
      <c r="A1192" s="157" t="s">
        <v>164</v>
      </c>
      <c r="B1192" s="158">
        <v>2</v>
      </c>
      <c r="C1192" s="159">
        <v>7</v>
      </c>
      <c r="D1192" s="160">
        <v>195.185</v>
      </c>
      <c r="E1192" s="79">
        <f t="shared" si="40"/>
        <v>195.185</v>
      </c>
    </row>
    <row r="1193" spans="1:5">
      <c r="A1193" s="157" t="s">
        <v>164</v>
      </c>
      <c r="B1193" s="158">
        <v>2</v>
      </c>
      <c r="C1193" s="159">
        <v>8</v>
      </c>
      <c r="D1193" s="160">
        <v>168.84200000000001</v>
      </c>
      <c r="E1193" s="79">
        <f>IF(OR(D1193=0,D1193="no peak",D1193="&lt; 0", D1193&lt;$I$1*0.2),"ND",IF(OR(D1193&lt;$I$1,$I$1*0.2&lt;=D1193&lt;$I$1),"BQL",D1193))</f>
        <v>168.84200000000001</v>
      </c>
    </row>
    <row r="1194" spans="1:5">
      <c r="A1194" s="157" t="s">
        <v>164</v>
      </c>
      <c r="B1194" s="158">
        <v>2</v>
      </c>
      <c r="C1194" s="159">
        <v>10</v>
      </c>
      <c r="D1194" s="160">
        <v>107.123</v>
      </c>
      <c r="E1194" s="79">
        <f t="shared" ref="E1194:E1224" si="41">IF(OR(D1194=0,D1194="no peak",D1194="&lt; 0", D1194&lt;$I$1*0.2),"ND",IF(OR(D1194&lt;$I$1,$I$1*0.2&lt;=D1194&lt;$I$1),"BQL",D1194))</f>
        <v>107.123</v>
      </c>
    </row>
    <row r="1195" spans="1:5">
      <c r="A1195" s="157" t="s">
        <v>164</v>
      </c>
      <c r="B1195" s="158">
        <v>2</v>
      </c>
      <c r="C1195" s="159">
        <v>12</v>
      </c>
      <c r="D1195" s="160">
        <v>77.293999999999997</v>
      </c>
      <c r="E1195" s="79">
        <f t="shared" si="41"/>
        <v>77.293999999999997</v>
      </c>
    </row>
    <row r="1196" spans="1:5">
      <c r="A1196" s="157" t="s">
        <v>164</v>
      </c>
      <c r="B1196" s="158">
        <v>2</v>
      </c>
      <c r="C1196" s="159">
        <v>24</v>
      </c>
      <c r="D1196" s="160">
        <v>26.242000000000001</v>
      </c>
      <c r="E1196" s="79">
        <f t="shared" si="41"/>
        <v>26.242000000000001</v>
      </c>
    </row>
    <row r="1197" spans="1:5">
      <c r="A1197" s="157" t="s">
        <v>164</v>
      </c>
      <c r="B1197" s="158">
        <v>2</v>
      </c>
      <c r="C1197" s="159">
        <v>36</v>
      </c>
      <c r="D1197" s="160">
        <v>7.4610000000000003</v>
      </c>
      <c r="E1197" s="79" t="str">
        <f t="shared" si="41"/>
        <v>BQL</v>
      </c>
    </row>
    <row r="1198" spans="1:5">
      <c r="A1198" s="161" t="s">
        <v>319</v>
      </c>
      <c r="B1198" s="155">
        <v>1</v>
      </c>
      <c r="C1198" s="59">
        <v>0</v>
      </c>
      <c r="D1198" s="160" t="s">
        <v>195</v>
      </c>
      <c r="E1198" s="79" t="str">
        <f t="shared" si="41"/>
        <v>ND</v>
      </c>
    </row>
    <row r="1199" spans="1:5">
      <c r="A1199" s="161" t="s">
        <v>319</v>
      </c>
      <c r="B1199" s="158">
        <v>1</v>
      </c>
      <c r="C1199" s="159">
        <v>0.25</v>
      </c>
      <c r="D1199" s="160">
        <v>22.238</v>
      </c>
      <c r="E1199" s="79">
        <f t="shared" si="41"/>
        <v>22.238</v>
      </c>
    </row>
    <row r="1200" spans="1:5">
      <c r="A1200" s="161" t="s">
        <v>165</v>
      </c>
      <c r="B1200" s="158">
        <v>1</v>
      </c>
      <c r="C1200" s="159">
        <v>0.5</v>
      </c>
      <c r="D1200" s="160">
        <v>75.748000000000005</v>
      </c>
      <c r="E1200" s="79">
        <f t="shared" si="41"/>
        <v>75.748000000000005</v>
      </c>
    </row>
    <row r="1201" spans="1:5">
      <c r="A1201" s="161" t="s">
        <v>165</v>
      </c>
      <c r="B1201" s="158">
        <v>1</v>
      </c>
      <c r="C1201" s="159">
        <v>0.75</v>
      </c>
      <c r="D1201" s="160">
        <v>129.065</v>
      </c>
      <c r="E1201" s="79">
        <f t="shared" si="41"/>
        <v>129.065</v>
      </c>
    </row>
    <row r="1202" spans="1:5">
      <c r="A1202" s="161" t="s">
        <v>165</v>
      </c>
      <c r="B1202" s="158">
        <v>1</v>
      </c>
      <c r="C1202" s="159">
        <v>1</v>
      </c>
      <c r="D1202" s="160">
        <v>172.17400000000001</v>
      </c>
      <c r="E1202" s="79">
        <f t="shared" si="41"/>
        <v>172.17400000000001</v>
      </c>
    </row>
    <row r="1203" spans="1:5">
      <c r="A1203" s="161" t="s">
        <v>165</v>
      </c>
      <c r="B1203" s="158">
        <v>1</v>
      </c>
      <c r="C1203" s="159">
        <v>1.5</v>
      </c>
      <c r="D1203" s="160">
        <v>316.29700000000003</v>
      </c>
      <c r="E1203" s="79">
        <f t="shared" si="41"/>
        <v>316.29700000000003</v>
      </c>
    </row>
    <row r="1204" spans="1:5">
      <c r="A1204" s="161" t="s">
        <v>165</v>
      </c>
      <c r="B1204" s="158">
        <v>1</v>
      </c>
      <c r="C1204" s="159">
        <v>2</v>
      </c>
      <c r="D1204" s="160">
        <v>421.517</v>
      </c>
      <c r="E1204" s="79">
        <f t="shared" si="41"/>
        <v>421.517</v>
      </c>
    </row>
    <row r="1205" spans="1:5">
      <c r="A1205" s="161" t="s">
        <v>165</v>
      </c>
      <c r="B1205" s="158">
        <v>1</v>
      </c>
      <c r="C1205" s="159">
        <v>3</v>
      </c>
      <c r="D1205" s="160">
        <v>534.23</v>
      </c>
      <c r="E1205" s="79">
        <f t="shared" si="41"/>
        <v>534.23</v>
      </c>
    </row>
    <row r="1206" spans="1:5">
      <c r="A1206" s="161" t="s">
        <v>165</v>
      </c>
      <c r="B1206" s="158">
        <v>1</v>
      </c>
      <c r="C1206" s="159">
        <v>4</v>
      </c>
      <c r="D1206" s="232">
        <v>557.14700000000005</v>
      </c>
      <c r="E1206" s="79">
        <f t="shared" si="41"/>
        <v>557.14700000000005</v>
      </c>
    </row>
    <row r="1207" spans="1:5">
      <c r="A1207" s="161" t="s">
        <v>165</v>
      </c>
      <c r="B1207" s="158">
        <v>1</v>
      </c>
      <c r="C1207" s="159">
        <v>5</v>
      </c>
      <c r="D1207" s="232">
        <v>386.52300000000002</v>
      </c>
      <c r="E1207" s="79">
        <f t="shared" si="41"/>
        <v>386.52300000000002</v>
      </c>
    </row>
    <row r="1208" spans="1:5">
      <c r="A1208" s="161" t="s">
        <v>165</v>
      </c>
      <c r="B1208" s="158">
        <v>1</v>
      </c>
      <c r="C1208" s="159">
        <v>6</v>
      </c>
      <c r="D1208" s="232">
        <v>271.39800000000002</v>
      </c>
      <c r="E1208" s="79">
        <f t="shared" si="41"/>
        <v>271.39800000000002</v>
      </c>
    </row>
    <row r="1209" spans="1:5">
      <c r="A1209" s="161" t="s">
        <v>165</v>
      </c>
      <c r="B1209" s="158">
        <v>1</v>
      </c>
      <c r="C1209" s="159">
        <v>7</v>
      </c>
      <c r="D1209" s="160">
        <v>220.768</v>
      </c>
      <c r="E1209" s="79">
        <f t="shared" si="41"/>
        <v>220.768</v>
      </c>
    </row>
    <row r="1210" spans="1:5">
      <c r="A1210" s="161" t="s">
        <v>165</v>
      </c>
      <c r="B1210" s="158">
        <v>1</v>
      </c>
      <c r="C1210" s="159">
        <v>8</v>
      </c>
      <c r="D1210" s="160">
        <v>191.268</v>
      </c>
      <c r="E1210" s="79">
        <f t="shared" si="41"/>
        <v>191.268</v>
      </c>
    </row>
    <row r="1211" spans="1:5">
      <c r="A1211" s="161" t="s">
        <v>165</v>
      </c>
      <c r="B1211" s="158">
        <v>1</v>
      </c>
      <c r="C1211" s="159">
        <v>10</v>
      </c>
      <c r="D1211" s="160">
        <v>133.06200000000001</v>
      </c>
      <c r="E1211" s="79">
        <f t="shared" si="41"/>
        <v>133.06200000000001</v>
      </c>
    </row>
    <row r="1212" spans="1:5">
      <c r="A1212" s="161" t="s">
        <v>165</v>
      </c>
      <c r="B1212" s="158">
        <v>1</v>
      </c>
      <c r="C1212" s="159">
        <v>12</v>
      </c>
      <c r="D1212" s="160">
        <v>103.01600000000001</v>
      </c>
      <c r="E1212" s="79">
        <f t="shared" si="41"/>
        <v>103.01600000000001</v>
      </c>
    </row>
    <row r="1213" spans="1:5">
      <c r="A1213" s="161" t="s">
        <v>165</v>
      </c>
      <c r="B1213" s="158">
        <v>1</v>
      </c>
      <c r="C1213" s="159">
        <v>24</v>
      </c>
      <c r="D1213" s="160">
        <v>32.89</v>
      </c>
      <c r="E1213" s="79">
        <f t="shared" si="41"/>
        <v>32.89</v>
      </c>
    </row>
    <row r="1214" spans="1:5">
      <c r="A1214" s="161" t="s">
        <v>165</v>
      </c>
      <c r="B1214" s="158">
        <v>1</v>
      </c>
      <c r="C1214" s="159">
        <v>36</v>
      </c>
      <c r="D1214" s="160">
        <v>19.821000000000002</v>
      </c>
      <c r="E1214" s="79">
        <f t="shared" si="41"/>
        <v>19.821000000000002</v>
      </c>
    </row>
    <row r="1215" spans="1:5">
      <c r="A1215" s="161" t="s">
        <v>165</v>
      </c>
      <c r="B1215" s="158">
        <v>2</v>
      </c>
      <c r="C1215" s="59">
        <v>0</v>
      </c>
      <c r="D1215" s="160" t="s">
        <v>195</v>
      </c>
      <c r="E1215" s="79" t="str">
        <f t="shared" si="41"/>
        <v>ND</v>
      </c>
    </row>
    <row r="1216" spans="1:5">
      <c r="A1216" s="161" t="s">
        <v>165</v>
      </c>
      <c r="B1216" s="158">
        <v>2</v>
      </c>
      <c r="C1216" s="159">
        <v>0.25</v>
      </c>
      <c r="D1216" s="160">
        <v>45.52</v>
      </c>
      <c r="E1216" s="79">
        <f t="shared" si="41"/>
        <v>45.52</v>
      </c>
    </row>
    <row r="1217" spans="1:5">
      <c r="A1217" s="161" t="s">
        <v>165</v>
      </c>
      <c r="B1217" s="158">
        <v>2</v>
      </c>
      <c r="C1217" s="159">
        <v>0.5</v>
      </c>
      <c r="D1217" s="160">
        <v>172.529</v>
      </c>
      <c r="E1217" s="79">
        <f t="shared" si="41"/>
        <v>172.529</v>
      </c>
    </row>
    <row r="1218" spans="1:5">
      <c r="A1218" s="161" t="s">
        <v>165</v>
      </c>
      <c r="B1218" s="158">
        <v>2</v>
      </c>
      <c r="C1218" s="159">
        <v>0.75</v>
      </c>
      <c r="D1218" s="160">
        <v>172.42500000000001</v>
      </c>
      <c r="E1218" s="79">
        <f t="shared" si="41"/>
        <v>172.42500000000001</v>
      </c>
    </row>
    <row r="1219" spans="1:5">
      <c r="A1219" s="161" t="s">
        <v>165</v>
      </c>
      <c r="B1219" s="158">
        <v>2</v>
      </c>
      <c r="C1219" s="159">
        <v>1</v>
      </c>
      <c r="D1219" s="160">
        <v>182.98599999999999</v>
      </c>
      <c r="E1219" s="79">
        <f t="shared" si="41"/>
        <v>182.98599999999999</v>
      </c>
    </row>
    <row r="1220" spans="1:5">
      <c r="A1220" s="161" t="s">
        <v>165</v>
      </c>
      <c r="B1220" s="158">
        <v>2</v>
      </c>
      <c r="C1220" s="159">
        <v>1.5</v>
      </c>
      <c r="D1220" s="160">
        <v>243.36099999999999</v>
      </c>
      <c r="E1220" s="79">
        <f t="shared" si="41"/>
        <v>243.36099999999999</v>
      </c>
    </row>
    <row r="1221" spans="1:5">
      <c r="A1221" s="161" t="s">
        <v>165</v>
      </c>
      <c r="B1221" s="158">
        <v>2</v>
      </c>
      <c r="C1221" s="159">
        <v>2</v>
      </c>
      <c r="D1221" s="160">
        <v>321.66500000000002</v>
      </c>
      <c r="E1221" s="79">
        <f t="shared" si="41"/>
        <v>321.66500000000002</v>
      </c>
    </row>
    <row r="1222" spans="1:5">
      <c r="A1222" s="161" t="s">
        <v>165</v>
      </c>
      <c r="B1222" s="158">
        <v>2</v>
      </c>
      <c r="C1222" s="159">
        <v>3</v>
      </c>
      <c r="D1222" s="160">
        <v>550.33100000000002</v>
      </c>
      <c r="E1222" s="79">
        <f t="shared" si="41"/>
        <v>550.33100000000002</v>
      </c>
    </row>
    <row r="1223" spans="1:5">
      <c r="A1223" s="161" t="s">
        <v>165</v>
      </c>
      <c r="B1223" s="158">
        <v>2</v>
      </c>
      <c r="C1223" s="159">
        <v>4</v>
      </c>
      <c r="D1223" s="160">
        <v>461.15499999999997</v>
      </c>
      <c r="E1223" s="79">
        <f t="shared" si="41"/>
        <v>461.15499999999997</v>
      </c>
    </row>
    <row r="1224" spans="1:5">
      <c r="A1224" s="161" t="s">
        <v>165</v>
      </c>
      <c r="B1224" s="158">
        <v>2</v>
      </c>
      <c r="C1224" s="159">
        <v>5</v>
      </c>
      <c r="D1224" s="160">
        <v>345.09</v>
      </c>
      <c r="E1224" s="79">
        <f t="shared" si="41"/>
        <v>345.09</v>
      </c>
    </row>
    <row r="1225" spans="1:5">
      <c r="A1225" s="161" t="s">
        <v>165</v>
      </c>
      <c r="B1225" s="158">
        <v>2</v>
      </c>
      <c r="C1225" s="159">
        <v>6</v>
      </c>
      <c r="D1225" s="160">
        <v>247.83500000000001</v>
      </c>
      <c r="E1225" s="79">
        <f>IF(OR(D1225=0,D1225="no peak",D1225="&lt; 0", D1225&lt;$I$1*0.2),"ND",IF(OR(D1225&lt;$I$1,$I$1*0.2&lt;=D1225&lt;$I$1),"BQL",D1225))</f>
        <v>247.83500000000001</v>
      </c>
    </row>
    <row r="1226" spans="1:5">
      <c r="A1226" s="161" t="s">
        <v>165</v>
      </c>
      <c r="B1226" s="158">
        <v>2</v>
      </c>
      <c r="C1226" s="159">
        <v>7</v>
      </c>
      <c r="D1226" s="160">
        <v>187.17</v>
      </c>
      <c r="E1226" s="79">
        <f t="shared" ref="E1226:E1256" si="42">IF(OR(D1226=0,D1226="no peak",D1226="&lt; 0", D1226&lt;$I$1*0.2),"ND",IF(OR(D1226&lt;$I$1,$I$1*0.2&lt;=D1226&lt;$I$1),"BQL",D1226))</f>
        <v>187.17</v>
      </c>
    </row>
    <row r="1227" spans="1:5">
      <c r="A1227" s="161" t="s">
        <v>165</v>
      </c>
      <c r="B1227" s="158">
        <v>2</v>
      </c>
      <c r="C1227" s="159">
        <v>8</v>
      </c>
      <c r="D1227" s="160">
        <v>163.01599999999999</v>
      </c>
      <c r="E1227" s="79">
        <f t="shared" si="42"/>
        <v>163.01599999999999</v>
      </c>
    </row>
    <row r="1228" spans="1:5">
      <c r="A1228" s="161" t="s">
        <v>165</v>
      </c>
      <c r="B1228" s="158">
        <v>2</v>
      </c>
      <c r="C1228" s="159">
        <v>10</v>
      </c>
      <c r="D1228" s="160">
        <v>96.769000000000005</v>
      </c>
      <c r="E1228" s="79">
        <f t="shared" si="42"/>
        <v>96.769000000000005</v>
      </c>
    </row>
    <row r="1229" spans="1:5">
      <c r="A1229" s="161" t="s">
        <v>165</v>
      </c>
      <c r="B1229" s="158">
        <v>2</v>
      </c>
      <c r="C1229" s="159">
        <v>12</v>
      </c>
      <c r="D1229" s="160">
        <v>67.847999999999999</v>
      </c>
      <c r="E1229" s="79">
        <f t="shared" si="42"/>
        <v>67.847999999999999</v>
      </c>
    </row>
    <row r="1230" spans="1:5">
      <c r="A1230" s="161" t="s">
        <v>165</v>
      </c>
      <c r="B1230" s="158">
        <v>2</v>
      </c>
      <c r="C1230" s="159">
        <v>24</v>
      </c>
      <c r="D1230" s="160">
        <v>22.106000000000002</v>
      </c>
      <c r="E1230" s="79">
        <f t="shared" si="42"/>
        <v>22.106000000000002</v>
      </c>
    </row>
    <row r="1231" spans="1:5">
      <c r="A1231" s="161" t="s">
        <v>165</v>
      </c>
      <c r="B1231" s="158">
        <v>2</v>
      </c>
      <c r="C1231" s="159">
        <v>36</v>
      </c>
      <c r="D1231" s="160">
        <v>11.712999999999999</v>
      </c>
      <c r="E1231" s="79">
        <f t="shared" si="42"/>
        <v>11.712999999999999</v>
      </c>
    </row>
    <row r="1232" spans="1:5">
      <c r="A1232" s="157" t="s">
        <v>320</v>
      </c>
      <c r="B1232" s="155">
        <v>1</v>
      </c>
      <c r="C1232" s="59">
        <v>0</v>
      </c>
      <c r="D1232" s="160" t="s">
        <v>195</v>
      </c>
      <c r="E1232" s="79" t="str">
        <f t="shared" si="42"/>
        <v>ND</v>
      </c>
    </row>
    <row r="1233" spans="1:5">
      <c r="A1233" s="157" t="s">
        <v>320</v>
      </c>
      <c r="B1233" s="158">
        <v>1</v>
      </c>
      <c r="C1233" s="159">
        <v>0.25</v>
      </c>
      <c r="D1233" s="160">
        <v>17.817</v>
      </c>
      <c r="E1233" s="79">
        <f t="shared" si="42"/>
        <v>17.817</v>
      </c>
    </row>
    <row r="1234" spans="1:5">
      <c r="A1234" s="157" t="s">
        <v>166</v>
      </c>
      <c r="B1234" s="158">
        <v>1</v>
      </c>
      <c r="C1234" s="159">
        <v>0.5</v>
      </c>
      <c r="D1234" s="160">
        <v>61.28</v>
      </c>
      <c r="E1234" s="79">
        <f t="shared" si="42"/>
        <v>61.28</v>
      </c>
    </row>
    <row r="1235" spans="1:5">
      <c r="A1235" s="157" t="s">
        <v>166</v>
      </c>
      <c r="B1235" s="158">
        <v>1</v>
      </c>
      <c r="C1235" s="159">
        <v>0.75</v>
      </c>
      <c r="D1235" s="160">
        <v>119.191</v>
      </c>
      <c r="E1235" s="79">
        <f t="shared" si="42"/>
        <v>119.191</v>
      </c>
    </row>
    <row r="1236" spans="1:5">
      <c r="A1236" s="157" t="s">
        <v>166</v>
      </c>
      <c r="B1236" s="158">
        <v>1</v>
      </c>
      <c r="C1236" s="159">
        <v>1</v>
      </c>
      <c r="D1236" s="160">
        <v>148.29400000000001</v>
      </c>
      <c r="E1236" s="79">
        <f t="shared" si="42"/>
        <v>148.29400000000001</v>
      </c>
    </row>
    <row r="1237" spans="1:5">
      <c r="A1237" s="157" t="s">
        <v>166</v>
      </c>
      <c r="B1237" s="158">
        <v>1</v>
      </c>
      <c r="C1237" s="159">
        <v>1.5</v>
      </c>
      <c r="D1237" s="160">
        <v>196.35499999999999</v>
      </c>
      <c r="E1237" s="79">
        <f t="shared" si="42"/>
        <v>196.35499999999999</v>
      </c>
    </row>
    <row r="1238" spans="1:5">
      <c r="A1238" s="157" t="s">
        <v>166</v>
      </c>
      <c r="B1238" s="158">
        <v>1</v>
      </c>
      <c r="C1238" s="159">
        <v>2</v>
      </c>
      <c r="D1238" s="232">
        <v>220.24799999999999</v>
      </c>
      <c r="E1238" s="79">
        <f t="shared" si="42"/>
        <v>220.24799999999999</v>
      </c>
    </row>
    <row r="1239" spans="1:5">
      <c r="A1239" s="157" t="s">
        <v>166</v>
      </c>
      <c r="B1239" s="158">
        <v>1</v>
      </c>
      <c r="C1239" s="159">
        <v>3</v>
      </c>
      <c r="D1239" s="232">
        <v>277.38400000000001</v>
      </c>
      <c r="E1239" s="79">
        <f t="shared" si="42"/>
        <v>277.38400000000001</v>
      </c>
    </row>
    <row r="1240" spans="1:5">
      <c r="A1240" s="157" t="s">
        <v>166</v>
      </c>
      <c r="B1240" s="158">
        <v>1</v>
      </c>
      <c r="C1240" s="159">
        <v>4</v>
      </c>
      <c r="D1240" s="232">
        <v>347.03</v>
      </c>
      <c r="E1240" s="79">
        <f t="shared" si="42"/>
        <v>347.03</v>
      </c>
    </row>
    <row r="1241" spans="1:5">
      <c r="A1241" s="157" t="s">
        <v>166</v>
      </c>
      <c r="B1241" s="158">
        <v>1</v>
      </c>
      <c r="C1241" s="159">
        <v>5</v>
      </c>
      <c r="D1241" s="160">
        <v>351.69900000000001</v>
      </c>
      <c r="E1241" s="79">
        <f t="shared" si="42"/>
        <v>351.69900000000001</v>
      </c>
    </row>
    <row r="1242" spans="1:5">
      <c r="A1242" s="157" t="s">
        <v>166</v>
      </c>
      <c r="B1242" s="158">
        <v>1</v>
      </c>
      <c r="C1242" s="159">
        <v>6</v>
      </c>
      <c r="D1242" s="160">
        <v>275.80700000000002</v>
      </c>
      <c r="E1242" s="79">
        <f t="shared" si="42"/>
        <v>275.80700000000002</v>
      </c>
    </row>
    <row r="1243" spans="1:5">
      <c r="A1243" s="157" t="s">
        <v>166</v>
      </c>
      <c r="B1243" s="158">
        <v>1</v>
      </c>
      <c r="C1243" s="159">
        <v>7</v>
      </c>
      <c r="D1243" s="160">
        <v>227.96</v>
      </c>
      <c r="E1243" s="79">
        <f t="shared" si="42"/>
        <v>227.96</v>
      </c>
    </row>
    <row r="1244" spans="1:5">
      <c r="A1244" s="157" t="s">
        <v>166</v>
      </c>
      <c r="B1244" s="158">
        <v>1</v>
      </c>
      <c r="C1244" s="159">
        <v>8</v>
      </c>
      <c r="D1244" s="160">
        <v>179.14699999999999</v>
      </c>
      <c r="E1244" s="79">
        <f t="shared" si="42"/>
        <v>179.14699999999999</v>
      </c>
    </row>
    <row r="1245" spans="1:5">
      <c r="A1245" s="157" t="s">
        <v>166</v>
      </c>
      <c r="B1245" s="158">
        <v>1</v>
      </c>
      <c r="C1245" s="159">
        <v>10</v>
      </c>
      <c r="D1245" s="160">
        <v>111.547</v>
      </c>
      <c r="E1245" s="79">
        <f t="shared" si="42"/>
        <v>111.547</v>
      </c>
    </row>
    <row r="1246" spans="1:5">
      <c r="A1246" s="157" t="s">
        <v>166</v>
      </c>
      <c r="B1246" s="158">
        <v>1</v>
      </c>
      <c r="C1246" s="159">
        <v>12</v>
      </c>
      <c r="D1246" s="160">
        <v>78.215999999999994</v>
      </c>
      <c r="E1246" s="79">
        <f t="shared" si="42"/>
        <v>78.215999999999994</v>
      </c>
    </row>
    <row r="1247" spans="1:5">
      <c r="A1247" s="157" t="s">
        <v>166</v>
      </c>
      <c r="B1247" s="158">
        <v>1</v>
      </c>
      <c r="C1247" s="159">
        <v>24</v>
      </c>
      <c r="D1247" s="160">
        <v>21.343</v>
      </c>
      <c r="E1247" s="79">
        <f t="shared" si="42"/>
        <v>21.343</v>
      </c>
    </row>
    <row r="1248" spans="1:5">
      <c r="A1248" s="157" t="s">
        <v>166</v>
      </c>
      <c r="B1248" s="158">
        <v>1</v>
      </c>
      <c r="C1248" s="159">
        <v>36</v>
      </c>
      <c r="D1248" s="160">
        <v>11.541</v>
      </c>
      <c r="E1248" s="79">
        <f t="shared" si="42"/>
        <v>11.541</v>
      </c>
    </row>
    <row r="1249" spans="1:5">
      <c r="A1249" s="157" t="s">
        <v>321</v>
      </c>
      <c r="B1249" s="155">
        <v>1</v>
      </c>
      <c r="C1249" s="59">
        <v>0</v>
      </c>
      <c r="D1249" s="160" t="s">
        <v>195</v>
      </c>
      <c r="E1249" s="79" t="str">
        <f t="shared" si="42"/>
        <v>ND</v>
      </c>
    </row>
    <row r="1250" spans="1:5">
      <c r="A1250" s="157" t="s">
        <v>321</v>
      </c>
      <c r="B1250" s="158">
        <v>1</v>
      </c>
      <c r="C1250" s="159">
        <v>0.25</v>
      </c>
      <c r="D1250" s="160">
        <v>10.206</v>
      </c>
      <c r="E1250" s="79">
        <f t="shared" si="42"/>
        <v>10.206</v>
      </c>
    </row>
    <row r="1251" spans="1:5">
      <c r="A1251" s="157" t="s">
        <v>167</v>
      </c>
      <c r="B1251" s="158">
        <v>1</v>
      </c>
      <c r="C1251" s="159">
        <v>0.5</v>
      </c>
      <c r="D1251" s="160">
        <v>137.05600000000001</v>
      </c>
      <c r="E1251" s="79">
        <f t="shared" si="42"/>
        <v>137.05600000000001</v>
      </c>
    </row>
    <row r="1252" spans="1:5">
      <c r="A1252" s="157" t="s">
        <v>167</v>
      </c>
      <c r="B1252" s="158">
        <v>1</v>
      </c>
      <c r="C1252" s="159">
        <v>0.75</v>
      </c>
      <c r="D1252" s="160">
        <v>252.709</v>
      </c>
      <c r="E1252" s="79">
        <f t="shared" si="42"/>
        <v>252.709</v>
      </c>
    </row>
    <row r="1253" spans="1:5">
      <c r="A1253" s="157" t="s">
        <v>167</v>
      </c>
      <c r="B1253" s="158">
        <v>1</v>
      </c>
      <c r="C1253" s="159">
        <v>1</v>
      </c>
      <c r="D1253" s="160">
        <v>327.41199999999998</v>
      </c>
      <c r="E1253" s="79">
        <f t="shared" si="42"/>
        <v>327.41199999999998</v>
      </c>
    </row>
    <row r="1254" spans="1:5">
      <c r="A1254" s="157" t="s">
        <v>167</v>
      </c>
      <c r="B1254" s="158">
        <v>1</v>
      </c>
      <c r="C1254" s="159">
        <v>1.5</v>
      </c>
      <c r="D1254" s="160">
        <v>464.428</v>
      </c>
      <c r="E1254" s="79">
        <f t="shared" si="42"/>
        <v>464.428</v>
      </c>
    </row>
    <row r="1255" spans="1:5">
      <c r="A1255" s="157" t="s">
        <v>167</v>
      </c>
      <c r="B1255" s="158">
        <v>1</v>
      </c>
      <c r="C1255" s="159">
        <v>2</v>
      </c>
      <c r="D1255" s="160">
        <v>575.59799999999996</v>
      </c>
      <c r="E1255" s="79">
        <f t="shared" si="42"/>
        <v>575.59799999999996</v>
      </c>
    </row>
    <row r="1256" spans="1:5">
      <c r="A1256" s="157" t="s">
        <v>167</v>
      </c>
      <c r="B1256" s="158">
        <v>1</v>
      </c>
      <c r="C1256" s="159">
        <v>3</v>
      </c>
      <c r="D1256" s="160">
        <v>853.12199999999996</v>
      </c>
      <c r="E1256" s="79">
        <f t="shared" si="42"/>
        <v>853.12199999999996</v>
      </c>
    </row>
    <row r="1257" spans="1:5">
      <c r="A1257" s="157" t="s">
        <v>167</v>
      </c>
      <c r="B1257" s="158">
        <v>1</v>
      </c>
      <c r="C1257" s="159">
        <v>4</v>
      </c>
      <c r="D1257" s="160">
        <v>714.24300000000005</v>
      </c>
      <c r="E1257" s="79">
        <f>IF(OR(D1257=0,D1257="no peak",D1257="&lt; 0", D1257&lt;$I$1*0.2),"ND",IF(OR(D1257&lt;$I$1,$I$1*0.2&lt;=D1257&lt;$I$1),"BQL",D1257))</f>
        <v>714.24300000000005</v>
      </c>
    </row>
    <row r="1258" spans="1:5">
      <c r="A1258" s="157" t="s">
        <v>167</v>
      </c>
      <c r="B1258" s="158">
        <v>1</v>
      </c>
      <c r="C1258" s="159">
        <v>5</v>
      </c>
      <c r="D1258" s="160">
        <v>476.37200000000001</v>
      </c>
      <c r="E1258" s="79">
        <f t="shared" ref="E1258:E1282" si="43">IF(OR(D1258=0,D1258="no peak",D1258="&lt; 0", D1258&lt;$I$1*0.2),"ND",IF(OR(D1258&lt;$I$1,$I$1*0.2&lt;=D1258&lt;$I$1),"BQL",D1258))</f>
        <v>476.37200000000001</v>
      </c>
    </row>
    <row r="1259" spans="1:5">
      <c r="A1259" s="157" t="s">
        <v>167</v>
      </c>
      <c r="B1259" s="158">
        <v>1</v>
      </c>
      <c r="C1259" s="159">
        <v>6</v>
      </c>
      <c r="D1259" s="160">
        <v>348.72</v>
      </c>
      <c r="E1259" s="79">
        <f t="shared" si="43"/>
        <v>348.72</v>
      </c>
    </row>
    <row r="1260" spans="1:5">
      <c r="A1260" s="157" t="s">
        <v>167</v>
      </c>
      <c r="B1260" s="158">
        <v>1</v>
      </c>
      <c r="C1260" s="159">
        <v>7</v>
      </c>
      <c r="D1260" s="160">
        <v>256.16300000000001</v>
      </c>
      <c r="E1260" s="79">
        <f t="shared" si="43"/>
        <v>256.16300000000001</v>
      </c>
    </row>
    <row r="1261" spans="1:5">
      <c r="A1261" s="157" t="s">
        <v>167</v>
      </c>
      <c r="B1261" s="158">
        <v>1</v>
      </c>
      <c r="C1261" s="159">
        <v>8</v>
      </c>
      <c r="D1261" s="160">
        <v>195.94900000000001</v>
      </c>
      <c r="E1261" s="79">
        <f t="shared" si="43"/>
        <v>195.94900000000001</v>
      </c>
    </row>
    <row r="1262" spans="1:5">
      <c r="A1262" s="157" t="s">
        <v>167</v>
      </c>
      <c r="B1262" s="158">
        <v>1</v>
      </c>
      <c r="C1262" s="159">
        <v>10</v>
      </c>
      <c r="D1262" s="160">
        <v>112.21599999999999</v>
      </c>
      <c r="E1262" s="79">
        <f t="shared" si="43"/>
        <v>112.21599999999999</v>
      </c>
    </row>
    <row r="1263" spans="1:5">
      <c r="A1263" s="157" t="s">
        <v>167</v>
      </c>
      <c r="B1263" s="158">
        <v>1</v>
      </c>
      <c r="C1263" s="159">
        <v>12</v>
      </c>
      <c r="D1263" s="160">
        <v>73.903000000000006</v>
      </c>
      <c r="E1263" s="79">
        <f t="shared" si="43"/>
        <v>73.903000000000006</v>
      </c>
    </row>
    <row r="1264" spans="1:5">
      <c r="A1264" s="157" t="s">
        <v>167</v>
      </c>
      <c r="B1264" s="158">
        <v>1</v>
      </c>
      <c r="C1264" s="159">
        <v>24</v>
      </c>
      <c r="D1264" s="160">
        <v>26.597000000000001</v>
      </c>
      <c r="E1264" s="79">
        <f t="shared" si="43"/>
        <v>26.597000000000001</v>
      </c>
    </row>
    <row r="1265" spans="1:5">
      <c r="A1265" s="157" t="s">
        <v>167</v>
      </c>
      <c r="B1265" s="158">
        <v>1</v>
      </c>
      <c r="C1265" s="159">
        <v>36</v>
      </c>
      <c r="D1265" s="160">
        <v>15.1</v>
      </c>
      <c r="E1265" s="79">
        <f t="shared" si="43"/>
        <v>15.1</v>
      </c>
    </row>
    <row r="1266" spans="1:5">
      <c r="A1266" s="157" t="s">
        <v>167</v>
      </c>
      <c r="B1266" s="158">
        <v>2</v>
      </c>
      <c r="C1266" s="59">
        <v>0</v>
      </c>
      <c r="D1266" s="160" t="s">
        <v>195</v>
      </c>
      <c r="E1266" s="79" t="str">
        <f t="shared" si="43"/>
        <v>ND</v>
      </c>
    </row>
    <row r="1267" spans="1:5">
      <c r="A1267" s="157" t="s">
        <v>167</v>
      </c>
      <c r="B1267" s="158">
        <v>2</v>
      </c>
      <c r="C1267" s="159">
        <v>0.25</v>
      </c>
      <c r="D1267" s="160">
        <v>7.9740000000000002</v>
      </c>
      <c r="E1267" s="79" t="str">
        <f t="shared" si="43"/>
        <v>BQL</v>
      </c>
    </row>
    <row r="1268" spans="1:5">
      <c r="A1268" s="157" t="s">
        <v>167</v>
      </c>
      <c r="B1268" s="158">
        <v>2</v>
      </c>
      <c r="C1268" s="159">
        <v>0.5</v>
      </c>
      <c r="D1268" s="160">
        <v>99.251999999999995</v>
      </c>
      <c r="E1268" s="79">
        <f t="shared" si="43"/>
        <v>99.251999999999995</v>
      </c>
    </row>
    <row r="1269" spans="1:5">
      <c r="A1269" s="157" t="s">
        <v>167</v>
      </c>
      <c r="B1269" s="158">
        <v>2</v>
      </c>
      <c r="C1269" s="159">
        <v>0.75</v>
      </c>
      <c r="D1269" s="160">
        <v>223.821</v>
      </c>
      <c r="E1269" s="79">
        <f t="shared" si="43"/>
        <v>223.821</v>
      </c>
    </row>
    <row r="1270" spans="1:5">
      <c r="A1270" s="157" t="s">
        <v>167</v>
      </c>
      <c r="B1270" s="158">
        <v>2</v>
      </c>
      <c r="C1270" s="159">
        <v>1</v>
      </c>
      <c r="D1270" s="232">
        <v>293.101</v>
      </c>
      <c r="E1270" s="79">
        <f t="shared" si="43"/>
        <v>293.101</v>
      </c>
    </row>
    <row r="1271" spans="1:5">
      <c r="A1271" s="157" t="s">
        <v>167</v>
      </c>
      <c r="B1271" s="158">
        <v>2</v>
      </c>
      <c r="C1271" s="159">
        <v>1.5</v>
      </c>
      <c r="D1271" s="232">
        <v>398.34800000000001</v>
      </c>
      <c r="E1271" s="79">
        <f t="shared" si="43"/>
        <v>398.34800000000001</v>
      </c>
    </row>
    <row r="1272" spans="1:5">
      <c r="A1272" s="157" t="s">
        <v>167</v>
      </c>
      <c r="B1272" s="158">
        <v>2</v>
      </c>
      <c r="C1272" s="159">
        <v>2</v>
      </c>
      <c r="D1272" s="232">
        <v>544.18200000000002</v>
      </c>
      <c r="E1272" s="79">
        <f t="shared" si="43"/>
        <v>544.18200000000002</v>
      </c>
    </row>
    <row r="1273" spans="1:5">
      <c r="A1273" s="157" t="s">
        <v>167</v>
      </c>
      <c r="B1273" s="158">
        <v>2</v>
      </c>
      <c r="C1273" s="159">
        <v>3</v>
      </c>
      <c r="D1273" s="160">
        <v>782.11400000000003</v>
      </c>
      <c r="E1273" s="79">
        <f t="shared" si="43"/>
        <v>782.11400000000003</v>
      </c>
    </row>
    <row r="1274" spans="1:5">
      <c r="A1274" s="157" t="s">
        <v>167</v>
      </c>
      <c r="B1274" s="158">
        <v>2</v>
      </c>
      <c r="C1274" s="159">
        <v>4</v>
      </c>
      <c r="D1274" s="160">
        <v>832.76800000000003</v>
      </c>
      <c r="E1274" s="79">
        <f t="shared" si="43"/>
        <v>832.76800000000003</v>
      </c>
    </row>
    <row r="1275" spans="1:5">
      <c r="A1275" s="157" t="s">
        <v>167</v>
      </c>
      <c r="B1275" s="158">
        <v>2</v>
      </c>
      <c r="C1275" s="159">
        <v>5</v>
      </c>
      <c r="D1275" s="160">
        <v>644.85900000000004</v>
      </c>
      <c r="E1275" s="79">
        <f t="shared" si="43"/>
        <v>644.85900000000004</v>
      </c>
    </row>
    <row r="1276" spans="1:5">
      <c r="A1276" s="157" t="s">
        <v>167</v>
      </c>
      <c r="B1276" s="158">
        <v>2</v>
      </c>
      <c r="C1276" s="159">
        <v>6</v>
      </c>
      <c r="D1276" s="160">
        <v>473.52100000000002</v>
      </c>
      <c r="E1276" s="79">
        <f t="shared" si="43"/>
        <v>473.52100000000002</v>
      </c>
    </row>
    <row r="1277" spans="1:5">
      <c r="A1277" s="157" t="s">
        <v>167</v>
      </c>
      <c r="B1277" s="158">
        <v>2</v>
      </c>
      <c r="C1277" s="159">
        <v>7</v>
      </c>
      <c r="D1277" s="160">
        <v>353.625</v>
      </c>
      <c r="E1277" s="79">
        <f t="shared" si="43"/>
        <v>353.625</v>
      </c>
    </row>
    <row r="1278" spans="1:5">
      <c r="A1278" s="157" t="s">
        <v>167</v>
      </c>
      <c r="B1278" s="158">
        <v>2</v>
      </c>
      <c r="C1278" s="159">
        <v>8</v>
      </c>
      <c r="D1278" s="160">
        <v>277.18400000000003</v>
      </c>
      <c r="E1278" s="79">
        <f t="shared" si="43"/>
        <v>277.18400000000003</v>
      </c>
    </row>
    <row r="1279" spans="1:5">
      <c r="A1279" s="157" t="s">
        <v>167</v>
      </c>
      <c r="B1279" s="158">
        <v>2</v>
      </c>
      <c r="C1279" s="159">
        <v>10</v>
      </c>
      <c r="D1279" s="160">
        <v>138.22499999999999</v>
      </c>
      <c r="E1279" s="79">
        <f t="shared" si="43"/>
        <v>138.22499999999999</v>
      </c>
    </row>
    <row r="1280" spans="1:5">
      <c r="A1280" s="157" t="s">
        <v>167</v>
      </c>
      <c r="B1280" s="158">
        <v>2</v>
      </c>
      <c r="C1280" s="159">
        <v>12</v>
      </c>
      <c r="D1280" s="160">
        <v>112.312</v>
      </c>
      <c r="E1280" s="79">
        <f t="shared" si="43"/>
        <v>112.312</v>
      </c>
    </row>
    <row r="1281" spans="1:5">
      <c r="A1281" s="157" t="s">
        <v>167</v>
      </c>
      <c r="B1281" s="158">
        <v>2</v>
      </c>
      <c r="C1281" s="159">
        <v>24</v>
      </c>
      <c r="D1281" s="160">
        <v>21.888000000000002</v>
      </c>
      <c r="E1281" s="79">
        <f t="shared" si="43"/>
        <v>21.888000000000002</v>
      </c>
    </row>
    <row r="1282" spans="1:5">
      <c r="A1282" s="157" t="s">
        <v>167</v>
      </c>
      <c r="B1282" s="158">
        <v>2</v>
      </c>
      <c r="C1282" s="159">
        <v>36</v>
      </c>
      <c r="D1282" s="160">
        <v>16.088000000000001</v>
      </c>
      <c r="E1282" s="79">
        <f t="shared" si="43"/>
        <v>16.088000000000001</v>
      </c>
    </row>
  </sheetData>
  <sheetProtection algorithmName="SHA-512" hashValue="h4lE3PPP51SDhDubKCPGVvsR44Lv8M6CgaDQIeP1fnJab9OIFGw7yPbdDoZqFWUhaj+E1t+SEYaFxNPaPYgWZQ==" saltValue="7bwwtQnLKb1TuZAwW4gDYQ==" spinCount="100000" sheet="1" objects="1" scenarios="1"/>
  <phoneticPr fontId="1" type="noConversion"/>
  <pageMargins left="0.7" right="0.7" top="0.75" bottom="0.75" header="0.3" footer="0.3"/>
  <pageSetup paperSize="9" scale="8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A1:Q100"/>
  <sheetViews>
    <sheetView showGridLines="0" view="pageBreakPreview" zoomScale="70" zoomScaleNormal="100" zoomScaleSheetLayoutView="70" workbookViewId="0">
      <selection activeCell="P39" sqref="P39"/>
    </sheetView>
  </sheetViews>
  <sheetFormatPr baseColWidth="10" defaultColWidth="8.83203125" defaultRowHeight="14"/>
  <cols>
    <col min="1" max="1" width="1.83203125" style="60" customWidth="1"/>
    <col min="2" max="2" width="8.83203125" style="60"/>
    <col min="3" max="3" width="18.6640625" style="128" customWidth="1"/>
    <col min="4" max="4" width="12.6640625" style="90" customWidth="1"/>
    <col min="5" max="5" width="11.33203125" style="90" customWidth="1"/>
    <col min="6" max="6" width="11.33203125" style="92" customWidth="1"/>
    <col min="7" max="7" width="6.1640625" style="92" customWidth="1"/>
    <col min="8" max="8" width="8.83203125" style="60"/>
    <col min="9" max="9" width="18.6640625" style="128" customWidth="1"/>
    <col min="10" max="11" width="11.33203125" style="90" customWidth="1"/>
    <col min="12" max="12" width="11.33203125" style="92" customWidth="1"/>
    <col min="13" max="13" width="8.83203125" style="60"/>
    <col min="14" max="15" width="15.33203125" style="60" customWidth="1"/>
    <col min="16" max="16" width="18.1640625" style="60" customWidth="1"/>
    <col min="17" max="17" width="15.33203125" style="60" customWidth="1"/>
    <col min="18" max="16384" width="8.83203125" style="60"/>
  </cols>
  <sheetData>
    <row r="1" spans="1:17">
      <c r="A1" s="26"/>
      <c r="B1" s="26"/>
      <c r="C1" s="127"/>
      <c r="D1" s="89"/>
      <c r="E1" s="89"/>
      <c r="F1" s="28"/>
      <c r="G1" s="28"/>
      <c r="H1" s="26"/>
      <c r="I1" s="127"/>
      <c r="J1" s="89"/>
      <c r="K1" s="89"/>
      <c r="L1" s="28"/>
      <c r="M1" s="27"/>
      <c r="N1" s="26"/>
      <c r="O1" s="26"/>
      <c r="P1" s="26"/>
      <c r="Q1" s="27"/>
    </row>
    <row r="2" spans="1:17" ht="18" customHeight="1">
      <c r="B2" s="295" t="s">
        <v>9</v>
      </c>
      <c r="C2" s="295" t="s">
        <v>129</v>
      </c>
      <c r="D2" s="80" t="s">
        <v>37</v>
      </c>
      <c r="E2" s="80" t="s">
        <v>38</v>
      </c>
      <c r="F2" s="298" t="s">
        <v>11</v>
      </c>
      <c r="G2" s="57"/>
      <c r="H2" s="295" t="s">
        <v>9</v>
      </c>
      <c r="I2" s="295" t="s">
        <v>129</v>
      </c>
      <c r="J2" s="80" t="s">
        <v>37</v>
      </c>
      <c r="K2" s="80" t="s">
        <v>38</v>
      </c>
      <c r="L2" s="298" t="s">
        <v>11</v>
      </c>
      <c r="M2" s="27"/>
      <c r="N2" s="300" t="s">
        <v>39</v>
      </c>
      <c r="O2" s="291" t="s">
        <v>13</v>
      </c>
      <c r="P2" s="291" t="s">
        <v>114</v>
      </c>
      <c r="Q2" s="293" t="s">
        <v>12</v>
      </c>
    </row>
    <row r="3" spans="1:17" ht="18" customHeight="1">
      <c r="A3" s="27"/>
      <c r="B3" s="296"/>
      <c r="C3" s="297"/>
      <c r="D3" s="81" t="str">
        <f>"("&amp;Information!$C$10&amp;")"</f>
        <v>(ng/mL)</v>
      </c>
      <c r="E3" s="81" t="str">
        <f>"("&amp;Information!$C$10&amp;")"</f>
        <v>(ng/mL)</v>
      </c>
      <c r="F3" s="299"/>
      <c r="G3" s="57"/>
      <c r="H3" s="296"/>
      <c r="I3" s="297"/>
      <c r="J3" s="81" t="str">
        <f>"("&amp;Information!$C$10&amp;")"</f>
        <v>(ng/mL)</v>
      </c>
      <c r="K3" s="81" t="str">
        <f>"("&amp;Information!$C$10&amp;")"</f>
        <v>(ng/mL)</v>
      </c>
      <c r="L3" s="299"/>
      <c r="M3" s="28"/>
      <c r="N3" s="301"/>
      <c r="O3" s="292"/>
      <c r="P3" s="292"/>
      <c r="Q3" s="294"/>
    </row>
    <row r="4" spans="1:17" ht="15" customHeight="1">
      <c r="A4" s="27"/>
      <c r="B4" s="167">
        <v>1</v>
      </c>
      <c r="C4" s="163" t="s">
        <v>322</v>
      </c>
      <c r="D4" s="164">
        <v>110.896</v>
      </c>
      <c r="E4" s="164">
        <v>112.00700000000001</v>
      </c>
      <c r="F4" s="28">
        <f>(E4-D4)/AVERAGE(D4, E4)*100</f>
        <v>0.99684616178338026</v>
      </c>
      <c r="G4" s="28"/>
      <c r="H4" s="167">
        <v>61</v>
      </c>
      <c r="I4" s="163" t="s">
        <v>323</v>
      </c>
      <c r="J4" s="164">
        <v>244.881</v>
      </c>
      <c r="K4" s="164">
        <v>252.08500000000001</v>
      </c>
      <c r="L4" s="28">
        <f t="shared" ref="L4:L35" si="0">(K4-J4)/AVERAGE(J4, K4)*100</f>
        <v>2.8991922988695435</v>
      </c>
      <c r="M4" s="28"/>
      <c r="N4" s="173">
        <v>1281</v>
      </c>
      <c r="O4" s="174">
        <v>115</v>
      </c>
      <c r="P4" s="175">
        <v>115</v>
      </c>
      <c r="Q4" s="91">
        <f>P4/O4*100</f>
        <v>100</v>
      </c>
    </row>
    <row r="5" spans="1:17" ht="15" customHeight="1">
      <c r="A5" s="27"/>
      <c r="B5" s="167">
        <v>2</v>
      </c>
      <c r="C5" s="163" t="s">
        <v>324</v>
      </c>
      <c r="D5" s="164">
        <v>155.22499999999999</v>
      </c>
      <c r="E5" s="164">
        <v>152.65299999999999</v>
      </c>
      <c r="F5" s="28">
        <f t="shared" ref="F5:F63" si="1">(E5-D5)/AVERAGE(D5, E5)*100</f>
        <v>-1.670791677222798</v>
      </c>
      <c r="G5" s="28"/>
      <c r="H5" s="167">
        <v>62</v>
      </c>
      <c r="I5" s="163" t="s">
        <v>325</v>
      </c>
      <c r="J5" s="164">
        <v>448.34500000000003</v>
      </c>
      <c r="K5" s="164">
        <v>459.12200000000001</v>
      </c>
      <c r="L5" s="28">
        <f t="shared" si="0"/>
        <v>2.3751827890160162</v>
      </c>
      <c r="M5" s="28"/>
    </row>
    <row r="6" spans="1:17" ht="15" customHeight="1">
      <c r="A6" s="27"/>
      <c r="B6" s="167">
        <v>3</v>
      </c>
      <c r="C6" s="163" t="s">
        <v>326</v>
      </c>
      <c r="D6" s="164">
        <v>270.899</v>
      </c>
      <c r="E6" s="164">
        <v>271.93099999999998</v>
      </c>
      <c r="F6" s="28">
        <f t="shared" si="1"/>
        <v>0.3802295377926726</v>
      </c>
      <c r="G6" s="28"/>
      <c r="H6" s="167">
        <v>63</v>
      </c>
      <c r="I6" s="163" t="s">
        <v>327</v>
      </c>
      <c r="J6" s="164">
        <v>138.36699999999999</v>
      </c>
      <c r="K6" s="164">
        <v>142.626</v>
      </c>
      <c r="L6" s="28">
        <f t="shared" si="0"/>
        <v>3.0313922410878669</v>
      </c>
      <c r="M6" s="28"/>
      <c r="N6" s="27"/>
      <c r="O6" s="27"/>
      <c r="P6" s="27"/>
      <c r="Q6" s="28"/>
    </row>
    <row r="7" spans="1:17" ht="15" customHeight="1">
      <c r="A7" s="27"/>
      <c r="B7" s="167">
        <v>4</v>
      </c>
      <c r="C7" s="163" t="s">
        <v>328</v>
      </c>
      <c r="D7" s="164">
        <v>190.79300000000001</v>
      </c>
      <c r="E7" s="164">
        <v>180.29900000000001</v>
      </c>
      <c r="F7" s="28">
        <f t="shared" si="1"/>
        <v>-5.6557403554913606</v>
      </c>
      <c r="G7" s="28"/>
      <c r="H7" s="167">
        <v>64</v>
      </c>
      <c r="I7" s="163" t="s">
        <v>329</v>
      </c>
      <c r="J7" s="164">
        <v>84.933999999999997</v>
      </c>
      <c r="K7" s="164">
        <v>87.022999999999996</v>
      </c>
      <c r="L7" s="28">
        <f t="shared" si="0"/>
        <v>2.4296771867385436</v>
      </c>
      <c r="M7" s="28"/>
      <c r="N7" s="27"/>
      <c r="O7" s="27"/>
      <c r="P7" s="27"/>
      <c r="Q7" s="28"/>
    </row>
    <row r="8" spans="1:17" ht="15" customHeight="1">
      <c r="A8" s="27"/>
      <c r="B8" s="167">
        <v>5</v>
      </c>
      <c r="C8" s="163" t="s">
        <v>330</v>
      </c>
      <c r="D8" s="164">
        <v>116.959</v>
      </c>
      <c r="E8" s="164">
        <v>111.675</v>
      </c>
      <c r="F8" s="28">
        <f t="shared" si="1"/>
        <v>-4.6222346632609375</v>
      </c>
      <c r="G8" s="28"/>
      <c r="H8" s="167">
        <v>65</v>
      </c>
      <c r="I8" s="163" t="s">
        <v>331</v>
      </c>
      <c r="J8" s="164">
        <v>764.39400000000001</v>
      </c>
      <c r="K8" s="164">
        <v>790.60199999999998</v>
      </c>
      <c r="L8" s="28">
        <f t="shared" si="0"/>
        <v>3.3708125294212938</v>
      </c>
      <c r="M8" s="28"/>
      <c r="N8" s="27"/>
      <c r="O8" s="27"/>
      <c r="P8" s="27"/>
      <c r="Q8" s="28"/>
    </row>
    <row r="9" spans="1:17" ht="15" customHeight="1">
      <c r="A9" s="27"/>
      <c r="B9" s="167">
        <v>6</v>
      </c>
      <c r="C9" s="163" t="s">
        <v>332</v>
      </c>
      <c r="D9" s="164">
        <v>721.39499999999998</v>
      </c>
      <c r="E9" s="164">
        <v>742.96600000000001</v>
      </c>
      <c r="F9" s="28">
        <f t="shared" si="1"/>
        <v>2.9461314525584918</v>
      </c>
      <c r="G9" s="28"/>
      <c r="H9" s="167">
        <v>66</v>
      </c>
      <c r="I9" s="163" t="s">
        <v>333</v>
      </c>
      <c r="J9" s="164">
        <v>829.98</v>
      </c>
      <c r="K9" s="164">
        <v>821.17399999999998</v>
      </c>
      <c r="L9" s="28">
        <f t="shared" si="0"/>
        <v>-1.0666479322946303</v>
      </c>
      <c r="M9" s="28"/>
      <c r="N9" s="27"/>
      <c r="O9" s="27"/>
      <c r="P9" s="27"/>
      <c r="Q9" s="28"/>
    </row>
    <row r="10" spans="1:17" ht="15" customHeight="1">
      <c r="A10" s="27"/>
      <c r="B10" s="167">
        <v>7</v>
      </c>
      <c r="C10" s="163" t="s">
        <v>334</v>
      </c>
      <c r="D10" s="164">
        <v>158.03800000000001</v>
      </c>
      <c r="E10" s="164">
        <v>155.381</v>
      </c>
      <c r="F10" s="28">
        <f t="shared" si="1"/>
        <v>-1.6954938915636966</v>
      </c>
      <c r="G10" s="28"/>
      <c r="H10" s="167">
        <v>67</v>
      </c>
      <c r="I10" s="163" t="s">
        <v>335</v>
      </c>
      <c r="J10" s="164">
        <v>604.71500000000003</v>
      </c>
      <c r="K10" s="164">
        <v>621.92700000000002</v>
      </c>
      <c r="L10" s="28">
        <f t="shared" si="0"/>
        <v>2.8063607800809018</v>
      </c>
      <c r="M10" s="28"/>
      <c r="N10" s="27"/>
      <c r="O10" s="27"/>
      <c r="P10" s="27"/>
      <c r="Q10" s="28"/>
    </row>
    <row r="11" spans="1:17" ht="15" customHeight="1">
      <c r="A11" s="27"/>
      <c r="B11" s="167">
        <v>8</v>
      </c>
      <c r="C11" s="163" t="s">
        <v>336</v>
      </c>
      <c r="D11" s="164">
        <v>675.82600000000002</v>
      </c>
      <c r="E11" s="164">
        <v>688.43399999999997</v>
      </c>
      <c r="F11" s="28">
        <f t="shared" si="1"/>
        <v>1.8483280313136716</v>
      </c>
      <c r="G11" s="28"/>
      <c r="H11" s="167">
        <v>68</v>
      </c>
      <c r="I11" s="163" t="s">
        <v>337</v>
      </c>
      <c r="J11" s="164">
        <v>878.66600000000005</v>
      </c>
      <c r="K11" s="164">
        <v>887.88499999999999</v>
      </c>
      <c r="L11" s="28">
        <f t="shared" si="0"/>
        <v>1.0437287120496308</v>
      </c>
      <c r="M11" s="28"/>
      <c r="N11" s="27"/>
      <c r="O11" s="27"/>
      <c r="P11" s="27"/>
      <c r="Q11" s="28"/>
    </row>
    <row r="12" spans="1:17" ht="15" customHeight="1">
      <c r="A12" s="27"/>
      <c r="B12" s="167">
        <v>9</v>
      </c>
      <c r="C12" s="163" t="s">
        <v>338</v>
      </c>
      <c r="D12" s="164">
        <v>1032.604</v>
      </c>
      <c r="E12" s="164">
        <v>1004.505</v>
      </c>
      <c r="F12" s="28">
        <f t="shared" si="1"/>
        <v>-2.7587134512684441</v>
      </c>
      <c r="G12" s="28"/>
      <c r="H12" s="167">
        <v>69</v>
      </c>
      <c r="I12" s="163" t="s">
        <v>339</v>
      </c>
      <c r="J12" s="164">
        <v>259.11900000000003</v>
      </c>
      <c r="K12" s="164">
        <v>263.96899999999999</v>
      </c>
      <c r="L12" s="28">
        <f t="shared" si="0"/>
        <v>1.8543724956412557</v>
      </c>
      <c r="M12" s="28"/>
      <c r="N12" s="27"/>
      <c r="O12" s="27"/>
      <c r="P12" s="27"/>
      <c r="Q12" s="28"/>
    </row>
    <row r="13" spans="1:17" ht="15" customHeight="1">
      <c r="A13" s="27"/>
      <c r="B13" s="167">
        <v>10</v>
      </c>
      <c r="C13" s="163" t="s">
        <v>340</v>
      </c>
      <c r="D13" s="164">
        <v>236.95699999999999</v>
      </c>
      <c r="E13" s="164">
        <v>231.97200000000001</v>
      </c>
      <c r="F13" s="28">
        <f t="shared" si="1"/>
        <v>-2.1261214384267069</v>
      </c>
      <c r="G13" s="28"/>
      <c r="H13" s="167">
        <v>70</v>
      </c>
      <c r="I13" s="163" t="s">
        <v>341</v>
      </c>
      <c r="J13" s="164">
        <v>724.88800000000003</v>
      </c>
      <c r="K13" s="164">
        <v>753.721</v>
      </c>
      <c r="L13" s="28">
        <f t="shared" si="0"/>
        <v>3.9000168401517876</v>
      </c>
      <c r="M13" s="28"/>
      <c r="N13" s="27"/>
      <c r="O13" s="27"/>
      <c r="P13" s="27"/>
      <c r="Q13" s="28"/>
    </row>
    <row r="14" spans="1:17" ht="15" customHeight="1">
      <c r="A14" s="27"/>
      <c r="B14" s="167">
        <v>11</v>
      </c>
      <c r="C14" s="163" t="s">
        <v>342</v>
      </c>
      <c r="D14" s="164">
        <v>38.255000000000003</v>
      </c>
      <c r="E14" s="164">
        <v>38.164999999999999</v>
      </c>
      <c r="F14" s="28">
        <f t="shared" si="1"/>
        <v>-0.23554043444125469</v>
      </c>
      <c r="G14" s="28"/>
      <c r="H14" s="167">
        <v>71</v>
      </c>
      <c r="I14" s="163" t="s">
        <v>343</v>
      </c>
      <c r="J14" s="164">
        <v>107.283</v>
      </c>
      <c r="K14" s="164">
        <v>106.102</v>
      </c>
      <c r="L14" s="28">
        <f t="shared" si="0"/>
        <v>-1.106919417953462</v>
      </c>
      <c r="M14" s="28"/>
      <c r="N14" s="27"/>
      <c r="O14" s="27"/>
      <c r="P14" s="27"/>
      <c r="Q14" s="28"/>
    </row>
    <row r="15" spans="1:17" ht="15" customHeight="1">
      <c r="A15" s="27"/>
      <c r="B15" s="167">
        <v>12</v>
      </c>
      <c r="C15" s="163" t="s">
        <v>344</v>
      </c>
      <c r="D15" s="164">
        <v>1175.8030000000001</v>
      </c>
      <c r="E15" s="164">
        <v>1177.5419999999999</v>
      </c>
      <c r="F15" s="28">
        <f t="shared" si="1"/>
        <v>0.14778963560377295</v>
      </c>
      <c r="G15" s="28"/>
      <c r="H15" s="167">
        <v>72</v>
      </c>
      <c r="I15" s="163" t="s">
        <v>345</v>
      </c>
      <c r="J15" s="164">
        <v>35.414000000000001</v>
      </c>
      <c r="K15" s="164">
        <v>35.017000000000003</v>
      </c>
      <c r="L15" s="28">
        <f t="shared" si="0"/>
        <v>-1.1273444931919139</v>
      </c>
      <c r="M15" s="28"/>
      <c r="N15" s="27"/>
      <c r="O15" s="27"/>
      <c r="P15" s="27"/>
      <c r="Q15" s="28"/>
    </row>
    <row r="16" spans="1:17" ht="15" customHeight="1">
      <c r="A16" s="27"/>
      <c r="B16" s="167">
        <v>13</v>
      </c>
      <c r="C16" s="163" t="s">
        <v>346</v>
      </c>
      <c r="D16" s="164">
        <v>1022.294</v>
      </c>
      <c r="E16" s="164">
        <v>1021.487</v>
      </c>
      <c r="F16" s="28">
        <f t="shared" si="1"/>
        <v>-7.8971279212402531E-2</v>
      </c>
      <c r="G16" s="28"/>
      <c r="H16" s="167">
        <v>73</v>
      </c>
      <c r="I16" s="163" t="s">
        <v>347</v>
      </c>
      <c r="J16" s="164">
        <v>176.27600000000001</v>
      </c>
      <c r="K16" s="164">
        <v>178.79</v>
      </c>
      <c r="L16" s="28">
        <f t="shared" si="0"/>
        <v>1.4160747579323176</v>
      </c>
      <c r="M16" s="28"/>
      <c r="N16" s="27"/>
      <c r="O16" s="27"/>
      <c r="P16" s="27"/>
      <c r="Q16" s="28"/>
    </row>
    <row r="17" spans="1:17" ht="15" customHeight="1">
      <c r="A17" s="27"/>
      <c r="B17" s="167">
        <v>14</v>
      </c>
      <c r="C17" s="163" t="s">
        <v>348</v>
      </c>
      <c r="D17" s="164">
        <v>48.606999999999999</v>
      </c>
      <c r="E17" s="164">
        <v>49.500999999999998</v>
      </c>
      <c r="F17" s="28">
        <f t="shared" si="1"/>
        <v>1.8224813470868806</v>
      </c>
      <c r="G17" s="28"/>
      <c r="H17" s="167">
        <v>74</v>
      </c>
      <c r="I17" s="163" t="s">
        <v>349</v>
      </c>
      <c r="J17" s="164">
        <v>322.53100000000001</v>
      </c>
      <c r="K17" s="164">
        <v>327.68299999999999</v>
      </c>
      <c r="L17" s="28">
        <f t="shared" si="0"/>
        <v>1.5847090342564101</v>
      </c>
      <c r="M17" s="28"/>
      <c r="N17" s="27"/>
      <c r="O17" s="27"/>
      <c r="P17" s="27"/>
      <c r="Q17" s="28"/>
    </row>
    <row r="18" spans="1:17" ht="15" customHeight="1">
      <c r="A18" s="27"/>
      <c r="B18" s="167">
        <v>15</v>
      </c>
      <c r="C18" s="163" t="s">
        <v>350</v>
      </c>
      <c r="D18" s="164">
        <v>283.88</v>
      </c>
      <c r="E18" s="164">
        <v>291.57600000000002</v>
      </c>
      <c r="F18" s="28">
        <f t="shared" si="1"/>
        <v>2.674748373463836</v>
      </c>
      <c r="G18" s="28"/>
      <c r="H18" s="167">
        <v>75</v>
      </c>
      <c r="I18" s="168" t="s">
        <v>351</v>
      </c>
      <c r="J18" s="169">
        <v>69.768000000000001</v>
      </c>
      <c r="K18" s="169">
        <v>72.896000000000001</v>
      </c>
      <c r="L18" s="28">
        <f t="shared" si="0"/>
        <v>4.3851286939942806</v>
      </c>
      <c r="M18" s="28"/>
      <c r="N18" s="27"/>
      <c r="O18" s="27"/>
      <c r="P18" s="27"/>
      <c r="Q18" s="28"/>
    </row>
    <row r="19" spans="1:17" ht="15" customHeight="1">
      <c r="A19" s="27"/>
      <c r="B19" s="167">
        <v>16</v>
      </c>
      <c r="C19" s="163" t="s">
        <v>352</v>
      </c>
      <c r="D19" s="164">
        <v>437.86500000000001</v>
      </c>
      <c r="E19" s="164">
        <v>437.09800000000001</v>
      </c>
      <c r="F19" s="28">
        <f t="shared" si="1"/>
        <v>-0.17532169931757022</v>
      </c>
      <c r="G19" s="28"/>
      <c r="H19" s="167">
        <v>76</v>
      </c>
      <c r="I19" s="168" t="s">
        <v>353</v>
      </c>
      <c r="J19" s="169">
        <v>353.93200000000002</v>
      </c>
      <c r="K19" s="169">
        <v>356.84699999999998</v>
      </c>
      <c r="L19" s="28">
        <f t="shared" si="0"/>
        <v>0.8202268215577454</v>
      </c>
      <c r="M19" s="28"/>
      <c r="N19" s="27"/>
      <c r="O19" s="27"/>
      <c r="P19" s="27"/>
      <c r="Q19" s="28"/>
    </row>
    <row r="20" spans="1:17" ht="15" customHeight="1">
      <c r="A20" s="27"/>
      <c r="B20" s="167">
        <v>17</v>
      </c>
      <c r="C20" s="163" t="s">
        <v>354</v>
      </c>
      <c r="D20" s="164">
        <v>126.346</v>
      </c>
      <c r="E20" s="164">
        <v>130.47900000000001</v>
      </c>
      <c r="F20" s="28">
        <f t="shared" si="1"/>
        <v>3.218534021220683</v>
      </c>
      <c r="G20" s="28"/>
      <c r="H20" s="167">
        <v>77</v>
      </c>
      <c r="I20" s="168" t="s">
        <v>355</v>
      </c>
      <c r="J20" s="169">
        <v>110.327</v>
      </c>
      <c r="K20" s="169">
        <v>108.408</v>
      </c>
      <c r="L20" s="28">
        <f t="shared" si="0"/>
        <v>-1.7546346035156666</v>
      </c>
      <c r="M20" s="29"/>
      <c r="N20" s="27"/>
      <c r="O20" s="27"/>
      <c r="P20" s="27"/>
      <c r="Q20" s="28"/>
    </row>
    <row r="21" spans="1:17" ht="15" customHeight="1">
      <c r="A21" s="27"/>
      <c r="B21" s="167">
        <v>18</v>
      </c>
      <c r="C21" s="163" t="s">
        <v>356</v>
      </c>
      <c r="D21" s="164">
        <v>91.036000000000001</v>
      </c>
      <c r="E21" s="164">
        <v>95.120999999999995</v>
      </c>
      <c r="F21" s="28">
        <f t="shared" si="1"/>
        <v>4.3887686200357701</v>
      </c>
      <c r="G21" s="28"/>
      <c r="H21" s="167">
        <v>78</v>
      </c>
      <c r="I21" s="168" t="s">
        <v>357</v>
      </c>
      <c r="J21" s="169">
        <v>38.165999999999997</v>
      </c>
      <c r="K21" s="169">
        <v>40.167000000000002</v>
      </c>
      <c r="L21" s="28">
        <f t="shared" si="0"/>
        <v>5.108957910459206</v>
      </c>
      <c r="M21" s="29"/>
      <c r="N21" s="27"/>
      <c r="O21" s="27"/>
      <c r="P21" s="27"/>
      <c r="Q21" s="28"/>
    </row>
    <row r="22" spans="1:17" ht="15" customHeight="1">
      <c r="A22" s="27"/>
      <c r="B22" s="167">
        <v>19</v>
      </c>
      <c r="C22" s="163" t="s">
        <v>358</v>
      </c>
      <c r="D22" s="164">
        <v>74.819000000000003</v>
      </c>
      <c r="E22" s="164">
        <v>77.293000000000006</v>
      </c>
      <c r="F22" s="28">
        <f t="shared" si="1"/>
        <v>3.2528663090354524</v>
      </c>
      <c r="G22" s="28"/>
      <c r="H22" s="167">
        <v>79</v>
      </c>
      <c r="I22" s="168" t="s">
        <v>359</v>
      </c>
      <c r="J22" s="169">
        <v>497.78699999999998</v>
      </c>
      <c r="K22" s="169">
        <v>536.47199999999998</v>
      </c>
      <c r="L22" s="28">
        <f t="shared" si="0"/>
        <v>7.4807180793205568</v>
      </c>
      <c r="M22" s="29"/>
      <c r="N22" s="27"/>
      <c r="O22" s="27"/>
      <c r="P22" s="27"/>
      <c r="Q22" s="28"/>
    </row>
    <row r="23" spans="1:17" ht="15" customHeight="1">
      <c r="A23" s="27"/>
      <c r="B23" s="167">
        <v>20</v>
      </c>
      <c r="C23" s="163" t="s">
        <v>360</v>
      </c>
      <c r="D23" s="164">
        <v>563.18600000000004</v>
      </c>
      <c r="E23" s="164">
        <v>568.38900000000001</v>
      </c>
      <c r="F23" s="28">
        <f t="shared" si="1"/>
        <v>0.91960320791816264</v>
      </c>
      <c r="G23" s="28"/>
      <c r="H23" s="167">
        <v>80</v>
      </c>
      <c r="I23" s="168" t="s">
        <v>361</v>
      </c>
      <c r="J23" s="169">
        <v>92.700999999999993</v>
      </c>
      <c r="K23" s="169">
        <v>95.132999999999996</v>
      </c>
      <c r="L23" s="28">
        <f t="shared" si="0"/>
        <v>2.5895205340886123</v>
      </c>
      <c r="M23" s="29"/>
      <c r="N23" s="27"/>
      <c r="O23" s="27"/>
      <c r="P23" s="27"/>
      <c r="Q23" s="28"/>
    </row>
    <row r="24" spans="1:17" ht="15" customHeight="1">
      <c r="A24" s="27"/>
      <c r="B24" s="167">
        <v>21</v>
      </c>
      <c r="C24" s="163" t="s">
        <v>362</v>
      </c>
      <c r="D24" s="164">
        <v>106.756</v>
      </c>
      <c r="E24" s="164">
        <v>108.291</v>
      </c>
      <c r="F24" s="28">
        <f t="shared" si="1"/>
        <v>1.4275948978595345</v>
      </c>
      <c r="G24" s="28"/>
      <c r="H24" s="167">
        <v>81</v>
      </c>
      <c r="I24" s="168" t="s">
        <v>363</v>
      </c>
      <c r="J24" s="169">
        <v>99.162000000000006</v>
      </c>
      <c r="K24" s="169">
        <v>101.521</v>
      </c>
      <c r="L24" s="28">
        <f t="shared" si="0"/>
        <v>2.3509714325578095</v>
      </c>
      <c r="N24" s="27"/>
      <c r="O24" s="27"/>
      <c r="P24" s="27"/>
      <c r="Q24" s="28"/>
    </row>
    <row r="25" spans="1:17" ht="15" customHeight="1">
      <c r="A25" s="27"/>
      <c r="B25" s="167">
        <v>22</v>
      </c>
      <c r="C25" s="163" t="s">
        <v>364</v>
      </c>
      <c r="D25" s="164">
        <v>552.625</v>
      </c>
      <c r="E25" s="164">
        <v>560.86400000000003</v>
      </c>
      <c r="F25" s="28">
        <f t="shared" si="1"/>
        <v>1.4798529666660438</v>
      </c>
      <c r="G25" s="28"/>
      <c r="H25" s="167">
        <v>82</v>
      </c>
      <c r="I25" s="168" t="s">
        <v>365</v>
      </c>
      <c r="J25" s="169">
        <v>420.46600000000001</v>
      </c>
      <c r="K25" s="169">
        <v>440.50799999999998</v>
      </c>
      <c r="L25" s="28">
        <f t="shared" si="0"/>
        <v>4.6556574298410816</v>
      </c>
      <c r="N25" s="27"/>
      <c r="O25" s="27"/>
      <c r="P25" s="27"/>
      <c r="Q25" s="28"/>
    </row>
    <row r="26" spans="1:17" ht="15" customHeight="1">
      <c r="A26" s="27"/>
      <c r="B26" s="167">
        <v>23</v>
      </c>
      <c r="C26" s="163" t="s">
        <v>366</v>
      </c>
      <c r="D26" s="164">
        <v>320.322</v>
      </c>
      <c r="E26" s="164">
        <v>325.22000000000003</v>
      </c>
      <c r="F26" s="28">
        <f t="shared" si="1"/>
        <v>1.5174845323774517</v>
      </c>
      <c r="G26" s="28"/>
      <c r="H26" s="167">
        <v>83</v>
      </c>
      <c r="I26" s="168" t="s">
        <v>367</v>
      </c>
      <c r="J26" s="169">
        <v>68.634</v>
      </c>
      <c r="K26" s="169">
        <v>66.941999999999993</v>
      </c>
      <c r="L26" s="28">
        <f t="shared" si="0"/>
        <v>-2.4960169941582691</v>
      </c>
      <c r="N26" s="27"/>
      <c r="O26" s="27"/>
      <c r="P26" s="27"/>
      <c r="Q26" s="29"/>
    </row>
    <row r="27" spans="1:17" ht="15" customHeight="1">
      <c r="B27" s="167">
        <v>24</v>
      </c>
      <c r="C27" s="163" t="s">
        <v>368</v>
      </c>
      <c r="D27" s="164">
        <v>79.406999999999996</v>
      </c>
      <c r="E27" s="164">
        <v>76.703999999999994</v>
      </c>
      <c r="F27" s="28">
        <f t="shared" si="1"/>
        <v>-3.4629206141783766</v>
      </c>
      <c r="G27" s="28"/>
      <c r="H27" s="167">
        <v>84</v>
      </c>
      <c r="I27" s="168" t="s">
        <v>369</v>
      </c>
      <c r="J27" s="169">
        <v>51.369</v>
      </c>
      <c r="K27" s="169">
        <v>53.491</v>
      </c>
      <c r="L27" s="28">
        <f t="shared" si="0"/>
        <v>4.0473011634560363</v>
      </c>
      <c r="N27" s="27"/>
      <c r="O27" s="27"/>
      <c r="P27" s="27"/>
      <c r="Q27" s="29"/>
    </row>
    <row r="28" spans="1:17" ht="15" customHeight="1">
      <c r="B28" s="167">
        <v>25</v>
      </c>
      <c r="C28" s="163" t="s">
        <v>370</v>
      </c>
      <c r="D28" s="164">
        <v>44.521999999999998</v>
      </c>
      <c r="E28" s="164">
        <v>43.518999999999998</v>
      </c>
      <c r="F28" s="28">
        <f t="shared" si="1"/>
        <v>-2.2784838881884579</v>
      </c>
      <c r="G28" s="28"/>
      <c r="H28" s="167">
        <v>85</v>
      </c>
      <c r="I28" s="168" t="s">
        <v>371</v>
      </c>
      <c r="J28" s="169">
        <v>34.703000000000003</v>
      </c>
      <c r="K28" s="169">
        <v>35.762</v>
      </c>
      <c r="L28" s="28">
        <f t="shared" si="0"/>
        <v>3.005747534236848</v>
      </c>
      <c r="N28" s="27"/>
      <c r="O28" s="27"/>
      <c r="P28" s="27"/>
      <c r="Q28" s="29"/>
    </row>
    <row r="29" spans="1:17" ht="15" customHeight="1">
      <c r="B29" s="167">
        <v>26</v>
      </c>
      <c r="C29" s="163" t="s">
        <v>372</v>
      </c>
      <c r="D29" s="164">
        <v>928.03300000000002</v>
      </c>
      <c r="E29" s="164">
        <v>920.44200000000001</v>
      </c>
      <c r="F29" s="28">
        <f t="shared" si="1"/>
        <v>-0.82132568739095835</v>
      </c>
      <c r="G29" s="28"/>
      <c r="H29" s="167">
        <v>86</v>
      </c>
      <c r="I29" s="168" t="s">
        <v>373</v>
      </c>
      <c r="J29" s="169">
        <v>762.66300000000001</v>
      </c>
      <c r="K29" s="169">
        <v>785.60599999999999</v>
      </c>
      <c r="L29" s="28">
        <f t="shared" si="0"/>
        <v>2.9636968769638847</v>
      </c>
    </row>
    <row r="30" spans="1:17" ht="15" customHeight="1">
      <c r="B30" s="167">
        <v>27</v>
      </c>
      <c r="C30" s="163" t="s">
        <v>374</v>
      </c>
      <c r="D30" s="164">
        <v>285.37700000000001</v>
      </c>
      <c r="E30" s="164">
        <v>281.37799999999999</v>
      </c>
      <c r="F30" s="28">
        <f t="shared" si="1"/>
        <v>-1.4111917848100233</v>
      </c>
      <c r="G30" s="28"/>
      <c r="H30" s="167">
        <v>87</v>
      </c>
      <c r="I30" s="168" t="s">
        <v>375</v>
      </c>
      <c r="J30" s="169">
        <v>825.93700000000001</v>
      </c>
      <c r="K30" s="169">
        <v>862.83900000000006</v>
      </c>
      <c r="L30" s="28">
        <f t="shared" si="0"/>
        <v>4.3702658019772951</v>
      </c>
    </row>
    <row r="31" spans="1:17" ht="15" customHeight="1">
      <c r="B31" s="167">
        <v>28</v>
      </c>
      <c r="C31" s="163" t="s">
        <v>376</v>
      </c>
      <c r="D31" s="164">
        <v>208.41300000000001</v>
      </c>
      <c r="E31" s="164">
        <v>203.613</v>
      </c>
      <c r="F31" s="28">
        <f t="shared" si="1"/>
        <v>-2.3299500516957723</v>
      </c>
      <c r="G31" s="28"/>
      <c r="H31" s="167">
        <v>88</v>
      </c>
      <c r="I31" s="168" t="s">
        <v>377</v>
      </c>
      <c r="J31" s="169">
        <v>817.75099999999998</v>
      </c>
      <c r="K31" s="169">
        <v>812.36300000000006</v>
      </c>
      <c r="L31" s="28">
        <f t="shared" si="0"/>
        <v>-0.66105806096995912</v>
      </c>
    </row>
    <row r="32" spans="1:17" ht="15" customHeight="1">
      <c r="B32" s="167">
        <v>29</v>
      </c>
      <c r="C32" s="163" t="s">
        <v>378</v>
      </c>
      <c r="D32" s="164">
        <v>1489.962</v>
      </c>
      <c r="E32" s="164">
        <v>1463.17</v>
      </c>
      <c r="F32" s="28">
        <f t="shared" si="1"/>
        <v>-1.814480355094179</v>
      </c>
      <c r="G32" s="28"/>
      <c r="H32" s="167">
        <v>89</v>
      </c>
      <c r="I32" s="168" t="s">
        <v>379</v>
      </c>
      <c r="J32" s="169">
        <v>546.95100000000002</v>
      </c>
      <c r="K32" s="169">
        <v>533.13</v>
      </c>
      <c r="L32" s="28">
        <f t="shared" si="0"/>
        <v>-2.5592525005069109</v>
      </c>
    </row>
    <row r="33" spans="2:12" ht="15" customHeight="1">
      <c r="B33" s="167">
        <v>30</v>
      </c>
      <c r="C33" s="163" t="s">
        <v>380</v>
      </c>
      <c r="D33" s="164">
        <v>380.38400000000001</v>
      </c>
      <c r="E33" s="164">
        <v>380.32900000000001</v>
      </c>
      <c r="F33" s="28">
        <f t="shared" si="1"/>
        <v>-1.4460118336352034E-2</v>
      </c>
      <c r="G33" s="28"/>
      <c r="H33" s="167">
        <v>90</v>
      </c>
      <c r="I33" s="168" t="s">
        <v>381</v>
      </c>
      <c r="J33" s="169">
        <v>367.96300000000002</v>
      </c>
      <c r="K33" s="169">
        <v>386.22800000000001</v>
      </c>
      <c r="L33" s="28">
        <f t="shared" si="0"/>
        <v>4.843600626366527</v>
      </c>
    </row>
    <row r="34" spans="2:12" ht="15" customHeight="1">
      <c r="B34" s="167">
        <v>31</v>
      </c>
      <c r="C34" s="163" t="s">
        <v>382</v>
      </c>
      <c r="D34" s="164">
        <v>106.053</v>
      </c>
      <c r="E34" s="164">
        <v>108.39100000000001</v>
      </c>
      <c r="F34" s="28">
        <f t="shared" si="1"/>
        <v>2.180522653932969</v>
      </c>
      <c r="G34" s="28"/>
      <c r="H34" s="167">
        <v>91</v>
      </c>
      <c r="I34" s="168" t="s">
        <v>383</v>
      </c>
      <c r="J34" s="169">
        <v>648.32399999999996</v>
      </c>
      <c r="K34" s="169">
        <v>666.33600000000001</v>
      </c>
      <c r="L34" s="28">
        <f t="shared" si="0"/>
        <v>2.7401761672219522</v>
      </c>
    </row>
    <row r="35" spans="2:12" ht="15" customHeight="1">
      <c r="B35" s="167">
        <v>32</v>
      </c>
      <c r="C35" s="163" t="s">
        <v>384</v>
      </c>
      <c r="D35" s="164">
        <v>34.732999999999997</v>
      </c>
      <c r="E35" s="164">
        <v>34.956000000000003</v>
      </c>
      <c r="F35" s="28">
        <f t="shared" si="1"/>
        <v>0.63998622451177689</v>
      </c>
      <c r="G35" s="28"/>
      <c r="H35" s="167">
        <v>92</v>
      </c>
      <c r="I35" s="168" t="s">
        <v>385</v>
      </c>
      <c r="J35" s="169">
        <v>51.198</v>
      </c>
      <c r="K35" s="169">
        <v>52.715000000000003</v>
      </c>
      <c r="L35" s="28">
        <f t="shared" si="0"/>
        <v>2.9197501756276942</v>
      </c>
    </row>
    <row r="36" spans="2:12" ht="15" customHeight="1">
      <c r="B36" s="167">
        <v>33</v>
      </c>
      <c r="C36" s="163" t="s">
        <v>386</v>
      </c>
      <c r="D36" s="164">
        <v>178.42599999999999</v>
      </c>
      <c r="E36" s="164">
        <v>183.827</v>
      </c>
      <c r="F36" s="28">
        <f t="shared" si="1"/>
        <v>2.9818938697540176</v>
      </c>
      <c r="G36" s="28"/>
      <c r="H36" s="167">
        <v>93</v>
      </c>
      <c r="I36" s="168" t="s">
        <v>387</v>
      </c>
      <c r="J36" s="169">
        <v>627.78099999999995</v>
      </c>
      <c r="K36" s="169">
        <v>630.44200000000001</v>
      </c>
      <c r="L36" s="28">
        <f t="shared" ref="L36:L58" si="2">(K36-J36)/AVERAGE(J36, K36)*100</f>
        <v>0.42297748491325599</v>
      </c>
    </row>
    <row r="37" spans="2:12" ht="15" customHeight="1">
      <c r="B37" s="167">
        <v>34</v>
      </c>
      <c r="C37" s="163" t="s">
        <v>388</v>
      </c>
      <c r="D37" s="164">
        <v>216.429</v>
      </c>
      <c r="E37" s="164">
        <v>220.495</v>
      </c>
      <c r="F37" s="28">
        <f t="shared" si="1"/>
        <v>1.861193251000175</v>
      </c>
      <c r="G37" s="28"/>
      <c r="H37" s="167">
        <v>94</v>
      </c>
      <c r="I37" s="168" t="s">
        <v>389</v>
      </c>
      <c r="J37" s="169">
        <v>756.31200000000001</v>
      </c>
      <c r="K37" s="169">
        <v>758.221</v>
      </c>
      <c r="L37" s="28">
        <f t="shared" si="2"/>
        <v>0.2520909085506875</v>
      </c>
    </row>
    <row r="38" spans="2:12" ht="15" customHeight="1">
      <c r="B38" s="167">
        <v>35</v>
      </c>
      <c r="C38" s="163" t="s">
        <v>390</v>
      </c>
      <c r="D38" s="164">
        <v>700.03499999999997</v>
      </c>
      <c r="E38" s="164">
        <v>734.36599999999999</v>
      </c>
      <c r="F38" s="28">
        <f t="shared" si="1"/>
        <v>4.7868064788019558</v>
      </c>
      <c r="G38" s="28"/>
      <c r="H38" s="167">
        <v>95</v>
      </c>
      <c r="I38" s="168" t="s">
        <v>391</v>
      </c>
      <c r="J38" s="169">
        <v>540.81299999999999</v>
      </c>
      <c r="K38" s="169">
        <v>549.21400000000006</v>
      </c>
      <c r="L38" s="28">
        <f t="shared" si="2"/>
        <v>1.5414297077045003</v>
      </c>
    </row>
    <row r="39" spans="2:12" ht="15" customHeight="1">
      <c r="B39" s="167">
        <v>36</v>
      </c>
      <c r="C39" s="163" t="s">
        <v>392</v>
      </c>
      <c r="D39" s="164">
        <v>168.45599999999999</v>
      </c>
      <c r="E39" s="164">
        <v>177.375</v>
      </c>
      <c r="F39" s="28">
        <f t="shared" si="1"/>
        <v>5.1580107046505441</v>
      </c>
      <c r="G39" s="28"/>
      <c r="H39" s="167">
        <v>96</v>
      </c>
      <c r="I39" s="168" t="s">
        <v>393</v>
      </c>
      <c r="J39" s="169">
        <v>654.53700000000003</v>
      </c>
      <c r="K39" s="169">
        <v>671.32100000000003</v>
      </c>
      <c r="L39" s="28">
        <f t="shared" si="2"/>
        <v>2.5317945058973117</v>
      </c>
    </row>
    <row r="40" spans="2:12" ht="15" customHeight="1">
      <c r="B40" s="167">
        <v>37</v>
      </c>
      <c r="C40" s="163" t="s">
        <v>394</v>
      </c>
      <c r="D40" s="164">
        <v>129.85599999999999</v>
      </c>
      <c r="E40" s="164">
        <v>136.05600000000001</v>
      </c>
      <c r="F40" s="28">
        <f t="shared" si="1"/>
        <v>4.6631968470772414</v>
      </c>
      <c r="G40" s="28"/>
      <c r="H40" s="167">
        <v>97</v>
      </c>
      <c r="I40" s="168" t="s">
        <v>395</v>
      </c>
      <c r="J40" s="169">
        <v>437.87599999999998</v>
      </c>
      <c r="K40" s="169">
        <v>458.78699999999998</v>
      </c>
      <c r="L40" s="28">
        <f t="shared" si="2"/>
        <v>4.664182641639055</v>
      </c>
    </row>
    <row r="41" spans="2:12" ht="15" customHeight="1">
      <c r="B41" s="167">
        <v>38</v>
      </c>
      <c r="C41" s="163" t="s">
        <v>396</v>
      </c>
      <c r="D41" s="164">
        <v>270.24200000000002</v>
      </c>
      <c r="E41" s="164">
        <v>276.83499999999998</v>
      </c>
      <c r="F41" s="28">
        <f t="shared" si="1"/>
        <v>2.4102640030562283</v>
      </c>
      <c r="G41" s="28"/>
      <c r="H41" s="167">
        <v>98</v>
      </c>
      <c r="I41" s="168" t="s">
        <v>397</v>
      </c>
      <c r="J41" s="169">
        <v>94.114999999999995</v>
      </c>
      <c r="K41" s="169">
        <v>97.286000000000001</v>
      </c>
      <c r="L41" s="28">
        <f t="shared" si="2"/>
        <v>3.3134623121091389</v>
      </c>
    </row>
    <row r="42" spans="2:12" ht="15" customHeight="1">
      <c r="B42" s="167">
        <v>39</v>
      </c>
      <c r="C42" s="163" t="s">
        <v>398</v>
      </c>
      <c r="D42" s="164">
        <v>87.03</v>
      </c>
      <c r="E42" s="164">
        <v>91.619</v>
      </c>
      <c r="F42" s="28">
        <f t="shared" si="1"/>
        <v>5.1374482924617526</v>
      </c>
      <c r="G42" s="28"/>
      <c r="H42" s="167">
        <v>99</v>
      </c>
      <c r="I42" s="168" t="s">
        <v>399</v>
      </c>
      <c r="J42" s="169">
        <v>349.38900000000001</v>
      </c>
      <c r="K42" s="169">
        <v>361.90100000000001</v>
      </c>
      <c r="L42" s="28">
        <f t="shared" si="2"/>
        <v>3.5181149742018025</v>
      </c>
    </row>
    <row r="43" spans="2:12" ht="15" customHeight="1">
      <c r="B43" s="167">
        <v>40</v>
      </c>
      <c r="C43" s="163" t="s">
        <v>400</v>
      </c>
      <c r="D43" s="164">
        <v>65.728999999999999</v>
      </c>
      <c r="E43" s="164">
        <v>66.923000000000002</v>
      </c>
      <c r="F43" s="28">
        <f t="shared" si="1"/>
        <v>1.8001990169767552</v>
      </c>
      <c r="G43" s="28"/>
      <c r="H43" s="167">
        <v>100</v>
      </c>
      <c r="I43" s="168" t="s">
        <v>401</v>
      </c>
      <c r="J43" s="169">
        <v>129.23599999999999</v>
      </c>
      <c r="K43" s="169">
        <v>129.39599999999999</v>
      </c>
      <c r="L43" s="28">
        <f t="shared" si="2"/>
        <v>0.12372792229886219</v>
      </c>
    </row>
    <row r="44" spans="2:12" ht="15" customHeight="1">
      <c r="B44" s="167">
        <v>41</v>
      </c>
      <c r="C44" s="163" t="s">
        <v>402</v>
      </c>
      <c r="D44" s="164">
        <v>30.719000000000001</v>
      </c>
      <c r="E44" s="164">
        <v>30.574000000000002</v>
      </c>
      <c r="F44" s="28">
        <f t="shared" si="1"/>
        <v>-0.47313722611064746</v>
      </c>
      <c r="G44" s="28"/>
      <c r="H44" s="167">
        <v>101</v>
      </c>
      <c r="I44" s="168" t="s">
        <v>403</v>
      </c>
      <c r="J44" s="169">
        <v>104.813</v>
      </c>
      <c r="K44" s="169">
        <v>101.705</v>
      </c>
      <c r="L44" s="28">
        <f t="shared" si="2"/>
        <v>-3.0099071267395616</v>
      </c>
    </row>
    <row r="45" spans="2:12" ht="15" customHeight="1">
      <c r="B45" s="167">
        <v>42</v>
      </c>
      <c r="C45" s="163" t="s">
        <v>404</v>
      </c>
      <c r="D45" s="164">
        <v>114.74</v>
      </c>
      <c r="E45" s="164">
        <v>118.187</v>
      </c>
      <c r="F45" s="28">
        <f t="shared" si="1"/>
        <v>2.9597255792587402</v>
      </c>
      <c r="G45" s="28"/>
      <c r="H45" s="167">
        <v>102</v>
      </c>
      <c r="I45" s="168" t="s">
        <v>405</v>
      </c>
      <c r="J45" s="169">
        <v>487.411</v>
      </c>
      <c r="K45" s="169">
        <v>474.25400000000002</v>
      </c>
      <c r="L45" s="28">
        <f t="shared" si="2"/>
        <v>-2.7362959034591015</v>
      </c>
    </row>
    <row r="46" spans="2:12" ht="15" customHeight="1">
      <c r="B46" s="167">
        <v>43</v>
      </c>
      <c r="C46" s="163" t="s">
        <v>406</v>
      </c>
      <c r="D46" s="164">
        <v>178.62700000000001</v>
      </c>
      <c r="E46" s="164">
        <v>182.934</v>
      </c>
      <c r="F46" s="28">
        <f t="shared" si="1"/>
        <v>2.3824472219072232</v>
      </c>
      <c r="G46" s="28"/>
      <c r="H46" s="167">
        <v>103</v>
      </c>
      <c r="I46" s="168" t="s">
        <v>407</v>
      </c>
      <c r="J46" s="169">
        <v>681.28200000000004</v>
      </c>
      <c r="K46" s="169">
        <v>650.75</v>
      </c>
      <c r="L46" s="28">
        <f t="shared" si="2"/>
        <v>-4.5842742516696351</v>
      </c>
    </row>
    <row r="47" spans="2:12" ht="15" customHeight="1">
      <c r="B47" s="167">
        <v>44</v>
      </c>
      <c r="C47" s="163" t="s">
        <v>408</v>
      </c>
      <c r="D47" s="164">
        <v>134.399</v>
      </c>
      <c r="E47" s="164">
        <v>140.678</v>
      </c>
      <c r="F47" s="28">
        <f t="shared" si="1"/>
        <v>4.5652671797351259</v>
      </c>
      <c r="G47" s="28"/>
      <c r="H47" s="167">
        <v>104</v>
      </c>
      <c r="I47" s="168" t="s">
        <v>409</v>
      </c>
      <c r="J47" s="169">
        <v>107.123</v>
      </c>
      <c r="K47" s="169">
        <v>105.081</v>
      </c>
      <c r="L47" s="28">
        <f t="shared" si="2"/>
        <v>-1.9245631562081784</v>
      </c>
    </row>
    <row r="48" spans="2:12" ht="15" customHeight="1">
      <c r="B48" s="167">
        <v>45</v>
      </c>
      <c r="C48" s="163" t="s">
        <v>410</v>
      </c>
      <c r="D48" s="164">
        <v>977.96699999999998</v>
      </c>
      <c r="E48" s="164">
        <v>983.52099999999996</v>
      </c>
      <c r="F48" s="28">
        <f t="shared" si="1"/>
        <v>0.56630476454609702</v>
      </c>
      <c r="G48" s="28"/>
      <c r="H48" s="167">
        <v>105</v>
      </c>
      <c r="I48" s="168" t="s">
        <v>411</v>
      </c>
      <c r="J48" s="169">
        <v>77.293999999999997</v>
      </c>
      <c r="K48" s="169">
        <v>74.421999999999997</v>
      </c>
      <c r="L48" s="28">
        <f t="shared" si="2"/>
        <v>-3.7860212502306938</v>
      </c>
    </row>
    <row r="49" spans="2:12" ht="15" customHeight="1">
      <c r="B49" s="167">
        <v>46</v>
      </c>
      <c r="C49" s="163" t="s">
        <v>412</v>
      </c>
      <c r="D49" s="164">
        <v>122.235</v>
      </c>
      <c r="E49" s="164">
        <v>122.974</v>
      </c>
      <c r="F49" s="28">
        <f t="shared" si="1"/>
        <v>0.60275112251181995</v>
      </c>
      <c r="G49" s="28"/>
      <c r="H49" s="167">
        <v>106</v>
      </c>
      <c r="I49" s="168" t="s">
        <v>413</v>
      </c>
      <c r="J49" s="169">
        <v>386.52300000000002</v>
      </c>
      <c r="K49" s="169">
        <v>380.94</v>
      </c>
      <c r="L49" s="28">
        <f t="shared" si="2"/>
        <v>-1.4549235598328589</v>
      </c>
    </row>
    <row r="50" spans="2:12" ht="15" customHeight="1">
      <c r="B50" s="167">
        <v>47</v>
      </c>
      <c r="C50" s="163" t="s">
        <v>414</v>
      </c>
      <c r="D50" s="164">
        <v>64.92</v>
      </c>
      <c r="E50" s="164">
        <v>65.858999999999995</v>
      </c>
      <c r="F50" s="28">
        <f t="shared" si="1"/>
        <v>1.4360103686371557</v>
      </c>
      <c r="G50" s="28"/>
      <c r="H50" s="167">
        <v>107</v>
      </c>
      <c r="I50" s="168" t="s">
        <v>415</v>
      </c>
      <c r="J50" s="169">
        <v>103.01600000000001</v>
      </c>
      <c r="K50" s="169">
        <v>96.924000000000007</v>
      </c>
      <c r="L50" s="28">
        <f t="shared" si="2"/>
        <v>-6.0938281484445325</v>
      </c>
    </row>
    <row r="51" spans="2:12" ht="15" customHeight="1">
      <c r="B51" s="167">
        <v>48</v>
      </c>
      <c r="C51" s="163" t="s">
        <v>416</v>
      </c>
      <c r="D51" s="164">
        <v>725.38300000000004</v>
      </c>
      <c r="E51" s="164">
        <v>760.12300000000005</v>
      </c>
      <c r="F51" s="28">
        <f t="shared" si="1"/>
        <v>4.6771941681824245</v>
      </c>
      <c r="G51" s="28"/>
      <c r="H51" s="167">
        <v>108</v>
      </c>
      <c r="I51" s="168" t="s">
        <v>417</v>
      </c>
      <c r="J51" s="169">
        <v>32.89</v>
      </c>
      <c r="K51" s="169">
        <v>32.381</v>
      </c>
      <c r="L51" s="28">
        <f t="shared" si="2"/>
        <v>-1.5596512999647634</v>
      </c>
    </row>
    <row r="52" spans="2:12" ht="15" customHeight="1">
      <c r="B52" s="167">
        <v>49</v>
      </c>
      <c r="C52" s="163" t="s">
        <v>418</v>
      </c>
      <c r="D52" s="164">
        <v>661.476</v>
      </c>
      <c r="E52" s="164">
        <v>676.98299999999995</v>
      </c>
      <c r="F52" s="28">
        <f t="shared" si="1"/>
        <v>2.3171423256147481</v>
      </c>
      <c r="G52" s="28"/>
      <c r="H52" s="167">
        <v>109</v>
      </c>
      <c r="I52" s="168" t="s">
        <v>419</v>
      </c>
      <c r="J52" s="169">
        <v>163.01599999999999</v>
      </c>
      <c r="K52" s="169">
        <v>169.60400000000001</v>
      </c>
      <c r="L52" s="28">
        <f t="shared" si="2"/>
        <v>3.9612771330647725</v>
      </c>
    </row>
    <row r="53" spans="2:12" ht="15" customHeight="1">
      <c r="B53" s="167">
        <v>50</v>
      </c>
      <c r="C53" s="163" t="s">
        <v>420</v>
      </c>
      <c r="D53" s="164">
        <v>115.637</v>
      </c>
      <c r="E53" s="164">
        <v>114.34</v>
      </c>
      <c r="F53" s="28">
        <f t="shared" si="1"/>
        <v>-1.1279388808446036</v>
      </c>
      <c r="G53" s="28"/>
      <c r="H53" s="167">
        <v>110</v>
      </c>
      <c r="I53" s="168" t="s">
        <v>421</v>
      </c>
      <c r="J53" s="169">
        <v>96.769000000000005</v>
      </c>
      <c r="K53" s="169">
        <v>93.084000000000003</v>
      </c>
      <c r="L53" s="28">
        <f t="shared" si="2"/>
        <v>-3.8819507724397315</v>
      </c>
    </row>
    <row r="54" spans="2:12" ht="15" customHeight="1">
      <c r="B54" s="167">
        <v>51</v>
      </c>
      <c r="C54" s="163" t="s">
        <v>422</v>
      </c>
      <c r="D54" s="164">
        <v>507.35</v>
      </c>
      <c r="E54" s="164">
        <v>521.81500000000005</v>
      </c>
      <c r="F54" s="28">
        <f t="shared" si="1"/>
        <v>2.811016698002756</v>
      </c>
      <c r="G54" s="28"/>
      <c r="H54" s="167">
        <v>111</v>
      </c>
      <c r="I54" s="168" t="s">
        <v>423</v>
      </c>
      <c r="J54" s="169">
        <v>67.847999999999999</v>
      </c>
      <c r="K54" s="169">
        <v>64.599999999999994</v>
      </c>
      <c r="L54" s="28">
        <f t="shared" si="2"/>
        <v>-4.9045663203672465</v>
      </c>
    </row>
    <row r="55" spans="2:12" ht="15" customHeight="1">
      <c r="B55" s="167">
        <v>52</v>
      </c>
      <c r="C55" s="163" t="s">
        <v>424</v>
      </c>
      <c r="D55" s="164">
        <v>1052.835</v>
      </c>
      <c r="E55" s="164">
        <v>1032.3340000000001</v>
      </c>
      <c r="F55" s="28">
        <f t="shared" si="1"/>
        <v>-1.9663633978828552</v>
      </c>
      <c r="G55" s="28"/>
      <c r="H55" s="167">
        <v>112</v>
      </c>
      <c r="I55" s="168" t="s">
        <v>425</v>
      </c>
      <c r="J55" s="169">
        <v>347.03</v>
      </c>
      <c r="K55" s="169">
        <v>333.47199999999998</v>
      </c>
      <c r="L55" s="28">
        <f t="shared" si="2"/>
        <v>-3.9847054086541975</v>
      </c>
    </row>
    <row r="56" spans="2:12" ht="15" customHeight="1">
      <c r="B56" s="167">
        <v>53</v>
      </c>
      <c r="C56" s="163" t="s">
        <v>426</v>
      </c>
      <c r="D56" s="164">
        <v>144.13499999999999</v>
      </c>
      <c r="E56" s="164">
        <v>150.27799999999999</v>
      </c>
      <c r="F56" s="28">
        <f t="shared" si="1"/>
        <v>4.173049423768652</v>
      </c>
      <c r="G56" s="28"/>
      <c r="H56" s="167">
        <v>113</v>
      </c>
      <c r="I56" s="168" t="s">
        <v>427</v>
      </c>
      <c r="J56" s="169">
        <v>853.12199999999996</v>
      </c>
      <c r="K56" s="169">
        <v>865.57299999999998</v>
      </c>
      <c r="L56" s="28">
        <f t="shared" si="2"/>
        <v>1.448890000843666</v>
      </c>
    </row>
    <row r="57" spans="2:12">
      <c r="B57" s="167">
        <v>54</v>
      </c>
      <c r="C57" s="163" t="s">
        <v>428</v>
      </c>
      <c r="D57" s="164">
        <v>48.283000000000001</v>
      </c>
      <c r="E57" s="164">
        <v>48.469000000000001</v>
      </c>
      <c r="F57" s="28">
        <f t="shared" si="1"/>
        <v>0.38448817595501883</v>
      </c>
      <c r="G57" s="28"/>
      <c r="H57" s="167">
        <v>114</v>
      </c>
      <c r="I57" s="168" t="s">
        <v>429</v>
      </c>
      <c r="J57" s="169">
        <v>195.94900000000001</v>
      </c>
      <c r="K57" s="169">
        <v>195.946</v>
      </c>
      <c r="L57" s="28">
        <f t="shared" si="2"/>
        <v>-1.5310223401749574E-3</v>
      </c>
    </row>
    <row r="58" spans="2:12">
      <c r="B58" s="167">
        <v>55</v>
      </c>
      <c r="C58" s="163" t="s">
        <v>430</v>
      </c>
      <c r="D58" s="164">
        <v>516.92600000000004</v>
      </c>
      <c r="E58" s="164">
        <v>536.24300000000005</v>
      </c>
      <c r="F58" s="28">
        <f t="shared" si="1"/>
        <v>3.6683571202722463</v>
      </c>
      <c r="G58" s="28"/>
      <c r="H58" s="170">
        <v>115</v>
      </c>
      <c r="I58" s="171" t="s">
        <v>431</v>
      </c>
      <c r="J58" s="172">
        <v>112.312</v>
      </c>
      <c r="K58" s="172">
        <v>104.504</v>
      </c>
      <c r="L58" s="50">
        <f t="shared" si="2"/>
        <v>-7.202420485573013</v>
      </c>
    </row>
    <row r="59" spans="2:12">
      <c r="B59" s="167">
        <v>56</v>
      </c>
      <c r="C59" s="163" t="s">
        <v>432</v>
      </c>
      <c r="D59" s="164">
        <v>419.21899999999999</v>
      </c>
      <c r="E59" s="164">
        <v>424.02300000000002</v>
      </c>
      <c r="F59" s="28">
        <f t="shared" si="1"/>
        <v>1.1394119363124775</v>
      </c>
      <c r="J59" s="93"/>
      <c r="K59" s="93"/>
      <c r="L59" s="60"/>
    </row>
    <row r="60" spans="2:12">
      <c r="B60" s="167">
        <v>57</v>
      </c>
      <c r="C60" s="163" t="s">
        <v>433</v>
      </c>
      <c r="D60" s="164">
        <v>564.61800000000005</v>
      </c>
      <c r="E60" s="164">
        <v>591.04200000000003</v>
      </c>
      <c r="F60" s="28">
        <f t="shared" si="1"/>
        <v>4.5729712891334779</v>
      </c>
      <c r="J60" s="93"/>
      <c r="K60" s="93"/>
      <c r="L60" s="60"/>
    </row>
    <row r="61" spans="2:12">
      <c r="B61" s="167">
        <v>58</v>
      </c>
      <c r="C61" s="163" t="s">
        <v>434</v>
      </c>
      <c r="D61" s="164">
        <v>616.71100000000001</v>
      </c>
      <c r="E61" s="164">
        <v>654.49599999999998</v>
      </c>
      <c r="F61" s="28">
        <f t="shared" si="1"/>
        <v>5.9447438536760693</v>
      </c>
      <c r="J61" s="93"/>
      <c r="K61" s="93"/>
      <c r="L61" s="60"/>
    </row>
    <row r="62" spans="2:12">
      <c r="B62" s="167">
        <v>59</v>
      </c>
      <c r="C62" s="163" t="s">
        <v>435</v>
      </c>
      <c r="D62" s="164">
        <v>657.04499999999996</v>
      </c>
      <c r="E62" s="164">
        <v>675.45500000000004</v>
      </c>
      <c r="F62" s="28">
        <f t="shared" si="1"/>
        <v>2.7632270168855659</v>
      </c>
      <c r="J62" s="93"/>
      <c r="K62" s="93"/>
      <c r="L62" s="60"/>
    </row>
    <row r="63" spans="2:12">
      <c r="B63" s="170">
        <v>60</v>
      </c>
      <c r="C63" s="165" t="s">
        <v>436</v>
      </c>
      <c r="D63" s="166">
        <v>105.345</v>
      </c>
      <c r="E63" s="166">
        <v>107.878</v>
      </c>
      <c r="F63" s="50">
        <f t="shared" si="1"/>
        <v>2.375916294208412</v>
      </c>
      <c r="J63" s="93"/>
      <c r="K63" s="93"/>
      <c r="L63" s="60"/>
    </row>
    <row r="64" spans="2:12">
      <c r="J64" s="93"/>
      <c r="K64" s="93"/>
      <c r="L64" s="60"/>
    </row>
    <row r="65" spans="10:12">
      <c r="J65" s="93"/>
      <c r="K65" s="93"/>
      <c r="L65" s="60"/>
    </row>
    <row r="66" spans="10:12">
      <c r="J66" s="93"/>
      <c r="K66" s="93"/>
      <c r="L66" s="60"/>
    </row>
    <row r="67" spans="10:12">
      <c r="J67" s="93"/>
      <c r="K67" s="93"/>
      <c r="L67" s="60"/>
    </row>
    <row r="68" spans="10:12">
      <c r="J68" s="93"/>
      <c r="K68" s="93"/>
      <c r="L68" s="60"/>
    </row>
    <row r="69" spans="10:12">
      <c r="J69" s="93"/>
      <c r="K69" s="93"/>
      <c r="L69" s="60"/>
    </row>
    <row r="70" spans="10:12">
      <c r="J70" s="93"/>
      <c r="K70" s="93"/>
      <c r="L70" s="60"/>
    </row>
    <row r="71" spans="10:12">
      <c r="J71" s="93"/>
      <c r="K71" s="93"/>
      <c r="L71" s="60"/>
    </row>
    <row r="72" spans="10:12">
      <c r="J72" s="93"/>
      <c r="K72" s="93"/>
      <c r="L72" s="60"/>
    </row>
    <row r="73" spans="10:12">
      <c r="J73" s="93"/>
      <c r="K73" s="93"/>
      <c r="L73" s="60"/>
    </row>
    <row r="74" spans="10:12">
      <c r="J74" s="93"/>
      <c r="K74" s="93"/>
      <c r="L74" s="60"/>
    </row>
    <row r="75" spans="10:12">
      <c r="J75" s="93"/>
      <c r="K75" s="93"/>
      <c r="L75" s="60"/>
    </row>
    <row r="76" spans="10:12">
      <c r="J76" s="93"/>
      <c r="K76" s="93"/>
      <c r="L76" s="60"/>
    </row>
    <row r="77" spans="10:12">
      <c r="J77" s="93"/>
      <c r="K77" s="93"/>
      <c r="L77" s="60"/>
    </row>
    <row r="78" spans="10:12">
      <c r="J78" s="93"/>
      <c r="K78" s="93"/>
      <c r="L78" s="60"/>
    </row>
    <row r="79" spans="10:12">
      <c r="J79" s="93"/>
      <c r="K79" s="93"/>
      <c r="L79" s="60"/>
    </row>
    <row r="80" spans="10:12">
      <c r="J80" s="93"/>
      <c r="K80" s="93"/>
      <c r="L80" s="60"/>
    </row>
    <row r="81" spans="10:12">
      <c r="J81" s="93"/>
      <c r="K81" s="93"/>
      <c r="L81" s="60"/>
    </row>
    <row r="82" spans="10:12">
      <c r="J82" s="93"/>
      <c r="K82" s="93"/>
      <c r="L82" s="60"/>
    </row>
    <row r="83" spans="10:12">
      <c r="J83" s="93"/>
      <c r="K83" s="93"/>
      <c r="L83" s="60"/>
    </row>
    <row r="84" spans="10:12">
      <c r="J84" s="93"/>
      <c r="K84" s="93"/>
      <c r="L84" s="60"/>
    </row>
    <row r="85" spans="10:12">
      <c r="J85" s="93"/>
      <c r="K85" s="93"/>
      <c r="L85" s="60"/>
    </row>
    <row r="86" spans="10:12">
      <c r="J86" s="93"/>
      <c r="K86" s="93"/>
      <c r="L86" s="60"/>
    </row>
    <row r="87" spans="10:12">
      <c r="J87" s="93"/>
      <c r="K87" s="93"/>
      <c r="L87" s="60"/>
    </row>
    <row r="88" spans="10:12">
      <c r="J88" s="93"/>
      <c r="K88" s="93"/>
      <c r="L88" s="60"/>
    </row>
    <row r="89" spans="10:12">
      <c r="J89" s="93"/>
      <c r="K89" s="93"/>
      <c r="L89" s="60"/>
    </row>
    <row r="90" spans="10:12">
      <c r="J90" s="93"/>
      <c r="K90" s="93"/>
      <c r="L90" s="60"/>
    </row>
    <row r="91" spans="10:12">
      <c r="J91" s="93"/>
      <c r="K91" s="93"/>
      <c r="L91" s="60"/>
    </row>
    <row r="92" spans="10:12">
      <c r="J92" s="93"/>
      <c r="K92" s="93"/>
      <c r="L92" s="60"/>
    </row>
    <row r="93" spans="10:12">
      <c r="J93" s="93"/>
      <c r="K93" s="93"/>
      <c r="L93" s="60"/>
    </row>
    <row r="94" spans="10:12">
      <c r="J94" s="93"/>
      <c r="K94" s="93"/>
      <c r="L94" s="60"/>
    </row>
    <row r="95" spans="10:12">
      <c r="J95" s="93"/>
      <c r="K95" s="93"/>
      <c r="L95" s="60"/>
    </row>
    <row r="96" spans="10:12">
      <c r="J96" s="93"/>
      <c r="K96" s="93"/>
      <c r="L96" s="60"/>
    </row>
    <row r="97" spans="10:12">
      <c r="J97" s="93"/>
      <c r="K97" s="93"/>
      <c r="L97" s="60"/>
    </row>
    <row r="98" spans="10:12">
      <c r="J98" s="93"/>
      <c r="K98" s="93"/>
      <c r="L98" s="60"/>
    </row>
    <row r="99" spans="10:12">
      <c r="J99" s="93"/>
      <c r="K99" s="93"/>
      <c r="L99" s="60"/>
    </row>
    <row r="100" spans="10:12">
      <c r="J100" s="93"/>
      <c r="K100" s="93"/>
      <c r="L100" s="60"/>
    </row>
  </sheetData>
  <sheetProtection algorithmName="SHA-512" hashValue="G7CWynIS4jBhSpDOYX4GKMKFR0BfBJzOJyOMu7/ybW1B+t/to5cb8joc/cRlvz7VaSoSGVobOhq69xG9oQ+chA==" saltValue="bNsAdo3eR+AN65j69XaYcQ==" spinCount="100000" sheet="1" objects="1" scenarios="1"/>
  <mergeCells count="10">
    <mergeCell ref="P2:P3"/>
    <mergeCell ref="Q2:Q3"/>
    <mergeCell ref="B2:B3"/>
    <mergeCell ref="C2:C3"/>
    <mergeCell ref="F2:F3"/>
    <mergeCell ref="H2:H3"/>
    <mergeCell ref="I2:I3"/>
    <mergeCell ref="L2:L3"/>
    <mergeCell ref="N2:N3"/>
    <mergeCell ref="O2:O3"/>
  </mergeCells>
  <phoneticPr fontId="1" type="noConversion"/>
  <pageMargins left="0.7" right="0.7" top="0.75" bottom="0.75" header="0.3" footer="0.3"/>
  <pageSetup paperSize="9" scale="54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44"/>
  <sheetViews>
    <sheetView view="pageBreakPreview" zoomScale="85" zoomScaleNormal="55" zoomScaleSheetLayoutView="85" workbookViewId="0">
      <selection activeCell="U12" sqref="U12"/>
    </sheetView>
  </sheetViews>
  <sheetFormatPr baseColWidth="10" defaultColWidth="8.83203125" defaultRowHeight="15"/>
  <sheetData>
    <row r="1" spans="1:21" ht="19">
      <c r="A1" s="142" t="s">
        <v>21</v>
      </c>
      <c r="B1" s="142"/>
      <c r="C1" s="142"/>
      <c r="D1" s="142"/>
    </row>
    <row r="3" spans="1:21">
      <c r="C3" t="s">
        <v>110</v>
      </c>
      <c r="K3" t="s">
        <v>111</v>
      </c>
    </row>
    <row r="4" spans="1:21" ht="16.5" customHeight="1"/>
    <row r="5" spans="1:21" ht="19">
      <c r="A5" s="142" t="s">
        <v>22</v>
      </c>
      <c r="B5" s="142"/>
      <c r="S5" s="194"/>
      <c r="T5" s="194"/>
      <c r="U5" s="194"/>
    </row>
    <row r="18" spans="1:2" ht="19">
      <c r="A18" s="142" t="s">
        <v>112</v>
      </c>
      <c r="B18" s="142"/>
    </row>
    <row r="20" spans="1:2">
      <c r="A20" s="30"/>
    </row>
    <row r="31" spans="1:2" ht="19">
      <c r="A31" s="142" t="s">
        <v>23</v>
      </c>
      <c r="B31" s="142"/>
    </row>
    <row r="44" spans="1:2" ht="19">
      <c r="A44" s="142" t="s">
        <v>113</v>
      </c>
      <c r="B44" s="142"/>
    </row>
  </sheetData>
  <sheetProtection algorithmName="SHA-512" hashValue="HgAkFjPNYfP6DJWUZUvsshvLKLejG0OpV62bzXqsPugD4h2Op/hmFIUmECMeJZ+1q7tjpkpvjhAGK1xMXn2pAw==" saltValue="frB3wQfSjLRw3ZroU4bUXQ==" spinCount="100000" sheet="1" objects="1" scenarios="1"/>
  <phoneticPr fontId="1" type="noConversion"/>
  <pageMargins left="0.7" right="0.7" top="0.75" bottom="0.75" header="0.3" footer="0.3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Information</vt:lpstr>
      <vt:lpstr>Batch Summary</vt:lpstr>
      <vt:lpstr>SYS</vt:lpstr>
      <vt:lpstr>STD&amp;QC report</vt:lpstr>
      <vt:lpstr>Conc_table (B010~B160)</vt:lpstr>
      <vt:lpstr>Conc_table (C010~C240)</vt:lpstr>
      <vt:lpstr>Sample Conc. (통계용 전달)</vt:lpstr>
      <vt:lpstr>ISR_Report</vt:lpstr>
      <vt:lpstr>Chromatogram</vt:lpstr>
      <vt:lpstr>'Batch Summary'!Print_Area</vt:lpstr>
      <vt:lpstr>Chromatogram!Print_Area</vt:lpstr>
      <vt:lpstr>Information!Print_Area</vt:lpstr>
      <vt:lpstr>ISR_Report!Print_Area</vt:lpstr>
      <vt:lpstr>'STD&amp;QC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SYY</dc:creator>
  <cp:lastModifiedBy>Microsoft Office User</cp:lastModifiedBy>
  <cp:lastPrinted>2022-09-15T23:48:30Z</cp:lastPrinted>
  <dcterms:created xsi:type="dcterms:W3CDTF">2018-08-07T03:47:00Z</dcterms:created>
  <dcterms:modified xsi:type="dcterms:W3CDTF">2022-10-28T01:32:50Z</dcterms:modified>
</cp:coreProperties>
</file>