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einchoi/Documents/GitHub/DTPK-CS-22-018/Data/PK/"/>
    </mc:Choice>
  </mc:AlternateContent>
  <xr:revisionPtr revIDLastSave="0" documentId="8_{8CFD15E5-7C4C-004F-ADC4-208BB55C2ECB}" xr6:coauthVersionLast="47" xr6:coauthVersionMax="47" xr10:uidLastSave="{00000000-0000-0000-0000-000000000000}"/>
  <bookViews>
    <workbookView xWindow="40700" yWindow="-6140" windowWidth="28800" windowHeight="12280" tabRatio="899" xr2:uid="{00000000-000D-0000-FFFF-FFFF00000000}"/>
  </bookViews>
  <sheets>
    <sheet name="Information" sheetId="1" r:id="rId1"/>
    <sheet name="Batch Summary" sheetId="2" r:id="rId2"/>
    <sheet name="SYS" sheetId="3" r:id="rId3"/>
    <sheet name="STD&amp;QC report" sheetId="4" r:id="rId4"/>
    <sheet name="Conc_table (A010~A240)" sheetId="16" r:id="rId5"/>
    <sheet name="Conc_table (C010~C240)" sheetId="26" r:id="rId6"/>
    <sheet name="Sample Conc. (통계용 전달)" sheetId="20" r:id="rId7"/>
    <sheet name="ISR_Report" sheetId="9" r:id="rId8"/>
    <sheet name="Chromatogram" sheetId="25" r:id="rId9"/>
    <sheet name="Re-analysis and Re-injec_Report" sheetId="27" r:id="rId10"/>
  </sheets>
  <definedNames>
    <definedName name="_xlnm._FilterDatabase" localSheetId="6" hidden="1">'Sample Conc. (통계용 전달)'!$A$1:$E$33</definedName>
    <definedName name="_xlnm.Print_Area" localSheetId="1">'Batch Summary'!$A$1:$G$14</definedName>
    <definedName name="_xlnm.Print_Area" localSheetId="8">Chromatogram!$A$1:$R$57</definedName>
    <definedName name="_xlnm.Print_Area" localSheetId="4">'Conc_table (A010~A240)'!$A$1:$AA$37</definedName>
    <definedName name="_xlnm.Print_Area" localSheetId="5">'Conc_table (C010~C240)'!$A$1:$AA$37</definedName>
    <definedName name="_xlnm.Print_Area" localSheetId="0">Information!$A$1:$AE$33</definedName>
    <definedName name="_xlnm.Print_Area" localSheetId="7">ISR_Report!$A$1:$S$68</definedName>
    <definedName name="_xlnm.Print_Area" localSheetId="9">'Re-analysis and Re-injec_Report'!$A$1:$J$15</definedName>
    <definedName name="_xlnm.Print_Area" localSheetId="6">'Sample Conc. (통계용 전달)'!$A$1:$I$1531</definedName>
    <definedName name="_xlnm.Print_Area" localSheetId="3">'STD&amp;QC report'!$A$1:$AI$85</definedName>
    <definedName name="_xlnm.Print_Area" localSheetId="2">SYS!$A$1:$I$118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4" l="1"/>
  <c r="AA9" i="4"/>
  <c r="AB9" i="4" s="1"/>
  <c r="AA8" i="4"/>
  <c r="AB8" i="4" s="1"/>
  <c r="AB7" i="4"/>
  <c r="F2" i="27" l="1"/>
  <c r="L56" i="9" l="1"/>
  <c r="L57" i="9"/>
  <c r="L58" i="9"/>
  <c r="L59" i="9"/>
  <c r="L60" i="9"/>
  <c r="L61" i="9"/>
  <c r="L62" i="9"/>
  <c r="L63" i="9"/>
  <c r="L64" i="9"/>
  <c r="L65" i="9"/>
  <c r="L66" i="9"/>
  <c r="F67" i="9"/>
  <c r="F65" i="9"/>
  <c r="F66" i="9"/>
  <c r="F56" i="9"/>
  <c r="F57" i="9"/>
  <c r="F58" i="9"/>
  <c r="F59" i="9"/>
  <c r="F60" i="9"/>
  <c r="F61" i="9"/>
  <c r="F62" i="9"/>
  <c r="F63" i="9"/>
  <c r="F64" i="9"/>
  <c r="L55" i="9" l="1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K3" i="9"/>
  <c r="J3" i="9"/>
  <c r="AA82" i="4" l="1"/>
  <c r="AA76" i="4"/>
  <c r="AB76" i="4" s="1"/>
  <c r="AA75" i="4"/>
  <c r="AB75" i="4" s="1"/>
  <c r="AA74" i="4"/>
  <c r="AB74" i="4" s="1"/>
  <c r="F83" i="3" l="1"/>
  <c r="F109" i="3"/>
  <c r="H113" i="3" s="1"/>
  <c r="G109" i="3"/>
  <c r="I113" i="3" s="1"/>
  <c r="H115" i="3"/>
  <c r="I115" i="3"/>
  <c r="H117" i="3"/>
  <c r="H118" i="3" s="1"/>
  <c r="F70" i="3"/>
  <c r="AA36" i="4" l="1"/>
  <c r="AB36" i="4" s="1"/>
  <c r="AA35" i="4"/>
  <c r="AB35" i="4" s="1"/>
  <c r="AA34" i="4"/>
  <c r="AB34" i="4" s="1"/>
  <c r="AA26" i="4" l="1"/>
  <c r="AB26" i="4" s="1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D3" i="26"/>
  <c r="AA28" i="4"/>
  <c r="AB28" i="4" s="1"/>
  <c r="AA27" i="4"/>
  <c r="AB27" i="4" s="1"/>
  <c r="Q60" i="4"/>
  <c r="Q40" i="4"/>
  <c r="Q39" i="4"/>
  <c r="Q42" i="4"/>
  <c r="Q41" i="4"/>
  <c r="AA20" i="4" l="1"/>
  <c r="AB20" i="4" s="1"/>
  <c r="AA19" i="4"/>
  <c r="AB19" i="4" s="1"/>
  <c r="AA18" i="4"/>
  <c r="AB18" i="4" s="1"/>
  <c r="Q24" i="4"/>
  <c r="Q23" i="4"/>
  <c r="Q22" i="4"/>
  <c r="C37" i="26" l="1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AA3" i="16"/>
  <c r="Z3" i="16"/>
  <c r="Y3" i="16"/>
  <c r="X3" i="16"/>
  <c r="W3" i="16"/>
  <c r="V3" i="16"/>
  <c r="U3" i="16"/>
  <c r="T3" i="16"/>
  <c r="AA84" i="4"/>
  <c r="AB84" i="4" s="1"/>
  <c r="AH31" i="4" s="1"/>
  <c r="AA83" i="4"/>
  <c r="AB83" i="4" s="1"/>
  <c r="AG31" i="4" s="1"/>
  <c r="AB82" i="4"/>
  <c r="AF31" i="4" s="1"/>
  <c r="AH30" i="4"/>
  <c r="AG30" i="4"/>
  <c r="AF30" i="4"/>
  <c r="AA68" i="4"/>
  <c r="AB68" i="4" s="1"/>
  <c r="AH29" i="4" s="1"/>
  <c r="AA67" i="4"/>
  <c r="AB67" i="4" s="1"/>
  <c r="AG29" i="4" s="1"/>
  <c r="AA66" i="4"/>
  <c r="AB66" i="4" s="1"/>
  <c r="AF29" i="4" s="1"/>
  <c r="AA60" i="4"/>
  <c r="AB60" i="4" s="1"/>
  <c r="AH28" i="4" s="1"/>
  <c r="AA59" i="4"/>
  <c r="AB59" i="4" s="1"/>
  <c r="AG28" i="4" s="1"/>
  <c r="AA58" i="4"/>
  <c r="AA52" i="4"/>
  <c r="AB52" i="4" s="1"/>
  <c r="AH27" i="4" s="1"/>
  <c r="AA51" i="4"/>
  <c r="AB51" i="4" s="1"/>
  <c r="AG27" i="4" s="1"/>
  <c r="AA50" i="4"/>
  <c r="AB50" i="4" s="1"/>
  <c r="AF27" i="4" s="1"/>
  <c r="AA44" i="4"/>
  <c r="AB44" i="4" s="1"/>
  <c r="AA43" i="4"/>
  <c r="AB43" i="4" s="1"/>
  <c r="AA42" i="4"/>
  <c r="AB42" i="4" s="1"/>
  <c r="AF26" i="4" s="1"/>
  <c r="Z84" i="4"/>
  <c r="AC84" i="4" s="1"/>
  <c r="AH14" i="4" s="1"/>
  <c r="Z83" i="4"/>
  <c r="Z82" i="4"/>
  <c r="AA81" i="4"/>
  <c r="Z81" i="4"/>
  <c r="Z76" i="4"/>
  <c r="Z75" i="4"/>
  <c r="AC75" i="4" s="1"/>
  <c r="AG13" i="4" s="1"/>
  <c r="Z74" i="4"/>
  <c r="AC74" i="4" s="1"/>
  <c r="AF13" i="4" s="1"/>
  <c r="AA73" i="4"/>
  <c r="Z73" i="4"/>
  <c r="Z68" i="4"/>
  <c r="Z67" i="4"/>
  <c r="Z66" i="4"/>
  <c r="AA65" i="4"/>
  <c r="Z65" i="4"/>
  <c r="Z60" i="4"/>
  <c r="Z59" i="4"/>
  <c r="Z58" i="4"/>
  <c r="AA57" i="4"/>
  <c r="Z57" i="4"/>
  <c r="Z52" i="4"/>
  <c r="Z51" i="4"/>
  <c r="Z50" i="4"/>
  <c r="AA49" i="4"/>
  <c r="Z49" i="4"/>
  <c r="U37" i="4"/>
  <c r="AE31" i="4" s="1"/>
  <c r="V48" i="4"/>
  <c r="V47" i="4"/>
  <c r="V46" i="4"/>
  <c r="V45" i="4"/>
  <c r="V44" i="4"/>
  <c r="V43" i="4"/>
  <c r="V42" i="4"/>
  <c r="V41" i="4"/>
  <c r="V40" i="4"/>
  <c r="V39" i="4"/>
  <c r="V38" i="4"/>
  <c r="V37" i="4"/>
  <c r="U31" i="4"/>
  <c r="AE30" i="4" s="1"/>
  <c r="U19" i="4"/>
  <c r="AE29" i="4" s="1"/>
  <c r="U7" i="4"/>
  <c r="AE28" i="4" s="1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AC68" i="4" l="1"/>
  <c r="AH12" i="4" s="1"/>
  <c r="AC83" i="4"/>
  <c r="AG14" i="4" s="1"/>
  <c r="AC76" i="4"/>
  <c r="AH13" i="4" s="1"/>
  <c r="AC59" i="4"/>
  <c r="AG11" i="4" s="1"/>
  <c r="AC60" i="4"/>
  <c r="AH11" i="4" s="1"/>
  <c r="AC67" i="4"/>
  <c r="AG12" i="4" s="1"/>
  <c r="AC58" i="4"/>
  <c r="AF11" i="4" s="1"/>
  <c r="AC66" i="4"/>
  <c r="AF12" i="4" s="1"/>
  <c r="AC51" i="4"/>
  <c r="AG10" i="4" s="1"/>
  <c r="AE11" i="4"/>
  <c r="Z54" i="4"/>
  <c r="AB58" i="4"/>
  <c r="AF28" i="4" s="1"/>
  <c r="AE12" i="4"/>
  <c r="AE13" i="4"/>
  <c r="Z62" i="4"/>
  <c r="Z70" i="4"/>
  <c r="AE14" i="4"/>
  <c r="Z78" i="4"/>
  <c r="AC82" i="4"/>
  <c r="AF14" i="4" s="1"/>
  <c r="AC52" i="4"/>
  <c r="AH10" i="4" s="1"/>
  <c r="AC50" i="4"/>
  <c r="AF10" i="4" s="1"/>
  <c r="P73" i="4"/>
  <c r="Q84" i="4"/>
  <c r="Q83" i="4"/>
  <c r="Q82" i="4"/>
  <c r="Q81" i="4"/>
  <c r="Q80" i="4"/>
  <c r="Q79" i="4"/>
  <c r="Q78" i="4"/>
  <c r="Q77" i="4"/>
  <c r="Q76" i="4"/>
  <c r="Q75" i="4"/>
  <c r="Q74" i="4"/>
  <c r="Q73" i="4"/>
  <c r="Q67" i="4"/>
  <c r="Q66" i="4"/>
  <c r="Q72" i="4"/>
  <c r="Q71" i="4"/>
  <c r="Q70" i="4"/>
  <c r="Q69" i="4"/>
  <c r="Q68" i="4"/>
  <c r="Q65" i="4"/>
  <c r="Q64" i="4"/>
  <c r="Q63" i="4"/>
  <c r="Q62" i="4"/>
  <c r="Q61" i="4"/>
  <c r="P61" i="4"/>
  <c r="Q49" i="4"/>
  <c r="Q48" i="4"/>
  <c r="Q55" i="4"/>
  <c r="Q54" i="4"/>
  <c r="Q59" i="4"/>
  <c r="Q58" i="4"/>
  <c r="Q57" i="4"/>
  <c r="Q56" i="4"/>
  <c r="Q53" i="4"/>
  <c r="Q52" i="4"/>
  <c r="Q51" i="4"/>
  <c r="Q50" i="4"/>
  <c r="Q47" i="4"/>
  <c r="Q46" i="4"/>
  <c r="Q45" i="4"/>
  <c r="Q44" i="4"/>
  <c r="Q43" i="4"/>
  <c r="P43" i="4"/>
  <c r="Q34" i="4"/>
  <c r="Q35" i="4"/>
  <c r="Q36" i="4"/>
  <c r="Q37" i="4"/>
  <c r="Q38" i="4"/>
  <c r="Q33" i="4"/>
  <c r="Q32" i="4"/>
  <c r="Q31" i="4"/>
  <c r="Q30" i="4"/>
  <c r="Q29" i="4"/>
  <c r="Q28" i="4"/>
  <c r="Q27" i="4"/>
  <c r="Q26" i="4"/>
  <c r="Q25" i="4"/>
  <c r="P25" i="4"/>
  <c r="Q16" i="4"/>
  <c r="Q17" i="4"/>
  <c r="Q18" i="4"/>
  <c r="Q19" i="4"/>
  <c r="Q20" i="4"/>
  <c r="Q21" i="4"/>
  <c r="W6" i="4"/>
  <c r="V6" i="4"/>
  <c r="N10" i="4"/>
  <c r="N11" i="4"/>
  <c r="N12" i="4"/>
  <c r="N13" i="4"/>
  <c r="N14" i="4"/>
  <c r="N15" i="4"/>
  <c r="M10" i="4"/>
  <c r="M11" i="4"/>
  <c r="M12" i="4"/>
  <c r="M13" i="4"/>
  <c r="M14" i="4"/>
  <c r="M15" i="4"/>
  <c r="H104" i="3"/>
  <c r="H105" i="3" s="1"/>
  <c r="I102" i="3"/>
  <c r="H102" i="3"/>
  <c r="G96" i="3"/>
  <c r="I100" i="3" s="1"/>
  <c r="F96" i="3"/>
  <c r="H100" i="3" s="1"/>
  <c r="H91" i="3"/>
  <c r="H92" i="3" s="1"/>
  <c r="I89" i="3"/>
  <c r="H89" i="3"/>
  <c r="G83" i="3"/>
  <c r="I87" i="3" s="1"/>
  <c r="H87" i="3"/>
  <c r="H78" i="3"/>
  <c r="H79" i="3" s="1"/>
  <c r="I76" i="3"/>
  <c r="H76" i="3"/>
  <c r="G70" i="3"/>
  <c r="I74" i="3" s="1"/>
  <c r="H74" i="3"/>
  <c r="H65" i="3"/>
  <c r="H66" i="3" s="1"/>
  <c r="I63" i="3"/>
  <c r="H63" i="3"/>
  <c r="G57" i="3"/>
  <c r="I61" i="3" s="1"/>
  <c r="F57" i="3"/>
  <c r="H61" i="3" s="1"/>
  <c r="AE24" i="4" l="1"/>
  <c r="Z22" i="4"/>
  <c r="AE7" i="4"/>
  <c r="AE25" i="4"/>
  <c r="Z30" i="4"/>
  <c r="AE8" i="4"/>
  <c r="Z38" i="4"/>
  <c r="AE9" i="4"/>
  <c r="AE26" i="4"/>
  <c r="AE10" i="4"/>
  <c r="AE27" i="4"/>
  <c r="Z46" i="4"/>
  <c r="F49" i="9"/>
  <c r="F50" i="9"/>
  <c r="F51" i="9"/>
  <c r="F52" i="9"/>
  <c r="F53" i="9"/>
  <c r="F54" i="9"/>
  <c r="F55" i="9"/>
  <c r="C37" i="16" l="1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19" i="16"/>
  <c r="C18" i="16"/>
  <c r="AH25" i="4"/>
  <c r="AF25" i="4" l="1"/>
  <c r="AG25" i="4"/>
  <c r="F45" i="9"/>
  <c r="F46" i="9"/>
  <c r="F47" i="9"/>
  <c r="F48" i="9"/>
  <c r="AH26" i="4" l="1"/>
  <c r="AG26" i="4"/>
  <c r="AH23" i="4"/>
  <c r="AG23" i="4"/>
  <c r="AF23" i="4"/>
  <c r="S3" i="16" l="1"/>
  <c r="R3" i="16"/>
  <c r="Q3" i="16"/>
  <c r="P3" i="16"/>
  <c r="O3" i="16"/>
  <c r="AH24" i="4" l="1"/>
  <c r="AG24" i="4"/>
  <c r="AF24" i="4"/>
  <c r="F34" i="9" l="1"/>
  <c r="F35" i="9"/>
  <c r="F36" i="9"/>
  <c r="F37" i="9"/>
  <c r="F38" i="9"/>
  <c r="F39" i="9"/>
  <c r="F40" i="9"/>
  <c r="F41" i="9"/>
  <c r="F42" i="9"/>
  <c r="F43" i="9"/>
  <c r="F44" i="9"/>
  <c r="D16" i="4" l="1"/>
  <c r="Q15" i="4" l="1"/>
  <c r="Q14" i="4"/>
  <c r="Q13" i="4"/>
  <c r="Q12" i="4"/>
  <c r="Q11" i="4"/>
  <c r="Q10" i="4"/>
  <c r="D17" i="4"/>
  <c r="E17" i="4"/>
  <c r="F17" i="4"/>
  <c r="G17" i="4"/>
  <c r="H17" i="4"/>
  <c r="I17" i="4"/>
  <c r="C17" i="4"/>
  <c r="AA17" i="4" l="1"/>
  <c r="Z17" i="4"/>
  <c r="I16" i="4" l="1"/>
  <c r="I18" i="4" s="1"/>
  <c r="H16" i="4"/>
  <c r="G16" i="4"/>
  <c r="F16" i="4"/>
  <c r="E16" i="4"/>
  <c r="H18" i="4" l="1"/>
  <c r="G18" i="4"/>
  <c r="F18" i="4"/>
  <c r="E18" i="4"/>
  <c r="D18" i="4"/>
  <c r="H52" i="3" l="1"/>
  <c r="H53" i="3" s="1"/>
  <c r="I50" i="3"/>
  <c r="H50" i="3"/>
  <c r="G44" i="3"/>
  <c r="I48" i="3" s="1"/>
  <c r="F44" i="3"/>
  <c r="H48" i="3" s="1"/>
  <c r="H39" i="3"/>
  <c r="H40" i="3" s="1"/>
  <c r="I37" i="3"/>
  <c r="H37" i="3"/>
  <c r="G31" i="3"/>
  <c r="I35" i="3" s="1"/>
  <c r="F31" i="3"/>
  <c r="H35" i="3" s="1"/>
  <c r="H26" i="3"/>
  <c r="H27" i="3" s="1"/>
  <c r="I24" i="3"/>
  <c r="H24" i="3"/>
  <c r="G18" i="3"/>
  <c r="I22" i="3" s="1"/>
  <c r="F18" i="3"/>
  <c r="H22" i="3" s="1"/>
  <c r="I11" i="3"/>
  <c r="H11" i="3"/>
  <c r="G5" i="3"/>
  <c r="I9" i="3" s="1"/>
  <c r="F5" i="3"/>
  <c r="H9" i="3" s="1"/>
  <c r="N8" i="4" l="1"/>
  <c r="N9" i="4"/>
  <c r="N7" i="4"/>
  <c r="Q7" i="4"/>
  <c r="Q8" i="4"/>
  <c r="Q9" i="4"/>
  <c r="M8" i="4" l="1"/>
  <c r="M9" i="4"/>
  <c r="M7" i="4"/>
  <c r="E1" i="20" l="1"/>
  <c r="H1" i="20"/>
  <c r="I1" i="20"/>
  <c r="D1" i="20"/>
  <c r="D3" i="16"/>
  <c r="E1512" i="20" l="1"/>
  <c r="E1516" i="20"/>
  <c r="E1520" i="20"/>
  <c r="E1524" i="20"/>
  <c r="E1528" i="20"/>
  <c r="E1406" i="20"/>
  <c r="E1410" i="20"/>
  <c r="E1414" i="20"/>
  <c r="E1418" i="20"/>
  <c r="E1422" i="20"/>
  <c r="E1426" i="20"/>
  <c r="E1430" i="20"/>
  <c r="E1434" i="20"/>
  <c r="E1438" i="20"/>
  <c r="E1442" i="20"/>
  <c r="E1446" i="20"/>
  <c r="E1450" i="20"/>
  <c r="E1454" i="20"/>
  <c r="E1458" i="20"/>
  <c r="E1462" i="20"/>
  <c r="E1466" i="20"/>
  <c r="E1470" i="20"/>
  <c r="E1474" i="20"/>
  <c r="E1478" i="20"/>
  <c r="E1482" i="20"/>
  <c r="E1486" i="20"/>
  <c r="E1490" i="20"/>
  <c r="E1494" i="20"/>
  <c r="E1498" i="20"/>
  <c r="E1502" i="20"/>
  <c r="E1506" i="20"/>
  <c r="E1510" i="20"/>
  <c r="E1518" i="20"/>
  <c r="E1526" i="20"/>
  <c r="E1404" i="20"/>
  <c r="E1412" i="20"/>
  <c r="E1420" i="20"/>
  <c r="E1432" i="20"/>
  <c r="E1440" i="20"/>
  <c r="E1448" i="20"/>
  <c r="E1456" i="20"/>
  <c r="E1464" i="20"/>
  <c r="E1476" i="20"/>
  <c r="E1484" i="20"/>
  <c r="E1488" i="20"/>
  <c r="E1496" i="20"/>
  <c r="E1504" i="20"/>
  <c r="E1515" i="20"/>
  <c r="E1527" i="20"/>
  <c r="E1531" i="20"/>
  <c r="E1409" i="20"/>
  <c r="E1417" i="20"/>
  <c r="E1421" i="20"/>
  <c r="E1429" i="20"/>
  <c r="E1441" i="20"/>
  <c r="E1449" i="20"/>
  <c r="E1457" i="20"/>
  <c r="E1465" i="20"/>
  <c r="E1473" i="20"/>
  <c r="E1481" i="20"/>
  <c r="E1493" i="20"/>
  <c r="E1501" i="20"/>
  <c r="E1509" i="20"/>
  <c r="E1513" i="20"/>
  <c r="E1517" i="20"/>
  <c r="E1521" i="20"/>
  <c r="E1525" i="20"/>
  <c r="E1529" i="20"/>
  <c r="E1403" i="20"/>
  <c r="E1407" i="20"/>
  <c r="E1411" i="20"/>
  <c r="E1415" i="20"/>
  <c r="E1419" i="20"/>
  <c r="E1423" i="20"/>
  <c r="E1427" i="20"/>
  <c r="E1431" i="20"/>
  <c r="E1435" i="20"/>
  <c r="E1439" i="20"/>
  <c r="E1443" i="20"/>
  <c r="E1447" i="20"/>
  <c r="E1451" i="20"/>
  <c r="E1455" i="20"/>
  <c r="E1459" i="20"/>
  <c r="E1463" i="20"/>
  <c r="E1467" i="20"/>
  <c r="E1471" i="20"/>
  <c r="E1475" i="20"/>
  <c r="E1479" i="20"/>
  <c r="E1483" i="20"/>
  <c r="E1487" i="20"/>
  <c r="E1491" i="20"/>
  <c r="E1495" i="20"/>
  <c r="E1499" i="20"/>
  <c r="E1503" i="20"/>
  <c r="E1507" i="20"/>
  <c r="E1511" i="20"/>
  <c r="E1514" i="20"/>
  <c r="E1522" i="20"/>
  <c r="E1530" i="20"/>
  <c r="E1408" i="20"/>
  <c r="E1416" i="20"/>
  <c r="E1424" i="20"/>
  <c r="E1428" i="20"/>
  <c r="E1436" i="20"/>
  <c r="E1444" i="20"/>
  <c r="E1452" i="20"/>
  <c r="E1460" i="20"/>
  <c r="E1468" i="20"/>
  <c r="E1472" i="20"/>
  <c r="E1480" i="20"/>
  <c r="E1492" i="20"/>
  <c r="E1500" i="20"/>
  <c r="E1508" i="20"/>
  <c r="E1519" i="20"/>
  <c r="E1523" i="20"/>
  <c r="E1405" i="20"/>
  <c r="E1413" i="20"/>
  <c r="E1425" i="20"/>
  <c r="E1433" i="20"/>
  <c r="E1437" i="20"/>
  <c r="E1445" i="20"/>
  <c r="E1453" i="20"/>
  <c r="E1461" i="20"/>
  <c r="E1469" i="20"/>
  <c r="E1477" i="20"/>
  <c r="E1485" i="20"/>
  <c r="E1489" i="20"/>
  <c r="E1497" i="20"/>
  <c r="E1505" i="20"/>
  <c r="E1346" i="20"/>
  <c r="E1350" i="20"/>
  <c r="E1354" i="20"/>
  <c r="E1358" i="20"/>
  <c r="E1362" i="20"/>
  <c r="E1366" i="20"/>
  <c r="E1370" i="20"/>
  <c r="E1374" i="20"/>
  <c r="E1378" i="20"/>
  <c r="E1382" i="20"/>
  <c r="E1386" i="20"/>
  <c r="E1390" i="20"/>
  <c r="E1394" i="20"/>
  <c r="E1398" i="20"/>
  <c r="E1402" i="20"/>
  <c r="E1223" i="20"/>
  <c r="E1227" i="20"/>
  <c r="E1231" i="20"/>
  <c r="E1235" i="20"/>
  <c r="E1239" i="20"/>
  <c r="E1243" i="20"/>
  <c r="E1247" i="20"/>
  <c r="E1251" i="20"/>
  <c r="E1255" i="20"/>
  <c r="E1259" i="20"/>
  <c r="E1263" i="20"/>
  <c r="E1267" i="20"/>
  <c r="E1271" i="20"/>
  <c r="E1275" i="20"/>
  <c r="E1279" i="20"/>
  <c r="E1283" i="20"/>
  <c r="E1287" i="20"/>
  <c r="E1291" i="20"/>
  <c r="E1295" i="20"/>
  <c r="E1299" i="20"/>
  <c r="E1303" i="20"/>
  <c r="E1307" i="20"/>
  <c r="E1311" i="20"/>
  <c r="E1315" i="20"/>
  <c r="E1319" i="20"/>
  <c r="E1323" i="20"/>
  <c r="E1327" i="20"/>
  <c r="E1331" i="20"/>
  <c r="E1335" i="20"/>
  <c r="E1339" i="20"/>
  <c r="E1343" i="20"/>
  <c r="E1285" i="20"/>
  <c r="E1297" i="20"/>
  <c r="E1309" i="20"/>
  <c r="E1321" i="20"/>
  <c r="E1329" i="20"/>
  <c r="E1349" i="20"/>
  <c r="E1365" i="20"/>
  <c r="E1373" i="20"/>
  <c r="E1385" i="20"/>
  <c r="E1397" i="20"/>
  <c r="E1226" i="20"/>
  <c r="E1242" i="20"/>
  <c r="E1254" i="20"/>
  <c r="E1266" i="20"/>
  <c r="E1278" i="20"/>
  <c r="E1290" i="20"/>
  <c r="E1302" i="20"/>
  <c r="E1314" i="20"/>
  <c r="E1326" i="20"/>
  <c r="E1338" i="20"/>
  <c r="E1347" i="20"/>
  <c r="E1351" i="20"/>
  <c r="E1355" i="20"/>
  <c r="E1359" i="20"/>
  <c r="E1363" i="20"/>
  <c r="E1367" i="20"/>
  <c r="E1371" i="20"/>
  <c r="E1375" i="20"/>
  <c r="E1379" i="20"/>
  <c r="E1383" i="20"/>
  <c r="E1387" i="20"/>
  <c r="E1391" i="20"/>
  <c r="E1395" i="20"/>
  <c r="E1399" i="20"/>
  <c r="E1220" i="20"/>
  <c r="E1224" i="20"/>
  <c r="E1228" i="20"/>
  <c r="E1232" i="20"/>
  <c r="E1236" i="20"/>
  <c r="E1240" i="20"/>
  <c r="E1244" i="20"/>
  <c r="E1248" i="20"/>
  <c r="E1252" i="20"/>
  <c r="E1256" i="20"/>
  <c r="E1260" i="20"/>
  <c r="E1264" i="20"/>
  <c r="E1268" i="20"/>
  <c r="E1272" i="20"/>
  <c r="E1276" i="20"/>
  <c r="E1280" i="20"/>
  <c r="E1284" i="20"/>
  <c r="E1288" i="20"/>
  <c r="E1292" i="20"/>
  <c r="E1296" i="20"/>
  <c r="E1300" i="20"/>
  <c r="E1304" i="20"/>
  <c r="E1308" i="20"/>
  <c r="E1312" i="20"/>
  <c r="E1316" i="20"/>
  <c r="E1320" i="20"/>
  <c r="E1324" i="20"/>
  <c r="E1328" i="20"/>
  <c r="E1332" i="20"/>
  <c r="E1336" i="20"/>
  <c r="E1340" i="20"/>
  <c r="E1344" i="20"/>
  <c r="E1293" i="20"/>
  <c r="E1305" i="20"/>
  <c r="E1317" i="20"/>
  <c r="E1325" i="20"/>
  <c r="E1333" i="20"/>
  <c r="E1337" i="20"/>
  <c r="E1341" i="20"/>
  <c r="E1345" i="20"/>
  <c r="E1353" i="20"/>
  <c r="E1361" i="20"/>
  <c r="E1377" i="20"/>
  <c r="E1393" i="20"/>
  <c r="E1222" i="20"/>
  <c r="E1234" i="20"/>
  <c r="E1246" i="20"/>
  <c r="E1258" i="20"/>
  <c r="E1274" i="20"/>
  <c r="E1286" i="20"/>
  <c r="E1298" i="20"/>
  <c r="E1306" i="20"/>
  <c r="E1318" i="20"/>
  <c r="E1334" i="20"/>
  <c r="E1348" i="20"/>
  <c r="E1352" i="20"/>
  <c r="E1356" i="20"/>
  <c r="E1360" i="20"/>
  <c r="E1364" i="20"/>
  <c r="E1368" i="20"/>
  <c r="E1372" i="20"/>
  <c r="E1376" i="20"/>
  <c r="E1380" i="20"/>
  <c r="E1384" i="20"/>
  <c r="E1388" i="20"/>
  <c r="E1392" i="20"/>
  <c r="E1396" i="20"/>
  <c r="E1400" i="20"/>
  <c r="E1221" i="20"/>
  <c r="E1225" i="20"/>
  <c r="E1229" i="20"/>
  <c r="E1233" i="20"/>
  <c r="E1237" i="20"/>
  <c r="E1241" i="20"/>
  <c r="E1245" i="20"/>
  <c r="E1249" i="20"/>
  <c r="E1253" i="20"/>
  <c r="E1257" i="20"/>
  <c r="E1261" i="20"/>
  <c r="E1265" i="20"/>
  <c r="E1269" i="20"/>
  <c r="E1273" i="20"/>
  <c r="E1277" i="20"/>
  <c r="E1281" i="20"/>
  <c r="E1289" i="20"/>
  <c r="E1301" i="20"/>
  <c r="E1313" i="20"/>
  <c r="E1357" i="20"/>
  <c r="E1369" i="20"/>
  <c r="E1381" i="20"/>
  <c r="E1389" i="20"/>
  <c r="E1401" i="20"/>
  <c r="E1230" i="20"/>
  <c r="E1238" i="20"/>
  <c r="E1250" i="20"/>
  <c r="E1262" i="20"/>
  <c r="E1270" i="20"/>
  <c r="E1282" i="20"/>
  <c r="E1294" i="20"/>
  <c r="E1310" i="20"/>
  <c r="E1322" i="20"/>
  <c r="E1330" i="20"/>
  <c r="E1342" i="20"/>
  <c r="E1081" i="20"/>
  <c r="E1085" i="20"/>
  <c r="E1089" i="20"/>
  <c r="E1093" i="20"/>
  <c r="E1097" i="20"/>
  <c r="E1101" i="20"/>
  <c r="E1105" i="20"/>
  <c r="E1082" i="20"/>
  <c r="E1086" i="20"/>
  <c r="E1090" i="20"/>
  <c r="E1094" i="20"/>
  <c r="E1098" i="20"/>
  <c r="E1102" i="20"/>
  <c r="E1106" i="20"/>
  <c r="E1110" i="20"/>
  <c r="E1114" i="20"/>
  <c r="E1118" i="20"/>
  <c r="E1122" i="20"/>
  <c r="E1126" i="20"/>
  <c r="E1130" i="20"/>
  <c r="E1134" i="20"/>
  <c r="E1138" i="20"/>
  <c r="E1142" i="20"/>
  <c r="E1146" i="20"/>
  <c r="E1150" i="20"/>
  <c r="E1154" i="20"/>
  <c r="E1158" i="20"/>
  <c r="E1162" i="20"/>
  <c r="E1166" i="20"/>
  <c r="E1170" i="20"/>
  <c r="E1174" i="20"/>
  <c r="E1178" i="20"/>
  <c r="E1182" i="20"/>
  <c r="E1186" i="20"/>
  <c r="E1190" i="20"/>
  <c r="E1194" i="20"/>
  <c r="E1198" i="20"/>
  <c r="E1202" i="20"/>
  <c r="E1206" i="20"/>
  <c r="E1210" i="20"/>
  <c r="E1214" i="20"/>
  <c r="E1218" i="20"/>
  <c r="E1011" i="20"/>
  <c r="E1015" i="20"/>
  <c r="E1019" i="20"/>
  <c r="E1023" i="20"/>
  <c r="E1027" i="20"/>
  <c r="E1031" i="20"/>
  <c r="E1035" i="20"/>
  <c r="E1039" i="20"/>
  <c r="E1043" i="20"/>
  <c r="E1047" i="20"/>
  <c r="E1051" i="20"/>
  <c r="E1055" i="20"/>
  <c r="E1059" i="20"/>
  <c r="E1063" i="20"/>
  <c r="E1067" i="20"/>
  <c r="E1071" i="20"/>
  <c r="E1075" i="20"/>
  <c r="E1079" i="20"/>
  <c r="E1084" i="20"/>
  <c r="E1092" i="20"/>
  <c r="E1100" i="20"/>
  <c r="E1112" i="20"/>
  <c r="E1120" i="20"/>
  <c r="E1128" i="20"/>
  <c r="E1136" i="20"/>
  <c r="E1144" i="20"/>
  <c r="E1152" i="20"/>
  <c r="E1160" i="20"/>
  <c r="E1168" i="20"/>
  <c r="E1176" i="20"/>
  <c r="E1184" i="20"/>
  <c r="E1192" i="20"/>
  <c r="E1200" i="20"/>
  <c r="E1212" i="20"/>
  <c r="E1009" i="20"/>
  <c r="E1017" i="20"/>
  <c r="E1025" i="20"/>
  <c r="E1033" i="20"/>
  <c r="E1041" i="20"/>
  <c r="E1049" i="20"/>
  <c r="E1057" i="20"/>
  <c r="E1069" i="20"/>
  <c r="E1077" i="20"/>
  <c r="E1113" i="20"/>
  <c r="E1121" i="20"/>
  <c r="E1125" i="20"/>
  <c r="E1133" i="20"/>
  <c r="E1141" i="20"/>
  <c r="E1145" i="20"/>
  <c r="E1153" i="20"/>
  <c r="E1083" i="20"/>
  <c r="E1087" i="20"/>
  <c r="E1091" i="20"/>
  <c r="E1095" i="20"/>
  <c r="E1099" i="20"/>
  <c r="E1103" i="20"/>
  <c r="E1107" i="20"/>
  <c r="E1111" i="20"/>
  <c r="E1115" i="20"/>
  <c r="E1119" i="20"/>
  <c r="E1123" i="20"/>
  <c r="E1127" i="20"/>
  <c r="E1131" i="20"/>
  <c r="E1135" i="20"/>
  <c r="E1139" i="20"/>
  <c r="E1143" i="20"/>
  <c r="E1147" i="20"/>
  <c r="E1151" i="20"/>
  <c r="E1155" i="20"/>
  <c r="E1159" i="20"/>
  <c r="E1163" i="20"/>
  <c r="E1167" i="20"/>
  <c r="E1171" i="20"/>
  <c r="E1175" i="20"/>
  <c r="E1179" i="20"/>
  <c r="E1183" i="20"/>
  <c r="E1187" i="20"/>
  <c r="E1191" i="20"/>
  <c r="E1195" i="20"/>
  <c r="E1199" i="20"/>
  <c r="E1203" i="20"/>
  <c r="E1207" i="20"/>
  <c r="E1211" i="20"/>
  <c r="E1215" i="20"/>
  <c r="E1219" i="20"/>
  <c r="E1012" i="20"/>
  <c r="E1016" i="20"/>
  <c r="E1020" i="20"/>
  <c r="E1024" i="20"/>
  <c r="E1028" i="20"/>
  <c r="E1032" i="20"/>
  <c r="E1036" i="20"/>
  <c r="E1040" i="20"/>
  <c r="E1044" i="20"/>
  <c r="E1048" i="20"/>
  <c r="E1052" i="20"/>
  <c r="E1056" i="20"/>
  <c r="E1060" i="20"/>
  <c r="E1064" i="20"/>
  <c r="E1068" i="20"/>
  <c r="E1072" i="20"/>
  <c r="E1076" i="20"/>
  <c r="E1080" i="20"/>
  <c r="E1088" i="20"/>
  <c r="E1096" i="20"/>
  <c r="E1104" i="20"/>
  <c r="E1108" i="20"/>
  <c r="E1116" i="20"/>
  <c r="E1124" i="20"/>
  <c r="E1132" i="20"/>
  <c r="E1140" i="20"/>
  <c r="E1148" i="20"/>
  <c r="E1156" i="20"/>
  <c r="E1164" i="20"/>
  <c r="E1172" i="20"/>
  <c r="E1180" i="20"/>
  <c r="E1188" i="20"/>
  <c r="E1196" i="20"/>
  <c r="E1204" i="20"/>
  <c r="E1208" i="20"/>
  <c r="E1216" i="20"/>
  <c r="E1013" i="20"/>
  <c r="E1021" i="20"/>
  <c r="E1029" i="20"/>
  <c r="E1037" i="20"/>
  <c r="E1045" i="20"/>
  <c r="E1053" i="20"/>
  <c r="E1061" i="20"/>
  <c r="E1065" i="20"/>
  <c r="E1073" i="20"/>
  <c r="E1109" i="20"/>
  <c r="E1117" i="20"/>
  <c r="E1129" i="20"/>
  <c r="E1137" i="20"/>
  <c r="E1149" i="20"/>
  <c r="E1157" i="20"/>
  <c r="E1173" i="20"/>
  <c r="E1189" i="20"/>
  <c r="E1205" i="20"/>
  <c r="E1010" i="20"/>
  <c r="E1026" i="20"/>
  <c r="E1042" i="20"/>
  <c r="E1058" i="20"/>
  <c r="E1074" i="20"/>
  <c r="E1062" i="20"/>
  <c r="E1078" i="20"/>
  <c r="E1181" i="20"/>
  <c r="E1213" i="20"/>
  <c r="E1034" i="20"/>
  <c r="E1066" i="20"/>
  <c r="E1185" i="20"/>
  <c r="E1217" i="20"/>
  <c r="E1038" i="20"/>
  <c r="E1161" i="20"/>
  <c r="E1177" i="20"/>
  <c r="E1193" i="20"/>
  <c r="E1209" i="20"/>
  <c r="E1014" i="20"/>
  <c r="E1030" i="20"/>
  <c r="E1046" i="20"/>
  <c r="E1165" i="20"/>
  <c r="E1197" i="20"/>
  <c r="E1018" i="20"/>
  <c r="E1050" i="20"/>
  <c r="E1169" i="20"/>
  <c r="E1201" i="20"/>
  <c r="E1022" i="20"/>
  <c r="E1054" i="20"/>
  <c r="E1070" i="20"/>
  <c r="E768" i="20"/>
  <c r="E772" i="20"/>
  <c r="E776" i="20"/>
  <c r="E780" i="20"/>
  <c r="E784" i="20"/>
  <c r="E788" i="20"/>
  <c r="E792" i="20"/>
  <c r="E796" i="20"/>
  <c r="E800" i="20"/>
  <c r="E804" i="20"/>
  <c r="E808" i="20"/>
  <c r="E812" i="20"/>
  <c r="E816" i="20"/>
  <c r="E820" i="20"/>
  <c r="E824" i="20"/>
  <c r="E828" i="20"/>
  <c r="E832" i="20"/>
  <c r="E836" i="20"/>
  <c r="E840" i="20"/>
  <c r="E844" i="20"/>
  <c r="E848" i="20"/>
  <c r="E852" i="20"/>
  <c r="E856" i="20"/>
  <c r="E860" i="20"/>
  <c r="E864" i="20"/>
  <c r="E868" i="20"/>
  <c r="E872" i="20"/>
  <c r="E876" i="20"/>
  <c r="E880" i="20"/>
  <c r="E884" i="20"/>
  <c r="E888" i="20"/>
  <c r="E892" i="20"/>
  <c r="E896" i="20"/>
  <c r="E900" i="20"/>
  <c r="E904" i="20"/>
  <c r="E908" i="20"/>
  <c r="E912" i="20"/>
  <c r="E916" i="20"/>
  <c r="E920" i="20"/>
  <c r="E924" i="20"/>
  <c r="E928" i="20"/>
  <c r="E932" i="20"/>
  <c r="E936" i="20"/>
  <c r="E940" i="20"/>
  <c r="E944" i="20"/>
  <c r="E948" i="20"/>
  <c r="E952" i="20"/>
  <c r="E956" i="20"/>
  <c r="E960" i="20"/>
  <c r="E964" i="20"/>
  <c r="E968" i="20"/>
  <c r="E972" i="20"/>
  <c r="E976" i="20"/>
  <c r="E980" i="20"/>
  <c r="E984" i="20"/>
  <c r="E988" i="20"/>
  <c r="E992" i="20"/>
  <c r="E996" i="20"/>
  <c r="E1000" i="20"/>
  <c r="E1004" i="20"/>
  <c r="E1008" i="20"/>
  <c r="E834" i="20"/>
  <c r="E846" i="20"/>
  <c r="E862" i="20"/>
  <c r="E874" i="20"/>
  <c r="E890" i="20"/>
  <c r="E898" i="20"/>
  <c r="E910" i="20"/>
  <c r="E922" i="20"/>
  <c r="E934" i="20"/>
  <c r="E938" i="20"/>
  <c r="E954" i="20"/>
  <c r="E966" i="20"/>
  <c r="E978" i="20"/>
  <c r="E986" i="20"/>
  <c r="E998" i="20"/>
  <c r="E1006" i="20"/>
  <c r="E779" i="20"/>
  <c r="E791" i="20"/>
  <c r="E803" i="20"/>
  <c r="E815" i="20"/>
  <c r="E827" i="20"/>
  <c r="E835" i="20"/>
  <c r="E847" i="20"/>
  <c r="E769" i="20"/>
  <c r="E773" i="20"/>
  <c r="E777" i="20"/>
  <c r="E781" i="20"/>
  <c r="E785" i="20"/>
  <c r="E789" i="20"/>
  <c r="E793" i="20"/>
  <c r="E797" i="20"/>
  <c r="E801" i="20"/>
  <c r="E805" i="20"/>
  <c r="E809" i="20"/>
  <c r="E813" i="20"/>
  <c r="E817" i="20"/>
  <c r="E821" i="20"/>
  <c r="E825" i="20"/>
  <c r="E829" i="20"/>
  <c r="E833" i="20"/>
  <c r="E837" i="20"/>
  <c r="E841" i="20"/>
  <c r="E845" i="20"/>
  <c r="E849" i="20"/>
  <c r="E853" i="20"/>
  <c r="E857" i="20"/>
  <c r="E861" i="20"/>
  <c r="E865" i="20"/>
  <c r="E869" i="20"/>
  <c r="E873" i="20"/>
  <c r="E877" i="20"/>
  <c r="E881" i="20"/>
  <c r="E885" i="20"/>
  <c r="E889" i="20"/>
  <c r="E893" i="20"/>
  <c r="E897" i="20"/>
  <c r="E901" i="20"/>
  <c r="E905" i="20"/>
  <c r="E909" i="20"/>
  <c r="E913" i="20"/>
  <c r="E917" i="20"/>
  <c r="E921" i="20"/>
  <c r="E925" i="20"/>
  <c r="E929" i="20"/>
  <c r="E933" i="20"/>
  <c r="E937" i="20"/>
  <c r="E941" i="20"/>
  <c r="E945" i="20"/>
  <c r="E949" i="20"/>
  <c r="E953" i="20"/>
  <c r="E957" i="20"/>
  <c r="E961" i="20"/>
  <c r="E965" i="20"/>
  <c r="E969" i="20"/>
  <c r="E973" i="20"/>
  <c r="E977" i="20"/>
  <c r="E981" i="20"/>
  <c r="E985" i="20"/>
  <c r="E989" i="20"/>
  <c r="E993" i="20"/>
  <c r="E997" i="20"/>
  <c r="E1001" i="20"/>
  <c r="E1005" i="20"/>
  <c r="E822" i="20"/>
  <c r="E842" i="20"/>
  <c r="E850" i="20"/>
  <c r="E858" i="20"/>
  <c r="E870" i="20"/>
  <c r="E878" i="20"/>
  <c r="E886" i="20"/>
  <c r="E894" i="20"/>
  <c r="E906" i="20"/>
  <c r="E918" i="20"/>
  <c r="E926" i="20"/>
  <c r="E942" i="20"/>
  <c r="E950" i="20"/>
  <c r="E962" i="20"/>
  <c r="E970" i="20"/>
  <c r="E982" i="20"/>
  <c r="E990" i="20"/>
  <c r="E1002" i="20"/>
  <c r="E771" i="20"/>
  <c r="E783" i="20"/>
  <c r="E795" i="20"/>
  <c r="E807" i="20"/>
  <c r="E819" i="20"/>
  <c r="E831" i="20"/>
  <c r="E843" i="20"/>
  <c r="E770" i="20"/>
  <c r="E774" i="20"/>
  <c r="E778" i="20"/>
  <c r="E782" i="20"/>
  <c r="E786" i="20"/>
  <c r="E790" i="20"/>
  <c r="E794" i="20"/>
  <c r="E798" i="20"/>
  <c r="E802" i="20"/>
  <c r="E806" i="20"/>
  <c r="E810" i="20"/>
  <c r="E814" i="20"/>
  <c r="E818" i="20"/>
  <c r="E826" i="20"/>
  <c r="E830" i="20"/>
  <c r="E838" i="20"/>
  <c r="E854" i="20"/>
  <c r="E866" i="20"/>
  <c r="E882" i="20"/>
  <c r="E902" i="20"/>
  <c r="E914" i="20"/>
  <c r="E930" i="20"/>
  <c r="E946" i="20"/>
  <c r="E958" i="20"/>
  <c r="E974" i="20"/>
  <c r="E994" i="20"/>
  <c r="E775" i="20"/>
  <c r="E787" i="20"/>
  <c r="E799" i="20"/>
  <c r="E811" i="20"/>
  <c r="E823" i="20"/>
  <c r="E839" i="20"/>
  <c r="E851" i="20"/>
  <c r="E867" i="20"/>
  <c r="E883" i="20"/>
  <c r="E899" i="20"/>
  <c r="E915" i="20"/>
  <c r="E931" i="20"/>
  <c r="E947" i="20"/>
  <c r="E963" i="20"/>
  <c r="E979" i="20"/>
  <c r="E995" i="20"/>
  <c r="E919" i="20"/>
  <c r="E951" i="20"/>
  <c r="E983" i="20"/>
  <c r="E1003" i="20"/>
  <c r="E895" i="20"/>
  <c r="E943" i="20"/>
  <c r="E991" i="20"/>
  <c r="E855" i="20"/>
  <c r="E871" i="20"/>
  <c r="E887" i="20"/>
  <c r="E903" i="20"/>
  <c r="E935" i="20"/>
  <c r="E967" i="20"/>
  <c r="E999" i="20"/>
  <c r="E879" i="20"/>
  <c r="E911" i="20"/>
  <c r="E959" i="20"/>
  <c r="E1007" i="20"/>
  <c r="E859" i="20"/>
  <c r="E875" i="20"/>
  <c r="E891" i="20"/>
  <c r="E907" i="20"/>
  <c r="E923" i="20"/>
  <c r="E939" i="20"/>
  <c r="E955" i="20"/>
  <c r="E971" i="20"/>
  <c r="E987" i="20"/>
  <c r="E863" i="20"/>
  <c r="E927" i="20"/>
  <c r="E975" i="20"/>
  <c r="E689" i="20"/>
  <c r="E693" i="20"/>
  <c r="E697" i="20"/>
  <c r="E701" i="20"/>
  <c r="E705" i="20"/>
  <c r="E709" i="20"/>
  <c r="E713" i="20"/>
  <c r="E717" i="20"/>
  <c r="E721" i="20"/>
  <c r="E725" i="20"/>
  <c r="E729" i="20"/>
  <c r="E733" i="20"/>
  <c r="E737" i="20"/>
  <c r="E741" i="20"/>
  <c r="E745" i="20"/>
  <c r="E749" i="20"/>
  <c r="E753" i="20"/>
  <c r="E757" i="20"/>
  <c r="E761" i="20"/>
  <c r="E765" i="20"/>
  <c r="E700" i="20"/>
  <c r="E712" i="20"/>
  <c r="E724" i="20"/>
  <c r="E736" i="20"/>
  <c r="E748" i="20"/>
  <c r="E760" i="20"/>
  <c r="E690" i="20"/>
  <c r="E694" i="20"/>
  <c r="E698" i="20"/>
  <c r="E702" i="20"/>
  <c r="E706" i="20"/>
  <c r="E710" i="20"/>
  <c r="E714" i="20"/>
  <c r="E718" i="20"/>
  <c r="E722" i="20"/>
  <c r="E726" i="20"/>
  <c r="E730" i="20"/>
  <c r="E734" i="20"/>
  <c r="E738" i="20"/>
  <c r="E742" i="20"/>
  <c r="E746" i="20"/>
  <c r="E750" i="20"/>
  <c r="E754" i="20"/>
  <c r="E758" i="20"/>
  <c r="E762" i="20"/>
  <c r="E766" i="20"/>
  <c r="E696" i="20"/>
  <c r="E704" i="20"/>
  <c r="E716" i="20"/>
  <c r="E728" i="20"/>
  <c r="E740" i="20"/>
  <c r="E752" i="20"/>
  <c r="E764" i="20"/>
  <c r="E691" i="20"/>
  <c r="E695" i="20"/>
  <c r="E699" i="20"/>
  <c r="E703" i="20"/>
  <c r="E707" i="20"/>
  <c r="E711" i="20"/>
  <c r="E715" i="20"/>
  <c r="E719" i="20"/>
  <c r="E723" i="20"/>
  <c r="E727" i="20"/>
  <c r="E731" i="20"/>
  <c r="E735" i="20"/>
  <c r="E739" i="20"/>
  <c r="E743" i="20"/>
  <c r="E747" i="20"/>
  <c r="E751" i="20"/>
  <c r="E755" i="20"/>
  <c r="E759" i="20"/>
  <c r="E763" i="20"/>
  <c r="E767" i="20"/>
  <c r="E692" i="20"/>
  <c r="E708" i="20"/>
  <c r="E720" i="20"/>
  <c r="E732" i="20"/>
  <c r="E744" i="20"/>
  <c r="E756" i="20"/>
  <c r="E478" i="20"/>
  <c r="E486" i="20"/>
  <c r="E494" i="20"/>
  <c r="E502" i="20"/>
  <c r="E510" i="20"/>
  <c r="E518" i="20"/>
  <c r="E526" i="20"/>
  <c r="E534" i="20"/>
  <c r="E542" i="20"/>
  <c r="E550" i="20"/>
  <c r="E558" i="20"/>
  <c r="E566" i="20"/>
  <c r="E574" i="20"/>
  <c r="E582" i="20"/>
  <c r="E590" i="20"/>
  <c r="E598" i="20"/>
  <c r="E606" i="20"/>
  <c r="E614" i="20"/>
  <c r="E622" i="20"/>
  <c r="E630" i="20"/>
  <c r="E638" i="20"/>
  <c r="E646" i="20"/>
  <c r="E654" i="20"/>
  <c r="E662" i="20"/>
  <c r="E670" i="20"/>
  <c r="E678" i="20"/>
  <c r="E686" i="20"/>
  <c r="E495" i="20"/>
  <c r="E503" i="20"/>
  <c r="E519" i="20"/>
  <c r="E535" i="20"/>
  <c r="E551" i="20"/>
  <c r="E567" i="20"/>
  <c r="E583" i="20"/>
  <c r="E599" i="20"/>
  <c r="E615" i="20"/>
  <c r="E631" i="20"/>
  <c r="E647" i="20"/>
  <c r="E663" i="20"/>
  <c r="E679" i="20"/>
  <c r="E508" i="20"/>
  <c r="E564" i="20"/>
  <c r="E604" i="20"/>
  <c r="E644" i="20"/>
  <c r="E479" i="20"/>
  <c r="E480" i="20"/>
  <c r="E488" i="20"/>
  <c r="E496" i="20"/>
  <c r="E504" i="20"/>
  <c r="E512" i="20"/>
  <c r="E520" i="20"/>
  <c r="E528" i="20"/>
  <c r="E536" i="20"/>
  <c r="E544" i="20"/>
  <c r="E552" i="20"/>
  <c r="E560" i="20"/>
  <c r="E568" i="20"/>
  <c r="E576" i="20"/>
  <c r="E584" i="20"/>
  <c r="E592" i="20"/>
  <c r="E600" i="20"/>
  <c r="E608" i="20"/>
  <c r="E616" i="20"/>
  <c r="E624" i="20"/>
  <c r="E632" i="20"/>
  <c r="E640" i="20"/>
  <c r="E648" i="20"/>
  <c r="E656" i="20"/>
  <c r="E664" i="20"/>
  <c r="E672" i="20"/>
  <c r="E680" i="20"/>
  <c r="E688" i="20"/>
  <c r="E658" i="20"/>
  <c r="E674" i="20"/>
  <c r="E491" i="20"/>
  <c r="E523" i="20"/>
  <c r="E547" i="20"/>
  <c r="E563" i="20"/>
  <c r="E587" i="20"/>
  <c r="E603" i="20"/>
  <c r="E627" i="20"/>
  <c r="E643" i="20"/>
  <c r="E667" i="20"/>
  <c r="E683" i="20"/>
  <c r="E516" i="20"/>
  <c r="E532" i="20"/>
  <c r="E548" i="20"/>
  <c r="E580" i="20"/>
  <c r="E612" i="20"/>
  <c r="E636" i="20"/>
  <c r="E676" i="20"/>
  <c r="E481" i="20"/>
  <c r="E489" i="20"/>
  <c r="E497" i="20"/>
  <c r="E505" i="20"/>
  <c r="E513" i="20"/>
  <c r="E521" i="20"/>
  <c r="E529" i="20"/>
  <c r="E537" i="20"/>
  <c r="E545" i="20"/>
  <c r="E553" i="20"/>
  <c r="E561" i="20"/>
  <c r="E569" i="20"/>
  <c r="E577" i="20"/>
  <c r="E585" i="20"/>
  <c r="E593" i="20"/>
  <c r="E601" i="20"/>
  <c r="E609" i="20"/>
  <c r="E617" i="20"/>
  <c r="E625" i="20"/>
  <c r="E633" i="20"/>
  <c r="E641" i="20"/>
  <c r="E649" i="20"/>
  <c r="E657" i="20"/>
  <c r="E665" i="20"/>
  <c r="E673" i="20"/>
  <c r="E681" i="20"/>
  <c r="E650" i="20"/>
  <c r="E682" i="20"/>
  <c r="E499" i="20"/>
  <c r="E515" i="20"/>
  <c r="E539" i="20"/>
  <c r="E555" i="20"/>
  <c r="E571" i="20"/>
  <c r="E595" i="20"/>
  <c r="E611" i="20"/>
  <c r="E635" i="20"/>
  <c r="E651" i="20"/>
  <c r="E675" i="20"/>
  <c r="E492" i="20"/>
  <c r="E540" i="20"/>
  <c r="E556" i="20"/>
  <c r="E596" i="20"/>
  <c r="E628" i="20"/>
  <c r="E668" i="20"/>
  <c r="E684" i="20"/>
  <c r="E482" i="20"/>
  <c r="E490" i="20"/>
  <c r="E498" i="20"/>
  <c r="E506" i="20"/>
  <c r="E514" i="20"/>
  <c r="E522" i="20"/>
  <c r="E530" i="20"/>
  <c r="E538" i="20"/>
  <c r="E546" i="20"/>
  <c r="E554" i="20"/>
  <c r="E562" i="20"/>
  <c r="E570" i="20"/>
  <c r="E578" i="20"/>
  <c r="E586" i="20"/>
  <c r="E594" i="20"/>
  <c r="E602" i="20"/>
  <c r="E610" i="20"/>
  <c r="E618" i="20"/>
  <c r="E626" i="20"/>
  <c r="E634" i="20"/>
  <c r="E642" i="20"/>
  <c r="E666" i="20"/>
  <c r="E507" i="20"/>
  <c r="E531" i="20"/>
  <c r="E579" i="20"/>
  <c r="E619" i="20"/>
  <c r="E659" i="20"/>
  <c r="E524" i="20"/>
  <c r="E588" i="20"/>
  <c r="E652" i="20"/>
  <c r="E483" i="20"/>
  <c r="E484" i="20"/>
  <c r="E485" i="20"/>
  <c r="E493" i="20"/>
  <c r="E501" i="20"/>
  <c r="E509" i="20"/>
  <c r="E517" i="20"/>
  <c r="E525" i="20"/>
  <c r="E533" i="20"/>
  <c r="E541" i="20"/>
  <c r="E549" i="20"/>
  <c r="E557" i="20"/>
  <c r="E565" i="20"/>
  <c r="E573" i="20"/>
  <c r="E581" i="20"/>
  <c r="E589" i="20"/>
  <c r="E597" i="20"/>
  <c r="E605" i="20"/>
  <c r="E613" i="20"/>
  <c r="E621" i="20"/>
  <c r="E629" i="20"/>
  <c r="E637" i="20"/>
  <c r="E645" i="20"/>
  <c r="E653" i="20"/>
  <c r="E661" i="20"/>
  <c r="E669" i="20"/>
  <c r="E677" i="20"/>
  <c r="E685" i="20"/>
  <c r="E487" i="20"/>
  <c r="E511" i="20"/>
  <c r="E527" i="20"/>
  <c r="E543" i="20"/>
  <c r="E559" i="20"/>
  <c r="E575" i="20"/>
  <c r="E591" i="20"/>
  <c r="E607" i="20"/>
  <c r="E623" i="20"/>
  <c r="E639" i="20"/>
  <c r="E655" i="20"/>
  <c r="E671" i="20"/>
  <c r="E687" i="20"/>
  <c r="E500" i="20"/>
  <c r="E572" i="20"/>
  <c r="E620" i="20"/>
  <c r="E660" i="20"/>
  <c r="Z44" i="4"/>
  <c r="AC44" i="4" s="1"/>
  <c r="AH9" i="4" s="1"/>
  <c r="Z43" i="4"/>
  <c r="AC43" i="4" s="1"/>
  <c r="AG9" i="4" s="1"/>
  <c r="Z42" i="4"/>
  <c r="AC42" i="4" s="1"/>
  <c r="AF9" i="4" s="1"/>
  <c r="AA41" i="4"/>
  <c r="Z41" i="4"/>
  <c r="Z36" i="4"/>
  <c r="Z35" i="4"/>
  <c r="Z34" i="4"/>
  <c r="AA33" i="4"/>
  <c r="Z33" i="4"/>
  <c r="Z28" i="4"/>
  <c r="Z27" i="4"/>
  <c r="Z26" i="4"/>
  <c r="AA25" i="4"/>
  <c r="Z25" i="4"/>
  <c r="Z20" i="4"/>
  <c r="Z19" i="4"/>
  <c r="Z18" i="4"/>
  <c r="Z9" i="4"/>
  <c r="AC9" i="4" s="1"/>
  <c r="Z8" i="4"/>
  <c r="AC8" i="4" s="1"/>
  <c r="Z7" i="4"/>
  <c r="AC7" i="4" s="1"/>
  <c r="P7" i="4"/>
  <c r="AA6" i="4"/>
  <c r="Z6" i="4"/>
  <c r="R6" i="4"/>
  <c r="Q6" i="4"/>
  <c r="AE23" i="4" l="1"/>
  <c r="AE6" i="4"/>
  <c r="AC36" i="4"/>
  <c r="AH8" i="4" s="1"/>
  <c r="Z14" i="4"/>
  <c r="AC20" i="4"/>
  <c r="AH6" i="4" s="1"/>
  <c r="AC26" i="4"/>
  <c r="AF7" i="4" s="1"/>
  <c r="AC34" i="4"/>
  <c r="AF8" i="4" s="1"/>
  <c r="AC19" i="4"/>
  <c r="AG6" i="4" s="1"/>
  <c r="AC28" i="4" l="1"/>
  <c r="AH7" i="4" s="1"/>
  <c r="AC27" i="4"/>
  <c r="AG7" i="4" s="1"/>
  <c r="AC35" i="4"/>
  <c r="AG8" i="4" s="1"/>
  <c r="AC18" i="4"/>
  <c r="AF6" i="4" s="1"/>
  <c r="C4" i="4" l="1"/>
  <c r="I6" i="4" l="1"/>
  <c r="I19" i="4" s="1"/>
  <c r="H6" i="4"/>
  <c r="H19" i="4" s="1"/>
  <c r="C20" i="16" l="1"/>
  <c r="C17" i="16" l="1"/>
  <c r="C16" i="16"/>
  <c r="C15" i="16"/>
  <c r="C14" i="16"/>
  <c r="C13" i="16"/>
  <c r="C12" i="16"/>
  <c r="C11" i="16"/>
  <c r="E3" i="9" l="1"/>
  <c r="D3" i="9" l="1"/>
  <c r="E476" i="20" l="1"/>
  <c r="E472" i="20"/>
  <c r="E468" i="20"/>
  <c r="E464" i="20"/>
  <c r="E460" i="20"/>
  <c r="E456" i="20"/>
  <c r="E452" i="20"/>
  <c r="E448" i="20"/>
  <c r="E444" i="20"/>
  <c r="E440" i="20"/>
  <c r="E436" i="20"/>
  <c r="E432" i="20"/>
  <c r="E428" i="20"/>
  <c r="E424" i="20"/>
  <c r="E420" i="20"/>
  <c r="E416" i="20"/>
  <c r="E412" i="20"/>
  <c r="E408" i="20"/>
  <c r="E404" i="20"/>
  <c r="E400" i="20"/>
  <c r="E396" i="20"/>
  <c r="E392" i="20"/>
  <c r="E388" i="20"/>
  <c r="E384" i="20"/>
  <c r="E380" i="20"/>
  <c r="E376" i="20"/>
  <c r="E372" i="20"/>
  <c r="E368" i="20"/>
  <c r="E364" i="20"/>
  <c r="E360" i="20"/>
  <c r="E356" i="20"/>
  <c r="E352" i="20"/>
  <c r="E348" i="20"/>
  <c r="E344" i="20"/>
  <c r="E341" i="20"/>
  <c r="E337" i="20"/>
  <c r="E333" i="20"/>
  <c r="E329" i="20"/>
  <c r="E325" i="20"/>
  <c r="E321" i="20"/>
  <c r="E317" i="20"/>
  <c r="E313" i="20"/>
  <c r="E309" i="20"/>
  <c r="E305" i="20"/>
  <c r="E301" i="20"/>
  <c r="E297" i="20"/>
  <c r="E293" i="20"/>
  <c r="E289" i="20"/>
  <c r="E285" i="20"/>
  <c r="E281" i="20"/>
  <c r="E277" i="20"/>
  <c r="E273" i="20"/>
  <c r="E475" i="20"/>
  <c r="E471" i="20"/>
  <c r="E467" i="20"/>
  <c r="E463" i="20"/>
  <c r="E459" i="20"/>
  <c r="E455" i="20"/>
  <c r="E451" i="20"/>
  <c r="E447" i="20"/>
  <c r="E443" i="20"/>
  <c r="E439" i="20"/>
  <c r="E435" i="20"/>
  <c r="E431" i="20"/>
  <c r="E427" i="20"/>
  <c r="E423" i="20"/>
  <c r="E419" i="20"/>
  <c r="E415" i="20"/>
  <c r="E411" i="20"/>
  <c r="E407" i="20"/>
  <c r="E403" i="20"/>
  <c r="E399" i="20"/>
  <c r="E470" i="20"/>
  <c r="E462" i="20"/>
  <c r="E454" i="20"/>
  <c r="E446" i="20"/>
  <c r="E438" i="20"/>
  <c r="E430" i="20"/>
  <c r="E422" i="20"/>
  <c r="E414" i="20"/>
  <c r="E406" i="20"/>
  <c r="E398" i="20"/>
  <c r="E393" i="20"/>
  <c r="E387" i="20"/>
  <c r="E382" i="20"/>
  <c r="E377" i="20"/>
  <c r="E371" i="20"/>
  <c r="E366" i="20"/>
  <c r="E361" i="20"/>
  <c r="E355" i="20"/>
  <c r="E350" i="20"/>
  <c r="E345" i="20"/>
  <c r="E340" i="20"/>
  <c r="E335" i="20"/>
  <c r="E330" i="20"/>
  <c r="E324" i="20"/>
  <c r="E319" i="20"/>
  <c r="E314" i="20"/>
  <c r="E308" i="20"/>
  <c r="E303" i="20"/>
  <c r="E298" i="20"/>
  <c r="E292" i="20"/>
  <c r="E287" i="20"/>
  <c r="E282" i="20"/>
  <c r="E276" i="20"/>
  <c r="E271" i="20"/>
  <c r="E267" i="20"/>
  <c r="E263" i="20"/>
  <c r="E259" i="20"/>
  <c r="E255" i="20"/>
  <c r="E251" i="20"/>
  <c r="E247" i="20"/>
  <c r="E243" i="20"/>
  <c r="E239" i="20"/>
  <c r="E235" i="20"/>
  <c r="E231" i="20"/>
  <c r="E227" i="20"/>
  <c r="E223" i="20"/>
  <c r="E219" i="20"/>
  <c r="E215" i="20"/>
  <c r="E211" i="20"/>
  <c r="E207" i="20"/>
  <c r="E203" i="20"/>
  <c r="E199" i="20"/>
  <c r="E195" i="20"/>
  <c r="E191" i="20"/>
  <c r="E187" i="20"/>
  <c r="E183" i="20"/>
  <c r="E179" i="20"/>
  <c r="E175" i="20"/>
  <c r="E171" i="20"/>
  <c r="E167" i="20"/>
  <c r="E163" i="20"/>
  <c r="E159" i="20"/>
  <c r="E155" i="20"/>
  <c r="E151" i="20"/>
  <c r="E147" i="20"/>
  <c r="E143" i="20"/>
  <c r="E139" i="20"/>
  <c r="E135" i="20"/>
  <c r="E131" i="20"/>
  <c r="E127" i="20"/>
  <c r="E477" i="20"/>
  <c r="E469" i="20"/>
  <c r="E461" i="20"/>
  <c r="E453" i="20"/>
  <c r="E445" i="20"/>
  <c r="E437" i="20"/>
  <c r="E429" i="20"/>
  <c r="E421" i="20"/>
  <c r="E413" i="20"/>
  <c r="E405" i="20"/>
  <c r="E397" i="20"/>
  <c r="E391" i="20"/>
  <c r="E386" i="20"/>
  <c r="E381" i="20"/>
  <c r="E375" i="20"/>
  <c r="E370" i="20"/>
  <c r="E365" i="20"/>
  <c r="E359" i="20"/>
  <c r="E354" i="20"/>
  <c r="E349" i="20"/>
  <c r="E343" i="20"/>
  <c r="E339" i="20"/>
  <c r="E334" i="20"/>
  <c r="E328" i="20"/>
  <c r="E323" i="20"/>
  <c r="E318" i="20"/>
  <c r="E312" i="20"/>
  <c r="E307" i="20"/>
  <c r="E302" i="20"/>
  <c r="E296" i="20"/>
  <c r="E291" i="20"/>
  <c r="E286" i="20"/>
  <c r="E280" i="20"/>
  <c r="E275" i="20"/>
  <c r="E270" i="20"/>
  <c r="E266" i="20"/>
  <c r="E262" i="20"/>
  <c r="E258" i="20"/>
  <c r="E254" i="20"/>
  <c r="E250" i="20"/>
  <c r="E246" i="20"/>
  <c r="E242" i="20"/>
  <c r="E238" i="20"/>
  <c r="E234" i="20"/>
  <c r="E230" i="20"/>
  <c r="E226" i="20"/>
  <c r="E222" i="20"/>
  <c r="E218" i="20"/>
  <c r="E214" i="20"/>
  <c r="E210" i="20"/>
  <c r="E206" i="20"/>
  <c r="E202" i="20"/>
  <c r="E198" i="20"/>
  <c r="E194" i="20"/>
  <c r="E190" i="20"/>
  <c r="E186" i="20"/>
  <c r="E182" i="20"/>
  <c r="E178" i="20"/>
  <c r="E174" i="20"/>
  <c r="E170" i="20"/>
  <c r="E166" i="20"/>
  <c r="E162" i="20"/>
  <c r="E158" i="20"/>
  <c r="E154" i="20"/>
  <c r="E150" i="20"/>
  <c r="E146" i="20"/>
  <c r="E142" i="20"/>
  <c r="E138" i="20"/>
  <c r="E134" i="20"/>
  <c r="E130" i="20"/>
  <c r="E126" i="20"/>
  <c r="E122" i="20"/>
  <c r="E118" i="20"/>
  <c r="E114" i="20"/>
  <c r="E110" i="20"/>
  <c r="E106" i="20"/>
  <c r="E102" i="20"/>
  <c r="E98" i="20"/>
  <c r="E94" i="20"/>
  <c r="E90" i="20"/>
  <c r="E83" i="20"/>
  <c r="E79" i="20"/>
  <c r="E75" i="20"/>
  <c r="E71" i="20"/>
  <c r="E67" i="20"/>
  <c r="E474" i="20"/>
  <c r="E466" i="20"/>
  <c r="E458" i="20"/>
  <c r="E450" i="20"/>
  <c r="E442" i="20"/>
  <c r="E434" i="20"/>
  <c r="E426" i="20"/>
  <c r="E410" i="20"/>
  <c r="E402" i="20"/>
  <c r="E395" i="20"/>
  <c r="E390" i="20"/>
  <c r="E385" i="20"/>
  <c r="E374" i="20"/>
  <c r="E369" i="20"/>
  <c r="E358" i="20"/>
  <c r="E353" i="20"/>
  <c r="E342" i="20"/>
  <c r="E332" i="20"/>
  <c r="E327" i="20"/>
  <c r="E316" i="20"/>
  <c r="E311" i="20"/>
  <c r="E300" i="20"/>
  <c r="E295" i="20"/>
  <c r="E284" i="20"/>
  <c r="E274" i="20"/>
  <c r="E269" i="20"/>
  <c r="E261" i="20"/>
  <c r="E253" i="20"/>
  <c r="E249" i="20"/>
  <c r="E241" i="20"/>
  <c r="E237" i="20"/>
  <c r="E229" i="20"/>
  <c r="E221" i="20"/>
  <c r="E217" i="20"/>
  <c r="E209" i="20"/>
  <c r="E201" i="20"/>
  <c r="E197" i="20"/>
  <c r="E189" i="20"/>
  <c r="E185" i="20"/>
  <c r="E173" i="20"/>
  <c r="E169" i="20"/>
  <c r="E161" i="20"/>
  <c r="E153" i="20"/>
  <c r="E149" i="20"/>
  <c r="E141" i="20"/>
  <c r="E133" i="20"/>
  <c r="E129" i="20"/>
  <c r="E418" i="20"/>
  <c r="E379" i="20"/>
  <c r="E363" i="20"/>
  <c r="E347" i="20"/>
  <c r="E338" i="20"/>
  <c r="E322" i="20"/>
  <c r="E306" i="20"/>
  <c r="E290" i="20"/>
  <c r="E279" i="20"/>
  <c r="E265" i="20"/>
  <c r="E257" i="20"/>
  <c r="E245" i="20"/>
  <c r="E233" i="20"/>
  <c r="E225" i="20"/>
  <c r="E213" i="20"/>
  <c r="E205" i="20"/>
  <c r="E193" i="20"/>
  <c r="E181" i="20"/>
  <c r="E177" i="20"/>
  <c r="E165" i="20"/>
  <c r="E157" i="20"/>
  <c r="E145" i="20"/>
  <c r="E137" i="20"/>
  <c r="E125" i="20"/>
  <c r="E457" i="20"/>
  <c r="E425" i="20"/>
  <c r="E394" i="20"/>
  <c r="E373" i="20"/>
  <c r="E351" i="20"/>
  <c r="E326" i="20"/>
  <c r="E304" i="20"/>
  <c r="E283" i="20"/>
  <c r="E264" i="20"/>
  <c r="E248" i="20"/>
  <c r="E232" i="20"/>
  <c r="E216" i="20"/>
  <c r="E200" i="20"/>
  <c r="E184" i="20"/>
  <c r="E168" i="20"/>
  <c r="E152" i="20"/>
  <c r="E136" i="20"/>
  <c r="E123" i="20"/>
  <c r="E117" i="20"/>
  <c r="E112" i="20"/>
  <c r="E107" i="20"/>
  <c r="E101" i="20"/>
  <c r="E96" i="20"/>
  <c r="E91" i="20"/>
  <c r="E86" i="20"/>
  <c r="E81" i="20"/>
  <c r="E76" i="20"/>
  <c r="E70" i="20"/>
  <c r="E65" i="20"/>
  <c r="E378" i="20"/>
  <c r="E310" i="20"/>
  <c r="E268" i="20"/>
  <c r="E236" i="20"/>
  <c r="E204" i="20"/>
  <c r="E156" i="20"/>
  <c r="E119" i="20"/>
  <c r="E103" i="20"/>
  <c r="E87" i="20"/>
  <c r="E72" i="20"/>
  <c r="E449" i="20"/>
  <c r="E417" i="20"/>
  <c r="E389" i="20"/>
  <c r="E367" i="20"/>
  <c r="E346" i="20"/>
  <c r="E320" i="20"/>
  <c r="E299" i="20"/>
  <c r="E278" i="20"/>
  <c r="E260" i="20"/>
  <c r="E244" i="20"/>
  <c r="E228" i="20"/>
  <c r="E212" i="20"/>
  <c r="E196" i="20"/>
  <c r="E180" i="20"/>
  <c r="E164" i="20"/>
  <c r="E148" i="20"/>
  <c r="E132" i="20"/>
  <c r="E121" i="20"/>
  <c r="E116" i="20"/>
  <c r="E111" i="20"/>
  <c r="E105" i="20"/>
  <c r="E100" i="20"/>
  <c r="E95" i="20"/>
  <c r="E89" i="20"/>
  <c r="E85" i="20"/>
  <c r="E80" i="20"/>
  <c r="E74" i="20"/>
  <c r="E69" i="20"/>
  <c r="E144" i="20"/>
  <c r="E115" i="20"/>
  <c r="E104" i="20"/>
  <c r="E93" i="20"/>
  <c r="E84" i="20"/>
  <c r="E73" i="20"/>
  <c r="E401" i="20"/>
  <c r="E357" i="20"/>
  <c r="E331" i="20"/>
  <c r="E288" i="20"/>
  <c r="E188" i="20"/>
  <c r="E140" i="20"/>
  <c r="E113" i="20"/>
  <c r="E97" i="20"/>
  <c r="E82" i="20"/>
  <c r="E66" i="20"/>
  <c r="E473" i="20"/>
  <c r="E441" i="20"/>
  <c r="E409" i="20"/>
  <c r="E383" i="20"/>
  <c r="E362" i="20"/>
  <c r="E336" i="20"/>
  <c r="E315" i="20"/>
  <c r="E294" i="20"/>
  <c r="E272" i="20"/>
  <c r="E256" i="20"/>
  <c r="E240" i="20"/>
  <c r="E224" i="20"/>
  <c r="E208" i="20"/>
  <c r="E192" i="20"/>
  <c r="E176" i="20"/>
  <c r="E160" i="20"/>
  <c r="E128" i="20"/>
  <c r="E120" i="20"/>
  <c r="E109" i="20"/>
  <c r="E99" i="20"/>
  <c r="E88" i="20"/>
  <c r="E78" i="20"/>
  <c r="E68" i="20"/>
  <c r="E465" i="20"/>
  <c r="E433" i="20"/>
  <c r="E252" i="20"/>
  <c r="E220" i="20"/>
  <c r="E172" i="20"/>
  <c r="E124" i="20"/>
  <c r="E108" i="20"/>
  <c r="E92" i="20"/>
  <c r="E77" i="20"/>
  <c r="E64" i="20"/>
  <c r="E60" i="20"/>
  <c r="E56" i="20"/>
  <c r="E52" i="20"/>
  <c r="E53" i="20"/>
  <c r="E63" i="20"/>
  <c r="E59" i="20"/>
  <c r="E55" i="20"/>
  <c r="E51" i="20"/>
  <c r="E57" i="20"/>
  <c r="E62" i="20"/>
  <c r="E58" i="20"/>
  <c r="E54" i="20"/>
  <c r="E50" i="20"/>
  <c r="E61" i="20"/>
  <c r="E49" i="20"/>
  <c r="E15" i="20"/>
  <c r="E48" i="20"/>
  <c r="E44" i="20"/>
  <c r="E40" i="20"/>
  <c r="E36" i="20"/>
  <c r="E43" i="20"/>
  <c r="E39" i="20"/>
  <c r="E35" i="20"/>
  <c r="E42" i="20"/>
  <c r="E38" i="20"/>
  <c r="E34" i="20"/>
  <c r="E45" i="20"/>
  <c r="E41" i="20"/>
  <c r="E37" i="20"/>
  <c r="E47" i="20"/>
  <c r="E46" i="20"/>
  <c r="E3" i="20"/>
  <c r="E7" i="20"/>
  <c r="E11" i="20"/>
  <c r="E19" i="20"/>
  <c r="E23" i="20"/>
  <c r="E27" i="20"/>
  <c r="E31" i="20"/>
  <c r="E4" i="20"/>
  <c r="E8" i="20"/>
  <c r="E12" i="20"/>
  <c r="E16" i="20"/>
  <c r="E20" i="20"/>
  <c r="E24" i="20"/>
  <c r="E28" i="20"/>
  <c r="E32" i="20"/>
  <c r="E5" i="20"/>
  <c r="E13" i="20"/>
  <c r="E21" i="20"/>
  <c r="E29" i="20"/>
  <c r="E6" i="20"/>
  <c r="E14" i="20"/>
  <c r="E22" i="20"/>
  <c r="E30" i="20"/>
  <c r="E9" i="20"/>
  <c r="E25" i="20"/>
  <c r="E10" i="20"/>
  <c r="E26" i="20"/>
  <c r="E17" i="20"/>
  <c r="E18" i="20"/>
  <c r="E33" i="20"/>
  <c r="E2" i="20"/>
  <c r="H13" i="3"/>
  <c r="N3" i="16" l="1"/>
  <c r="M3" i="16"/>
  <c r="L3" i="16"/>
  <c r="K3" i="16"/>
  <c r="J3" i="16"/>
  <c r="I3" i="16"/>
  <c r="H3" i="16"/>
  <c r="G3" i="16"/>
  <c r="F3" i="16"/>
  <c r="E3" i="16"/>
  <c r="C10" i="16" l="1"/>
  <c r="C9" i="16"/>
  <c r="C8" i="16"/>
  <c r="C7" i="16"/>
  <c r="C6" i="16"/>
  <c r="C5" i="16"/>
  <c r="C4" i="16"/>
  <c r="F33" i="9" l="1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R4" i="9"/>
  <c r="F4" i="9"/>
  <c r="L6" i="4"/>
  <c r="G6" i="4"/>
  <c r="G19" i="4" s="1"/>
  <c r="F6" i="4"/>
  <c r="F19" i="4" s="1"/>
  <c r="E6" i="4"/>
  <c r="E19" i="4" s="1"/>
  <c r="D6" i="4"/>
  <c r="D19" i="4" s="1"/>
  <c r="C6" i="4"/>
  <c r="K16" i="4" l="1"/>
  <c r="J16" i="4"/>
  <c r="C16" i="4"/>
  <c r="L16" i="4"/>
  <c r="H14" i="3"/>
  <c r="C19" i="4" l="1"/>
  <c r="C18" i="4"/>
</calcChain>
</file>

<file path=xl/sharedStrings.xml><?xml version="1.0" encoding="utf-8"?>
<sst xmlns="http://schemas.openxmlformats.org/spreadsheetml/2006/main" count="2553" uniqueCount="438">
  <si>
    <t>Calibration curve parameters</t>
    <phoneticPr fontId="9" type="noConversion"/>
  </si>
  <si>
    <t>Slope</t>
    <phoneticPr fontId="9" type="noConversion"/>
  </si>
  <si>
    <t>Intercept</t>
    <phoneticPr fontId="9" type="noConversion"/>
  </si>
  <si>
    <t>Mean</t>
    <phoneticPr fontId="9" type="noConversion"/>
  </si>
  <si>
    <t>Slope Difference (%)</t>
    <phoneticPr fontId="1" type="noConversion"/>
  </si>
  <si>
    <t>Accuracy (%)</t>
    <phoneticPr fontId="1" type="noConversion"/>
  </si>
  <si>
    <t>CV (%)</t>
    <phoneticPr fontId="9" type="noConversion"/>
  </si>
  <si>
    <t>-</t>
    <phoneticPr fontId="1" type="noConversion"/>
  </si>
  <si>
    <t>Collecting point</t>
    <phoneticPr fontId="11" type="noConversion"/>
  </si>
  <si>
    <t>No.</t>
    <phoneticPr fontId="11" type="noConversion"/>
  </si>
  <si>
    <t>Time (hr)</t>
    <phoneticPr fontId="11" type="noConversion"/>
  </si>
  <si>
    <t>Difference 
(%)</t>
    <phoneticPr fontId="11" type="noConversion"/>
  </si>
  <si>
    <t>Accepted
data (%)</t>
    <phoneticPr fontId="11" type="noConversion"/>
  </si>
  <si>
    <t xml:space="preserve">ISR
sample </t>
    <phoneticPr fontId="11" type="noConversion"/>
  </si>
  <si>
    <t>Accuracy 
(%)</t>
    <phoneticPr fontId="9" type="noConversion"/>
  </si>
  <si>
    <t>QL (%)</t>
    <phoneticPr fontId="1" type="noConversion"/>
  </si>
  <si>
    <t>QM (%)</t>
  </si>
  <si>
    <t>QH (%)</t>
  </si>
  <si>
    <t>N/A</t>
    <phoneticPr fontId="1" type="noConversion"/>
  </si>
  <si>
    <t xml:space="preserve">Mean measured </t>
    <phoneticPr fontId="9" type="noConversion"/>
  </si>
  <si>
    <t xml:space="preserve">Nominal </t>
    <phoneticPr fontId="9" type="noConversion"/>
  </si>
  <si>
    <t>conc.</t>
    <phoneticPr fontId="1" type="noConversion"/>
  </si>
  <si>
    <t>Representative Chromatogram</t>
    <phoneticPr fontId="11" type="noConversion"/>
  </si>
  <si>
    <t>Blank sample</t>
    <phoneticPr fontId="11" type="noConversion"/>
  </si>
  <si>
    <t>LLOQ</t>
    <phoneticPr fontId="11" type="noConversion"/>
  </si>
  <si>
    <t>Blank</t>
  </si>
  <si>
    <t>Zero blank</t>
  </si>
  <si>
    <t>ng/mL</t>
  </si>
  <si>
    <t>Time</t>
    <phoneticPr fontId="1" type="noConversion"/>
  </si>
  <si>
    <t>R</t>
  </si>
  <si>
    <t>Basic Information</t>
    <phoneticPr fontId="9" type="noConversion"/>
  </si>
  <si>
    <t>Sample Information</t>
    <phoneticPr fontId="9" type="noConversion"/>
  </si>
  <si>
    <t>Sample name</t>
    <phoneticPr fontId="1" type="noConversion"/>
  </si>
  <si>
    <t>Valid /Invalid</t>
    <phoneticPr fontId="1" type="noConversion"/>
  </si>
  <si>
    <t>Valid</t>
    <phoneticPr fontId="1" type="noConversion"/>
  </si>
  <si>
    <t>Comment</t>
    <phoneticPr fontId="1" type="noConversion"/>
  </si>
  <si>
    <t>Original conc.</t>
    <phoneticPr fontId="1" type="noConversion"/>
  </si>
  <si>
    <t>Repeat conc.</t>
    <phoneticPr fontId="1" type="noConversion"/>
  </si>
  <si>
    <t xml:space="preserve">Total analysis
sample </t>
    <phoneticPr fontId="11" type="noConversion"/>
  </si>
  <si>
    <t>Human Plasma</t>
  </si>
  <si>
    <t>Validation mean Peak ratio (SYS)</t>
    <phoneticPr fontId="1" type="noConversion"/>
  </si>
  <si>
    <t>시험대상자</t>
    <phoneticPr fontId="11" type="noConversion"/>
  </si>
  <si>
    <t>Nominal</t>
    <phoneticPr fontId="9" type="noConversion"/>
  </si>
  <si>
    <t>Measured</t>
    <phoneticPr fontId="9" type="noConversion"/>
  </si>
  <si>
    <t>Accuracy 
(%)</t>
    <phoneticPr fontId="1" type="noConversion"/>
  </si>
  <si>
    <t>Mean measured</t>
    <phoneticPr fontId="9" type="noConversion"/>
  </si>
  <si>
    <t>CV (%)</t>
    <phoneticPr fontId="9" type="noConversion"/>
  </si>
  <si>
    <t>Accuracy 
(%)</t>
    <phoneticPr fontId="9" type="noConversion"/>
  </si>
  <si>
    <t>QL (%)</t>
    <phoneticPr fontId="1" type="noConversion"/>
  </si>
  <si>
    <t>conc.</t>
    <phoneticPr fontId="1" type="noConversion"/>
  </si>
  <si>
    <t>CV (%)</t>
    <phoneticPr fontId="9" type="noConversion"/>
  </si>
  <si>
    <t>CV (%)</t>
    <phoneticPr fontId="9" type="noConversion"/>
  </si>
  <si>
    <t>Accuracy 
(%)</t>
    <phoneticPr fontId="9" type="noConversion"/>
  </si>
  <si>
    <t>conc.</t>
    <phoneticPr fontId="1" type="noConversion"/>
  </si>
  <si>
    <t xml:space="preserve">Nominal </t>
    <phoneticPr fontId="9" type="noConversion"/>
  </si>
  <si>
    <t xml:space="preserve">Mean measured </t>
    <phoneticPr fontId="9" type="noConversion"/>
  </si>
  <si>
    <t>CV (%)</t>
    <phoneticPr fontId="9" type="noConversion"/>
  </si>
  <si>
    <t>Accuracy 
(%)</t>
    <phoneticPr fontId="9" type="noConversion"/>
  </si>
  <si>
    <t>Between batch : QC accuracy and precision</t>
    <phoneticPr fontId="9" type="noConversion"/>
  </si>
  <si>
    <t>Accuracy</t>
    <phoneticPr fontId="9" type="noConversion"/>
  </si>
  <si>
    <t>Precision</t>
    <phoneticPr fontId="9" type="noConversion"/>
  </si>
  <si>
    <t>Within batch : QC accuracy and precision</t>
    <phoneticPr fontId="9" type="noConversion"/>
  </si>
  <si>
    <t>No.</t>
    <phoneticPr fontId="11" type="noConversion"/>
  </si>
  <si>
    <r>
      <t>EDTA K</t>
    </r>
    <r>
      <rPr>
        <sz val="6"/>
        <color indexed="10"/>
        <rFont val="Calibri Light"/>
        <family val="3"/>
        <charset val="129"/>
        <scheme val="major"/>
      </rPr>
      <t>2</t>
    </r>
  </si>
  <si>
    <t>Quality control</t>
    <phoneticPr fontId="1" type="noConversion"/>
  </si>
  <si>
    <t>Period</t>
    <phoneticPr fontId="1" type="noConversion"/>
  </si>
  <si>
    <t>Validation mean_LLOQ peak ratio (SYS)</t>
    <phoneticPr fontId="1" type="noConversion"/>
  </si>
  <si>
    <t>Validation mean_Calibration curve slope</t>
    <phoneticPr fontId="1" type="noConversion"/>
  </si>
  <si>
    <t>2Batch</t>
  </si>
  <si>
    <t>3Batch</t>
  </si>
  <si>
    <t>Study No</t>
    <phoneticPr fontId="1" type="noConversion"/>
  </si>
  <si>
    <t>Sponsor</t>
    <phoneticPr fontId="1" type="noConversion"/>
  </si>
  <si>
    <t>Drug name</t>
    <phoneticPr fontId="1" type="noConversion"/>
  </si>
  <si>
    <t>Matrix</t>
    <phoneticPr fontId="1" type="noConversion"/>
  </si>
  <si>
    <t>Aanticoagulant</t>
    <phoneticPr fontId="1" type="noConversion"/>
  </si>
  <si>
    <t>Analyte</t>
    <phoneticPr fontId="1" type="noConversion"/>
  </si>
  <si>
    <t>Internal standard</t>
    <phoneticPr fontId="1" type="noConversion"/>
  </si>
  <si>
    <t>Unit</t>
    <phoneticPr fontId="1" type="noConversion"/>
  </si>
  <si>
    <t>Linearity unit</t>
    <phoneticPr fontId="1" type="noConversion"/>
  </si>
  <si>
    <t>Blank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</si>
  <si>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</si>
  <si>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</si>
  <si>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</si>
  <si>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</si>
  <si>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</si>
  <si>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</si>
  <si>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</si>
  <si>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</si>
  <si>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Calibration Curve</t>
    <phoneticPr fontId="1" type="noConversion"/>
  </si>
  <si>
    <t>QL</t>
    <phoneticPr fontId="1" type="noConversion"/>
  </si>
  <si>
    <t>QM</t>
    <phoneticPr fontId="1" type="noConversion"/>
  </si>
  <si>
    <t>QH</t>
    <phoneticPr fontId="1" type="noConversion"/>
  </si>
  <si>
    <t>기</t>
    <phoneticPr fontId="1" type="noConversion"/>
  </si>
  <si>
    <t>Period I</t>
    <phoneticPr fontId="1" type="noConversion"/>
  </si>
  <si>
    <t>Period II</t>
    <phoneticPr fontId="1" type="noConversion"/>
  </si>
  <si>
    <t>Remark</t>
    <phoneticPr fontId="1" type="noConversion"/>
  </si>
  <si>
    <t>1Batch</t>
  </si>
  <si>
    <t>Calibration curve</t>
    <phoneticPr fontId="9" type="noConversion"/>
  </si>
  <si>
    <t xml:space="preserve">Quality Control </t>
    <phoneticPr fontId="9" type="noConversion"/>
  </si>
  <si>
    <t>STD</t>
    <phoneticPr fontId="11" type="noConversion"/>
  </si>
  <si>
    <t>ISTD</t>
    <phoneticPr fontId="11" type="noConversion"/>
  </si>
  <si>
    <t>Zero sample</t>
    <phoneticPr fontId="11" type="noConversion"/>
  </si>
  <si>
    <t>Study sample</t>
    <phoneticPr fontId="11" type="noConversion"/>
  </si>
  <si>
    <t xml:space="preserve">Accepted analysis
sample </t>
    <phoneticPr fontId="11" type="noConversion"/>
  </si>
  <si>
    <t>Batch name</t>
  </si>
  <si>
    <t>ISTD 
Peak area 
CV (%)</t>
    <phoneticPr fontId="1" type="noConversion"/>
  </si>
  <si>
    <t>Area ratio
CV (%)</t>
    <phoneticPr fontId="1" type="noConversion"/>
  </si>
  <si>
    <t>Sample
name</t>
    <phoneticPr fontId="1" type="noConversion"/>
  </si>
  <si>
    <t xml:space="preserve">Peak area </t>
    <phoneticPr fontId="1" type="noConversion"/>
  </si>
  <si>
    <t>Area ratio</t>
    <phoneticPr fontId="1" type="noConversion"/>
  </si>
  <si>
    <t>STD</t>
    <phoneticPr fontId="9" type="noConversion"/>
  </si>
  <si>
    <t>ISTD</t>
    <phoneticPr fontId="1" type="noConversion"/>
  </si>
  <si>
    <t>ISTD 
Peak area
 CV (%)</t>
    <phoneticPr fontId="1" type="noConversion"/>
  </si>
  <si>
    <t>Area ratio 
CV (%)</t>
    <phoneticPr fontId="1" type="noConversion"/>
  </si>
  <si>
    <t>STD area</t>
    <phoneticPr fontId="1" type="noConversion"/>
  </si>
  <si>
    <t>IS area</t>
    <phoneticPr fontId="1" type="noConversion"/>
  </si>
  <si>
    <t>Analysis date</t>
    <phoneticPr fontId="1" type="noConversion"/>
  </si>
  <si>
    <t>ISR
Sample name</t>
    <phoneticPr fontId="1" type="noConversion"/>
  </si>
  <si>
    <t>Batch Summary</t>
    <phoneticPr fontId="9" type="noConversion"/>
  </si>
  <si>
    <t>Time(hr)</t>
    <phoneticPr fontId="1" type="noConversion"/>
  </si>
  <si>
    <t>Period</t>
    <phoneticPr fontId="1" type="noConversion"/>
  </si>
  <si>
    <t>SD</t>
    <phoneticPr fontId="1" type="noConversion"/>
  </si>
  <si>
    <t>1기</t>
    <phoneticPr fontId="1" type="noConversion"/>
  </si>
  <si>
    <t>2기</t>
    <phoneticPr fontId="1" type="noConversion"/>
  </si>
  <si>
    <t>아주약품㈜</t>
    <phoneticPr fontId="1" type="noConversion"/>
  </si>
  <si>
    <t>시험약 1: C54R1
시험약 2: A51R1
시험약 3: A51R3</t>
    <phoneticPr fontId="1" type="noConversion"/>
  </si>
  <si>
    <t>-</t>
  </si>
  <si>
    <t>DTPK-CS-22-019</t>
  </si>
  <si>
    <t>Valsartan</t>
  </si>
  <si>
    <r>
      <t>Valsartan-d</t>
    </r>
    <r>
      <rPr>
        <vertAlign val="subscript"/>
        <sz val="10"/>
        <color indexed="10"/>
        <rFont val="Calibri Light"/>
        <family val="3"/>
        <charset val="129"/>
        <scheme val="major"/>
      </rPr>
      <t>9</t>
    </r>
  </si>
  <si>
    <t>A030, A120, A210, C040, C190, C230 - 1기 채혈 완료 후 탈락</t>
  </si>
  <si>
    <t>A010</t>
  </si>
  <si>
    <t>A020</t>
  </si>
  <si>
    <t>A030</t>
  </si>
  <si>
    <t>A040</t>
  </si>
  <si>
    <t>A050</t>
  </si>
  <si>
    <t>A060</t>
  </si>
  <si>
    <t>A070</t>
  </si>
  <si>
    <t>A080</t>
  </si>
  <si>
    <t>A090</t>
  </si>
  <si>
    <t>A100</t>
  </si>
  <si>
    <t>A110</t>
  </si>
  <si>
    <t>A120</t>
  </si>
  <si>
    <t>A130</t>
  </si>
  <si>
    <t>A140</t>
  </si>
  <si>
    <t>A150</t>
  </si>
  <si>
    <t>A160</t>
  </si>
  <si>
    <t>6Batch</t>
  </si>
  <si>
    <t>4Batch</t>
  </si>
  <si>
    <t>5Batch</t>
  </si>
  <si>
    <t>7Batch</t>
  </si>
  <si>
    <t>8Batch</t>
  </si>
  <si>
    <t>1ISR</t>
  </si>
  <si>
    <t>2022.09.02 ~ 2022.09.03</t>
  </si>
  <si>
    <t>A190</t>
  </si>
  <si>
    <t>A200</t>
  </si>
  <si>
    <t>A210</t>
  </si>
  <si>
    <t>A220</t>
  </si>
  <si>
    <t>A230</t>
  </si>
  <si>
    <t>A240</t>
  </si>
  <si>
    <t>Arm A</t>
  </si>
  <si>
    <t>SuAject</t>
  </si>
  <si>
    <t>No.</t>
    <phoneticPr fontId="1" type="noConversion"/>
  </si>
  <si>
    <t>Batch name</t>
    <phoneticPr fontId="1" type="noConversion"/>
  </si>
  <si>
    <t>Sample name</t>
    <phoneticPr fontId="1" type="noConversion"/>
  </si>
  <si>
    <t>Re-analysis and 
Re-injection reason</t>
    <phoneticPr fontId="1" type="noConversion"/>
  </si>
  <si>
    <t>Accepted
sample name</t>
    <phoneticPr fontId="1" type="noConversion"/>
  </si>
  <si>
    <t xml:space="preserve">Accepted
criteria </t>
    <phoneticPr fontId="1" type="noConversion"/>
  </si>
  <si>
    <t>Note</t>
    <phoneticPr fontId="1" type="noConversion"/>
  </si>
  <si>
    <t>Re-analysis reason</t>
    <phoneticPr fontId="1" type="noConversion"/>
  </si>
  <si>
    <t xml:space="preserve">Accepted criteria </t>
    <phoneticPr fontId="1" type="noConversion"/>
  </si>
  <si>
    <t>20220902_SYS_IR1</t>
  </si>
  <si>
    <t>20220902_SYS_IR2</t>
  </si>
  <si>
    <t>20220902_SYS_IR3</t>
  </si>
  <si>
    <t>20220902_SYS_IR4</t>
  </si>
  <si>
    <t>20220902_SYS_IR5</t>
  </si>
  <si>
    <t>20220902_SYS_Blank1</t>
  </si>
  <si>
    <t>20220902_SYS_LLOQ1</t>
  </si>
  <si>
    <t>No Peak</t>
  </si>
  <si>
    <t>ND</t>
  </si>
  <si>
    <t>BQL</t>
  </si>
  <si>
    <t>1B_1P_A060_0h</t>
    <phoneticPr fontId="1" type="noConversion"/>
  </si>
  <si>
    <t>11. 0시간의 시료에서 최저정량한계 시료를 기준으로 분석물질이 20.0% 초과 검출(피크 면적비 기준) 된 경우
(단, 내인성으로 알려진 물질 또는 반복투여의 경우는 재분석을 하지 않는다. 또한 채혈 시간 Blind 인 경우도 재분석을 생략 할 수 있다.)</t>
    <phoneticPr fontId="1" type="noConversion"/>
  </si>
  <si>
    <t>B</t>
    <phoneticPr fontId="1" type="noConversion"/>
  </si>
  <si>
    <t>최초분석 결과값과 재분석 결과값을 비교하여 농도 차이가 20.0% 이하이면 최초분석 결과값을 채택하고, 농도 차이가 20.0% 초과하면 3검을 실시한다. 3검 이상 재분석 시에는 앞에서 측정한 결과값과 비교하여 농도 차이가 20.0% 이하이면 앞에서 측정한 유효한 결과값을 선택한다. 단, 결과값이 LLOQ이하이면 농도를 비교하지 않고 유효한 결과값을 선택한다.</t>
    <phoneticPr fontId="1" type="noConversion"/>
  </si>
  <si>
    <t>*재분석 사유 11번의 경우 아래의 과정을 따른다. 이때의 재분석은 검체의 오염 유무(전처리상의 오염 또는 검체 자체의 농도) 판단을 정확하게 판단할 수 있는 결과를 얻는 것을 목적으로 한다.</t>
    <phoneticPr fontId="1" type="noConversion"/>
  </si>
  <si>
    <t>No.</t>
  </si>
  <si>
    <t>b) LLOQ시료를 기준으로 분석물질이 20.0% 미만 검출(피크 면적비 기준)</t>
    <phoneticPr fontId="1" type="noConversion"/>
  </si>
  <si>
    <t>1Batch</t>
    <phoneticPr fontId="1" type="noConversion"/>
  </si>
  <si>
    <t>재분석 대상 : 1B_1P_A060_0h (0시간의 시료에서 최저정량한계 시료를 기준으로 분석물질이 20.0% 초과 검출(피크 면적비 기준) 된 경우)</t>
    <phoneticPr fontId="1" type="noConversion"/>
  </si>
  <si>
    <t>2022.09.05 ~ 2022.09.06</t>
    <phoneticPr fontId="1" type="noConversion"/>
  </si>
  <si>
    <t>A010 ~ A080
(A030 1기 채혈 완료 후 탈락)
: 255개</t>
    <phoneticPr fontId="1" type="noConversion"/>
  </si>
  <si>
    <t>A090 ~ A160
(A120 1기 채혈 완료 후 탈락)
: 255개</t>
    <phoneticPr fontId="1" type="noConversion"/>
  </si>
  <si>
    <t>Arm C</t>
    <phoneticPr fontId="1" type="noConversion"/>
  </si>
  <si>
    <t>A110</t>
    <phoneticPr fontId="1" type="noConversion"/>
  </si>
  <si>
    <t>A100</t>
    <phoneticPr fontId="1" type="noConversion"/>
  </si>
  <si>
    <t>A120</t>
    <phoneticPr fontId="1" type="noConversion"/>
  </si>
  <si>
    <t>A130</t>
    <phoneticPr fontId="1" type="noConversion"/>
  </si>
  <si>
    <t>A140</t>
    <phoneticPr fontId="1" type="noConversion"/>
  </si>
  <si>
    <t>A150</t>
    <phoneticPr fontId="1" type="noConversion"/>
  </si>
  <si>
    <t>20220905_SYS_IR1</t>
  </si>
  <si>
    <t>20220905_SYS_IR2</t>
  </si>
  <si>
    <t>20220905_SYS_IR3</t>
  </si>
  <si>
    <t>20220905_SYS_IR4</t>
  </si>
  <si>
    <t>20220905_SYS_IR5</t>
  </si>
  <si>
    <t>20220905_SYS_Blank1</t>
  </si>
  <si>
    <t>20220905_SYS_LLOQ1</t>
  </si>
  <si>
    <t>C010</t>
  </si>
  <si>
    <t>C020</t>
  </si>
  <si>
    <t>C030</t>
  </si>
  <si>
    <t>C040</t>
  </si>
  <si>
    <t>C050</t>
  </si>
  <si>
    <t>C060</t>
  </si>
  <si>
    <t>C070</t>
  </si>
  <si>
    <t>C080</t>
  </si>
  <si>
    <t>C090</t>
  </si>
  <si>
    <t>C100</t>
  </si>
  <si>
    <t>C110</t>
  </si>
  <si>
    <t>C120</t>
  </si>
  <si>
    <t>C130</t>
  </si>
  <si>
    <t>C140</t>
  </si>
  <si>
    <t>C150</t>
  </si>
  <si>
    <t>C160</t>
  </si>
  <si>
    <t>C190</t>
  </si>
  <si>
    <t>C200</t>
  </si>
  <si>
    <t>C210</t>
  </si>
  <si>
    <t>C220</t>
  </si>
  <si>
    <t>C230</t>
  </si>
  <si>
    <t>C240</t>
  </si>
  <si>
    <t>2022.09.06 ~ 2022.09.07</t>
  </si>
  <si>
    <t>A170 ~ A240
(A210 1기 채혈 완료 후 탈락)
: 255개</t>
  </si>
  <si>
    <t>20220906_SYS_IR1</t>
  </si>
  <si>
    <t>20220906_SYS_IR2</t>
  </si>
  <si>
    <t>20220906_SYS_IR3</t>
  </si>
  <si>
    <t>20220906_SYS_IR4</t>
  </si>
  <si>
    <t>20220906_SYS_IR5</t>
  </si>
  <si>
    <t>20220906_SYS_Blank1</t>
  </si>
  <si>
    <t>20220906_SYS_LLOQ1</t>
  </si>
  <si>
    <t>A170</t>
  </si>
  <si>
    <t>A180</t>
  </si>
  <si>
    <t>20220907_SYS_IR1</t>
  </si>
  <si>
    <t>20220907_SYS_IR2</t>
  </si>
  <si>
    <t>20220907_SYS_IR3</t>
  </si>
  <si>
    <t>20220907_SYS_IR4</t>
  </si>
  <si>
    <t>20220907_SYS_IR5</t>
  </si>
  <si>
    <t>20220907_SYS_Blank1</t>
  </si>
  <si>
    <t>20220907_SYS_LLOQ1</t>
  </si>
  <si>
    <t>2022.09.07 ~ 2022.09.08</t>
  </si>
  <si>
    <t>C010 ~ C060
(C040 1기 채혈 완료 후 탈락)
: 187개</t>
  </si>
  <si>
    <t>2022.09.08 ~ 2022.09.09</t>
  </si>
  <si>
    <t>C070 ~ C120
: 204개</t>
  </si>
  <si>
    <t>20220908_SYS_IR1</t>
  </si>
  <si>
    <t>20220908_SYS_IR2</t>
  </si>
  <si>
    <t>20220908_SYS_IR3</t>
  </si>
  <si>
    <t>20220908_SYS_IR4</t>
  </si>
  <si>
    <t>20220908_SYS_IR5</t>
  </si>
  <si>
    <t>20220908_SYS_Blank1</t>
  </si>
  <si>
    <t>20220908_SYS_LLOQ1</t>
  </si>
  <si>
    <t>20220913_SYS_IR1</t>
  </si>
  <si>
    <t>20220913_SYS_IR2</t>
  </si>
  <si>
    <t>20220913_SYS_IR3</t>
  </si>
  <si>
    <t>20220913_SYS_IR4</t>
  </si>
  <si>
    <t>20220913_SYS_IR5</t>
  </si>
  <si>
    <t>20220913_SYS_Blank1</t>
  </si>
  <si>
    <t>20220913_SYS_LLOQ1</t>
  </si>
  <si>
    <t>C170</t>
  </si>
  <si>
    <t>C180</t>
  </si>
  <si>
    <t>2022.09.13 ~ 2022.09.14</t>
  </si>
  <si>
    <t>C130 ~ C180
: 204개</t>
  </si>
  <si>
    <t>20220914_SYS_IR1</t>
  </si>
  <si>
    <t>20220914_SYS_IR2</t>
  </si>
  <si>
    <t>20220914_SYS_IR3</t>
  </si>
  <si>
    <t>20220914_SYS_IR4</t>
  </si>
  <si>
    <t>20220914_SYS_IR5</t>
  </si>
  <si>
    <t>20220914_SYS_Blank1</t>
  </si>
  <si>
    <t>20220914_SYS_LLOQ1</t>
  </si>
  <si>
    <t>7B_1P_A060_0h_RA1</t>
  </si>
  <si>
    <t>2022.09.14 ~ 2022.09.15</t>
  </si>
  <si>
    <t>20220915_SYS_IR1</t>
  </si>
  <si>
    <t>20220915_SYS_IR2</t>
  </si>
  <si>
    <t>20220915_SYS_IR3</t>
  </si>
  <si>
    <t>20220915_SYS_IR4</t>
  </si>
  <si>
    <t>20220915_SYS_IR5</t>
  </si>
  <si>
    <t>20220915_SYS_Blank1</t>
  </si>
  <si>
    <t>20220915_SYS_LLOQ1</t>
  </si>
  <si>
    <t>8B_1P_A060_0h_RA2</t>
  </si>
  <si>
    <t>C190 ~ C240, 1P_A060_0h
(C190, C230 1기 채혈 완료 후 탈락)
: 171개</t>
    <phoneticPr fontId="1" type="noConversion"/>
  </si>
  <si>
    <t>C170</t>
    <phoneticPr fontId="1" type="noConversion"/>
  </si>
  <si>
    <t>C180</t>
    <phoneticPr fontId="1" type="noConversion"/>
  </si>
  <si>
    <t>재분석 대상 : 7B_1P_A060_0h_RA1 (피크 면적비 기준으로 비교 시 1st: BQL, 2nd: ND으로 삼검이 필요함을 확인함.)</t>
    <phoneticPr fontId="1" type="noConversion"/>
  </si>
  <si>
    <t>2022.09.15</t>
    <phoneticPr fontId="1" type="noConversion"/>
  </si>
  <si>
    <r>
      <t>1</t>
    </r>
    <r>
      <rPr>
        <vertAlign val="superscript"/>
        <sz val="10"/>
        <rFont val="Calibri"/>
        <family val="3"/>
        <charset val="129"/>
        <scheme val="minor"/>
      </rPr>
      <t>st</t>
    </r>
  </si>
  <si>
    <r>
      <t>2</t>
    </r>
    <r>
      <rPr>
        <vertAlign val="superscript"/>
        <sz val="10"/>
        <rFont val="Calibri"/>
        <family val="3"/>
        <charset val="129"/>
        <scheme val="minor"/>
      </rPr>
      <t>nd</t>
    </r>
  </si>
  <si>
    <r>
      <t>3</t>
    </r>
    <r>
      <rPr>
        <vertAlign val="superscript"/>
        <sz val="10"/>
        <rFont val="Calibri"/>
        <family val="3"/>
        <charset val="129"/>
        <scheme val="minor"/>
      </rPr>
      <t>rd</t>
    </r>
  </si>
  <si>
    <r>
      <t>BQL</t>
    </r>
    <r>
      <rPr>
        <vertAlign val="superscript"/>
        <sz val="10"/>
        <rFont val="Calibri"/>
        <family val="3"/>
        <charset val="129"/>
        <scheme val="minor"/>
      </rPr>
      <t>a)</t>
    </r>
    <phoneticPr fontId="1" type="noConversion"/>
  </si>
  <si>
    <r>
      <t>ND</t>
    </r>
    <r>
      <rPr>
        <vertAlign val="superscript"/>
        <sz val="10"/>
        <rFont val="Calibri"/>
        <family val="3"/>
        <charset val="129"/>
        <scheme val="minor"/>
      </rPr>
      <t>b)</t>
    </r>
    <phoneticPr fontId="1" type="noConversion"/>
  </si>
  <si>
    <t>ND</t>
    <phoneticPr fontId="1" type="noConversion"/>
  </si>
  <si>
    <t>재검 채택</t>
    <phoneticPr fontId="1" type="noConversion"/>
  </si>
  <si>
    <t>B-3</t>
    <phoneticPr fontId="1" type="noConversion"/>
  </si>
  <si>
    <t>20220916_SYS_IR1</t>
  </si>
  <si>
    <t>20220916_SYS_IR2</t>
  </si>
  <si>
    <t>20220916_SYS_IR3</t>
  </si>
  <si>
    <t>20220916_SYS_IR4</t>
  </si>
  <si>
    <t>20220916_SYS_IR5</t>
  </si>
  <si>
    <t>20220916_SYS_Blank1</t>
  </si>
  <si>
    <t>20220916_SYS_LLOQ1</t>
  </si>
  <si>
    <t>2022.09.16 ~ 2022.09.17</t>
  </si>
  <si>
    <t>1P_A010_24h</t>
  </si>
  <si>
    <t>1P_A010_24h 등 127개</t>
  </si>
  <si>
    <t>2P_A010_2h</t>
  </si>
  <si>
    <t>2P_A010_24h</t>
  </si>
  <si>
    <t>1P_A030_3h</t>
  </si>
  <si>
    <t>1P_A040_3h</t>
  </si>
  <si>
    <t>1P_A040_12h</t>
  </si>
  <si>
    <t>2P_A040_10h</t>
  </si>
  <si>
    <t>1P_A050_4h</t>
  </si>
  <si>
    <t>2P_A050_3h</t>
  </si>
  <si>
    <t>1P_A060_2h</t>
  </si>
  <si>
    <t>1P_A060_3h</t>
  </si>
  <si>
    <t>1P_A060_4h</t>
  </si>
  <si>
    <t>2P_A060_10h</t>
  </si>
  <si>
    <t>2P_A060_12h</t>
  </si>
  <si>
    <t>2P_A070_2h</t>
  </si>
  <si>
    <t>1P_A090_5h</t>
  </si>
  <si>
    <t>1P_A090_10h</t>
  </si>
  <si>
    <t>1P_A090_12h</t>
  </si>
  <si>
    <t>1P_A100_24h</t>
  </si>
  <si>
    <t>2P_A100_5h</t>
  </si>
  <si>
    <t>2P_A100_6h</t>
  </si>
  <si>
    <t>2P_A100_7h</t>
  </si>
  <si>
    <t>1P_A110_12h</t>
  </si>
  <si>
    <t>1P_A110_24h</t>
  </si>
  <si>
    <t>2P_A110_4h</t>
  </si>
  <si>
    <t>1P_A130_12h</t>
  </si>
  <si>
    <t>2P_A130_5h</t>
  </si>
  <si>
    <t>2P_A130_24h</t>
  </si>
  <si>
    <t>1P_A140_10h</t>
  </si>
  <si>
    <t>2P_A140_5h</t>
  </si>
  <si>
    <t>2P_A140_10h</t>
  </si>
  <si>
    <t>2P_A140_24h</t>
  </si>
  <si>
    <t>1P_A150_5h</t>
  </si>
  <si>
    <t>1P_A150_10h</t>
  </si>
  <si>
    <t>2P_A150_4h</t>
  </si>
  <si>
    <t>1P_A160_24h</t>
  </si>
  <si>
    <t>1P_A170_2h</t>
  </si>
  <si>
    <t>1P_A170_3h</t>
  </si>
  <si>
    <t>1P_A170_8h</t>
  </si>
  <si>
    <t>1P_A170_10h</t>
  </si>
  <si>
    <t>2P_A170_1.5h</t>
  </si>
  <si>
    <t>1P_A180_8h</t>
  </si>
  <si>
    <t>1P_A180_10h</t>
  </si>
  <si>
    <t>2P_A180_2h</t>
  </si>
  <si>
    <t>2P_A180_3h</t>
  </si>
  <si>
    <t>2P_A180_4h</t>
  </si>
  <si>
    <t>2P_A180_12h</t>
  </si>
  <si>
    <t>1P_A190_3h</t>
  </si>
  <si>
    <t>1P_A190_10h</t>
  </si>
  <si>
    <t>2P_A190_1.5h</t>
  </si>
  <si>
    <t>2P_A190_10h</t>
  </si>
  <si>
    <t>1P_A200_10h</t>
  </si>
  <si>
    <t>1P_A200_24h</t>
  </si>
  <si>
    <t>2P_A200_12h</t>
  </si>
  <si>
    <t>1P_A220_1.5h</t>
  </si>
  <si>
    <t>1P_A220_2h</t>
  </si>
  <si>
    <t>2P_A220_24h</t>
  </si>
  <si>
    <t>1P_A230_12h</t>
  </si>
  <si>
    <t>1P_A240_0.75h</t>
  </si>
  <si>
    <t>1P_A240_10h</t>
  </si>
  <si>
    <t>1P_A240_12h</t>
  </si>
  <si>
    <t>2P_A240_2h</t>
  </si>
  <si>
    <t>2P_A240_24h</t>
  </si>
  <si>
    <t>1P_C010_12h</t>
  </si>
  <si>
    <t>2P_C010_1.5h</t>
  </si>
  <si>
    <t>1P_C020_24h</t>
  </si>
  <si>
    <t>2P_C020_5h</t>
  </si>
  <si>
    <t>2P_C030_10h</t>
  </si>
  <si>
    <t>2P_C030_24h</t>
  </si>
  <si>
    <t>1P_C040_2h</t>
  </si>
  <si>
    <t>1P_C040_8h</t>
  </si>
  <si>
    <t>1P_C050_4h</t>
  </si>
  <si>
    <t>1P_C050_5h</t>
  </si>
  <si>
    <t>2P_C050_2h</t>
  </si>
  <si>
    <t>2P_C050_12h</t>
  </si>
  <si>
    <t>1P_C060_8h</t>
  </si>
  <si>
    <t>2P_C060_10h</t>
  </si>
  <si>
    <t>1P_C070_4h</t>
  </si>
  <si>
    <t>1P_C070_10h</t>
  </si>
  <si>
    <t>2P_C070_8h</t>
  </si>
  <si>
    <t>2P_C070_12h</t>
  </si>
  <si>
    <t>1P_C080_12h</t>
  </si>
  <si>
    <t>2P_C080_3h</t>
  </si>
  <si>
    <t>2P_C080_12h</t>
  </si>
  <si>
    <t>2P_C080_24h</t>
  </si>
  <si>
    <t>1P_C090_4h</t>
  </si>
  <si>
    <t>1P_C090_6h</t>
  </si>
  <si>
    <t>1P_C090_8h</t>
  </si>
  <si>
    <t>1P_C100_10h</t>
  </si>
  <si>
    <t>1P_C110_36h</t>
  </si>
  <si>
    <t>2P_C110_2h</t>
  </si>
  <si>
    <t>2P_C110_3h</t>
  </si>
  <si>
    <t>2P_C110_12h</t>
  </si>
  <si>
    <t>1P_C120_8h</t>
  </si>
  <si>
    <t>1P_C120_10h</t>
  </si>
  <si>
    <t>1P_C120_12h</t>
  </si>
  <si>
    <t>2P_C120_4h</t>
  </si>
  <si>
    <t>2P_C120_8h</t>
  </si>
  <si>
    <t>1P_C130_1.5h</t>
  </si>
  <si>
    <t>1P_C130_10h</t>
  </si>
  <si>
    <t>2P_C130_1.5h</t>
  </si>
  <si>
    <t>2P_C130_3h</t>
  </si>
  <si>
    <t>2P_C130_12h</t>
  </si>
  <si>
    <t>2P_C130_24h</t>
  </si>
  <si>
    <t>1P_C140_1.5h</t>
  </si>
  <si>
    <t>1P_C150_3h</t>
  </si>
  <si>
    <t>1P_C150_4h</t>
  </si>
  <si>
    <t>2P_C150_2h</t>
  </si>
  <si>
    <t>2P_C150_12h</t>
  </si>
  <si>
    <t>2P_C150_24h</t>
  </si>
  <si>
    <t>1P_C160_1.5h</t>
  </si>
  <si>
    <t>2P_C160_10h</t>
  </si>
  <si>
    <t>2P_C170_12h</t>
  </si>
  <si>
    <t>1P_C190_0.75h</t>
  </si>
  <si>
    <t>1P_C200_3h</t>
  </si>
  <si>
    <t>1P_C200_4h</t>
  </si>
  <si>
    <t>1P_C200_5h</t>
  </si>
  <si>
    <t>1P_C210_1.5h</t>
  </si>
  <si>
    <t>2P_C210_1.5h</t>
  </si>
  <si>
    <t>2P_C210_8h</t>
  </si>
  <si>
    <t>2P_C220_1h</t>
  </si>
  <si>
    <t>2P_C220_1.5h</t>
  </si>
  <si>
    <t>2P_C220_2h</t>
  </si>
  <si>
    <t>2P_C220_12h</t>
  </si>
  <si>
    <t>1P_C230_2h</t>
  </si>
  <si>
    <t>1P_C230_12h</t>
  </si>
  <si>
    <t>1P_C230_24h</t>
  </si>
  <si>
    <t>System suitability</t>
  </si>
  <si>
    <t>1P_A060_0h</t>
    <phoneticPr fontId="1" type="noConversion"/>
  </si>
  <si>
    <t>a) LLOQ 시료를 기준으로 분석물질이 20.0% 이상 검출 (피크 면적비 기준)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</si>
</sst>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0.000_ "/>
    <numFmt numFmtId="166" formatCode="0.00_ "/>
    <numFmt numFmtId="167" formatCode="0_ "/>
    <numFmt numFmtId="168" formatCode="0.0"/>
    <numFmt numFmtId="169" formatCode="0.0_ "/>
    <numFmt numFmtId="170" formatCode="0.000"/>
    <numFmt numFmtId="171" formatCode="0.0000"/>
    <numFmt numFmtId="172" formatCode="0.0000_ "/>
    <numFmt numFmtId="173" formatCode="0.000_);[Red]\(0.000\)"/>
    <numFmt numFmtId="174" formatCode="#,##0_ "/>
    <numFmt numFmtId="175" formatCode="0.0_);[Red]\(0.0\)"/>
    <numFmt numFmtId="176" formatCode="0.000000"/>
  </numFmts>
  <fonts count="4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sz val="14"/>
      <color theme="1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u/>
      <sz val="11"/>
      <color theme="1"/>
      <name val="Calibri"/>
      <family val="3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Calibri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Calibri"/>
      <family val="3"/>
      <charset val="129"/>
      <scheme val="minor"/>
    </font>
    <font>
      <sz val="10"/>
      <color theme="1"/>
      <name val="Calibri Light"/>
      <family val="3"/>
      <charset val="129"/>
      <scheme val="major"/>
    </font>
    <font>
      <sz val="10"/>
      <name val="Calibri Light"/>
      <family val="3"/>
      <charset val="129"/>
      <scheme val="major"/>
    </font>
    <font>
      <sz val="11"/>
      <name val="돋움"/>
      <family val="3"/>
      <charset val="129"/>
    </font>
    <font>
      <sz val="10"/>
      <color indexed="8"/>
      <name val="맑은 고딕"/>
      <family val="3"/>
      <charset val="129"/>
    </font>
    <font>
      <b/>
      <sz val="11"/>
      <name val="Calibri"/>
      <family val="3"/>
      <charset val="129"/>
      <scheme val="minor"/>
    </font>
    <font>
      <b/>
      <sz val="11"/>
      <color indexed="13"/>
      <name val="Calibri Light"/>
      <family val="3"/>
      <charset val="129"/>
      <scheme val="major"/>
    </font>
    <font>
      <b/>
      <sz val="10"/>
      <color rgb="FFFFFF00"/>
      <name val="Calibri Light"/>
      <family val="3"/>
      <charset val="129"/>
      <scheme val="major"/>
    </font>
    <font>
      <sz val="11"/>
      <color theme="1"/>
      <name val="Calibri"/>
      <family val="2"/>
      <charset val="129"/>
      <scheme val="minor"/>
    </font>
    <font>
      <b/>
      <sz val="14"/>
      <color indexed="13"/>
      <name val="Calibri Light"/>
      <family val="3"/>
      <charset val="129"/>
      <scheme val="major"/>
    </font>
    <font>
      <b/>
      <sz val="11"/>
      <color theme="1"/>
      <name val="Calibri"/>
      <family val="2"/>
      <scheme val="minor"/>
    </font>
    <font>
      <sz val="10"/>
      <color indexed="1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9"/>
      <color indexed="8"/>
      <name val="Calibri"/>
      <family val="3"/>
      <charset val="129"/>
      <scheme val="minor"/>
    </font>
    <font>
      <b/>
      <sz val="9"/>
      <color indexed="9"/>
      <name val="Calibri"/>
      <family val="3"/>
      <charset val="129"/>
      <scheme val="minor"/>
    </font>
    <font>
      <sz val="9"/>
      <color indexed="10"/>
      <name val="Calibri"/>
      <family val="3"/>
      <charset val="129"/>
      <scheme val="minor"/>
    </font>
    <font>
      <b/>
      <sz val="14"/>
      <color indexed="13"/>
      <name val="Calibri"/>
      <family val="2"/>
      <charset val="129"/>
      <scheme val="minor"/>
    </font>
    <font>
      <sz val="10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4"/>
      <color indexed="13"/>
      <name val="Calibri"/>
      <family val="3"/>
      <charset val="129"/>
      <scheme val="minor"/>
    </font>
    <font>
      <b/>
      <sz val="10"/>
      <color theme="1"/>
      <name val="Calibri Light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indexed="10"/>
      <name val="Calibri Light"/>
      <family val="3"/>
      <charset val="129"/>
      <scheme val="major"/>
    </font>
    <font>
      <sz val="6"/>
      <color indexed="10"/>
      <name val="Calibri Light"/>
      <family val="3"/>
      <charset val="129"/>
      <scheme val="major"/>
    </font>
    <font>
      <vertAlign val="subscript"/>
      <sz val="10"/>
      <color indexed="10"/>
      <name val="Calibri Light"/>
      <family val="3"/>
      <charset val="129"/>
      <scheme val="major"/>
    </font>
    <font>
      <sz val="10"/>
      <color rgb="FFFF0000"/>
      <name val="Calibri Light"/>
      <family val="3"/>
      <charset val="129"/>
      <scheme val="major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4"/>
      <color indexed="9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vertAlign val="superscript"/>
      <sz val="10"/>
      <name val="Calibri"/>
      <family val="3"/>
      <charset val="129"/>
      <scheme val="minor"/>
    </font>
    <font>
      <sz val="9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2">
    <xf numFmtId="0" fontId="0" fillId="0" borderId="0">
      <alignment vertical="center"/>
    </xf>
    <xf numFmtId="0" fontId="8" fillId="0" borderId="0"/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164" fontId="2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164" fontId="20" fillId="0" borderId="0" applyFont="0" applyFill="0" applyBorder="0" applyAlignment="0" applyProtection="0">
      <alignment vertical="center"/>
    </xf>
    <xf numFmtId="0" fontId="8" fillId="0" borderId="0"/>
    <xf numFmtId="164" fontId="20" fillId="0" borderId="0" applyFont="0" applyFill="0" applyBorder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2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1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9" fillId="4" borderId="0" xfId="0" applyFont="1" applyFill="1">
      <alignment vertical="center"/>
    </xf>
    <xf numFmtId="0" fontId="14" fillId="0" borderId="3" xfId="2" applyFont="1" applyFill="1" applyBorder="1" applyAlignment="1">
      <alignment horizontal="center" vertical="center" wrapText="1"/>
    </xf>
    <xf numFmtId="168" fontId="14" fillId="0" borderId="2" xfId="2" applyNumberFormat="1" applyFont="1" applyFill="1" applyBorder="1" applyAlignment="1">
      <alignment horizontal="center" vertical="center"/>
    </xf>
    <xf numFmtId="0" fontId="14" fillId="0" borderId="3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4" fillId="0" borderId="8" xfId="3" applyFont="1" applyFill="1" applyBorder="1" applyAlignment="1">
      <alignment horizontal="center" vertical="center"/>
    </xf>
    <xf numFmtId="168" fontId="14" fillId="0" borderId="5" xfId="2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68" fontId="14" fillId="0" borderId="0" xfId="4" applyNumberFormat="1" applyFont="1" applyBorder="1" applyAlignment="1">
      <alignment horizontal="center" vertical="center"/>
    </xf>
    <xf numFmtId="0" fontId="14" fillId="0" borderId="8" xfId="0" applyNumberFormat="1" applyFont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9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12" fillId="0" borderId="0" xfId="0" applyFo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169" fontId="12" fillId="0" borderId="8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wrapText="1"/>
    </xf>
    <xf numFmtId="172" fontId="14" fillId="0" borderId="4" xfId="0" applyNumberFormat="1" applyFont="1" applyFill="1" applyBorder="1" applyAlignment="1">
      <alignment horizontal="center" vertical="center"/>
    </xf>
    <xf numFmtId="0" fontId="14" fillId="0" borderId="20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24" fillId="0" borderId="10" xfId="0" applyFont="1" applyBorder="1">
      <alignment vertical="center"/>
    </xf>
    <xf numFmtId="0" fontId="24" fillId="0" borderId="7" xfId="0" applyFont="1" applyBorder="1">
      <alignment vertical="center"/>
    </xf>
    <xf numFmtId="0" fontId="28" fillId="6" borderId="0" xfId="2" applyFont="1" applyFill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28" fillId="4" borderId="0" xfId="2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25" fillId="4" borderId="0" xfId="0" applyFont="1" applyFill="1">
      <alignment vertical="center"/>
    </xf>
    <xf numFmtId="0" fontId="29" fillId="0" borderId="0" xfId="0" applyFont="1">
      <alignment vertical="center"/>
    </xf>
    <xf numFmtId="49" fontId="3" fillId="0" borderId="11" xfId="0" applyNumberFormat="1" applyFont="1" applyBorder="1" applyAlignment="1">
      <alignment vertical="center"/>
    </xf>
    <xf numFmtId="0" fontId="31" fillId="0" borderId="0" xfId="0" applyFont="1">
      <alignment vertical="center"/>
    </xf>
    <xf numFmtId="173" fontId="16" fillId="8" borderId="1" xfId="0" applyNumberFormat="1" applyFont="1" applyFill="1" applyBorder="1" applyAlignment="1">
      <alignment horizontal="center" vertical="center"/>
    </xf>
    <xf numFmtId="173" fontId="12" fillId="0" borderId="3" xfId="0" applyNumberFormat="1" applyFont="1" applyFill="1" applyBorder="1" applyAlignment="1">
      <alignment horizontal="center" vertical="center" wrapText="1"/>
    </xf>
    <xf numFmtId="173" fontId="12" fillId="0" borderId="8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71" fontId="3" fillId="0" borderId="11" xfId="0" applyNumberFormat="1" applyFont="1" applyBorder="1" applyAlignment="1">
      <alignment horizontal="center" vertical="center"/>
    </xf>
    <xf numFmtId="171" fontId="3" fillId="0" borderId="10" xfId="0" applyNumberFormat="1" applyFont="1" applyBorder="1" applyAlignment="1">
      <alignment horizontal="center" vertical="center"/>
    </xf>
    <xf numFmtId="171" fontId="3" fillId="0" borderId="12" xfId="0" applyNumberFormat="1" applyFont="1" applyBorder="1" applyAlignment="1">
      <alignment horizontal="center" vertical="center"/>
    </xf>
    <xf numFmtId="172" fontId="6" fillId="0" borderId="1" xfId="2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73" fontId="12" fillId="0" borderId="0" xfId="0" applyNumberFormat="1" applyFont="1" applyFill="1" applyBorder="1" applyAlignment="1">
      <alignment horizontal="right" vertical="center"/>
    </xf>
    <xf numFmtId="173" fontId="2" fillId="0" borderId="0" xfId="0" applyNumberFormat="1" applyFont="1" applyFill="1" applyAlignment="1">
      <alignment horizontal="right" vertical="center"/>
    </xf>
    <xf numFmtId="168" fontId="2" fillId="0" borderId="15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3" fillId="9" borderId="0" xfId="0" applyFont="1" applyFill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33" fillId="6" borderId="0" xfId="2" applyFont="1" applyFill="1" applyAlignment="1">
      <alignment horizontal="left" vertical="center"/>
    </xf>
    <xf numFmtId="172" fontId="17" fillId="0" borderId="1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65" fontId="13" fillId="0" borderId="3" xfId="0" applyNumberFormat="1" applyFont="1" applyFill="1" applyBorder="1" applyAlignment="1">
      <alignment horizontal="center" vertical="center"/>
    </xf>
    <xf numFmtId="169" fontId="13" fillId="0" borderId="3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/>
    </xf>
    <xf numFmtId="169" fontId="13" fillId="0" borderId="0" xfId="0" applyNumberFormat="1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9" fontId="13" fillId="0" borderId="8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5" borderId="0" xfId="0" applyFont="1" applyFill="1">
      <alignment vertical="center"/>
    </xf>
    <xf numFmtId="0" fontId="34" fillId="0" borderId="0" xfId="0" applyFont="1">
      <alignment vertical="center"/>
    </xf>
    <xf numFmtId="0" fontId="35" fillId="0" borderId="19" xfId="0" applyFont="1" applyBorder="1" applyAlignment="1">
      <alignment horizontal="justify" vertical="center" wrapText="1"/>
    </xf>
    <xf numFmtId="169" fontId="35" fillId="0" borderId="19" xfId="0" applyNumberFormat="1" applyFont="1" applyBorder="1" applyAlignment="1">
      <alignment horizontal="justify" vertical="center" wrapText="1"/>
    </xf>
    <xf numFmtId="0" fontId="35" fillId="0" borderId="0" xfId="0" applyFont="1" applyBorder="1" applyAlignment="1">
      <alignment horizontal="justify" vertical="center" wrapText="1"/>
    </xf>
    <xf numFmtId="169" fontId="35" fillId="0" borderId="0" xfId="0" applyNumberFormat="1" applyFont="1" applyBorder="1" applyAlignment="1">
      <alignment horizontal="justify" vertical="center" wrapText="1"/>
    </xf>
    <xf numFmtId="169" fontId="35" fillId="0" borderId="8" xfId="0" applyNumberFormat="1" applyFont="1" applyBorder="1" applyAlignment="1">
      <alignment horizontal="justify" vertical="center" wrapText="1"/>
    </xf>
    <xf numFmtId="0" fontId="32" fillId="0" borderId="0" xfId="0" applyFont="1" applyBorder="1" applyAlignment="1">
      <alignment horizontal="justify" vertical="center" wrapText="1"/>
    </xf>
    <xf numFmtId="0" fontId="13" fillId="0" borderId="0" xfId="0" applyFont="1" applyBorder="1">
      <alignment vertical="center"/>
    </xf>
    <xf numFmtId="165" fontId="1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173" fontId="16" fillId="8" borderId="12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68" fontId="13" fillId="0" borderId="0" xfId="0" applyNumberFormat="1" applyFont="1" applyBorder="1" applyAlignment="1">
      <alignment horizontal="center" vertical="center"/>
    </xf>
    <xf numFmtId="170" fontId="13" fillId="0" borderId="3" xfId="0" applyNumberFormat="1" applyFont="1" applyBorder="1" applyAlignment="1">
      <alignment horizontal="center" vertical="center"/>
    </xf>
    <xf numFmtId="170" fontId="13" fillId="0" borderId="4" xfId="0" applyNumberFormat="1" applyFont="1" applyBorder="1" applyAlignment="1">
      <alignment horizontal="center" vertical="center"/>
    </xf>
    <xf numFmtId="168" fontId="13" fillId="0" borderId="6" xfId="0" applyNumberFormat="1" applyFont="1" applyBorder="1" applyAlignment="1">
      <alignment horizontal="center" vertical="center"/>
    </xf>
    <xf numFmtId="168" fontId="13" fillId="0" borderId="8" xfId="0" applyNumberFormat="1" applyFont="1" applyBorder="1" applyAlignment="1">
      <alignment horizontal="center" vertical="center"/>
    </xf>
    <xf numFmtId="168" fontId="13" fillId="0" borderId="9" xfId="0" applyNumberFormat="1" applyFont="1" applyBorder="1" applyAlignment="1">
      <alignment horizontal="center" vertical="center"/>
    </xf>
    <xf numFmtId="0" fontId="21" fillId="6" borderId="0" xfId="2" applyFont="1" applyFill="1" applyAlignment="1">
      <alignment horizontal="left" vertical="center"/>
    </xf>
    <xf numFmtId="0" fontId="39" fillId="0" borderId="5" xfId="0" applyNumberFormat="1" applyFont="1" applyBorder="1" applyAlignment="1">
      <alignment horizontal="center" vertical="center"/>
    </xf>
    <xf numFmtId="0" fontId="39" fillId="0" borderId="0" xfId="0" applyNumberFormat="1" applyFont="1" applyBorder="1" applyAlignment="1">
      <alignment horizontal="center" vertical="center"/>
    </xf>
    <xf numFmtId="0" fontId="39" fillId="0" borderId="6" xfId="0" applyNumberFormat="1" applyFont="1" applyBorder="1" applyAlignment="1">
      <alignment horizontal="center" vertical="center"/>
    </xf>
    <xf numFmtId="170" fontId="39" fillId="0" borderId="0" xfId="5" applyNumberFormat="1" applyFont="1" applyBorder="1" applyAlignment="1">
      <alignment horizontal="center" vertical="center"/>
    </xf>
    <xf numFmtId="168" fontId="39" fillId="0" borderId="0" xfId="4" applyNumberFormat="1" applyFont="1" applyBorder="1" applyAlignment="1">
      <alignment horizontal="center" vertical="center"/>
    </xf>
    <xf numFmtId="170" fontId="39" fillId="0" borderId="20" xfId="5" applyNumberFormat="1" applyFont="1" applyBorder="1" applyAlignment="1">
      <alignment horizontal="center" vertical="center"/>
    </xf>
    <xf numFmtId="168" fontId="39" fillId="0" borderId="20" xfId="4" applyNumberFormat="1" applyFont="1" applyBorder="1" applyAlignment="1">
      <alignment horizontal="center" vertical="center"/>
    </xf>
    <xf numFmtId="172" fontId="17" fillId="0" borderId="0" xfId="2" applyNumberFormat="1" applyFont="1" applyFill="1" applyBorder="1" applyAlignment="1">
      <alignment horizontal="center" vertical="center"/>
    </xf>
    <xf numFmtId="173" fontId="3" fillId="0" borderId="1" xfId="0" applyNumberFormat="1" applyFont="1" applyBorder="1" applyAlignment="1">
      <alignment horizontal="center" vertical="center"/>
    </xf>
    <xf numFmtId="173" fontId="3" fillId="0" borderId="1" xfId="0" applyNumberFormat="1" applyFont="1" applyFill="1" applyBorder="1" applyAlignment="1">
      <alignment horizontal="center" vertical="center"/>
    </xf>
    <xf numFmtId="165" fontId="40" fillId="0" borderId="12" xfId="0" applyNumberFormat="1" applyFont="1" applyFill="1" applyBorder="1" applyAlignment="1">
      <alignment horizontal="center" vertical="center"/>
    </xf>
    <xf numFmtId="0" fontId="40" fillId="0" borderId="12" xfId="0" applyNumberFormat="1" applyFont="1" applyBorder="1" applyAlignment="1">
      <alignment horizontal="center" vertical="center"/>
    </xf>
    <xf numFmtId="173" fontId="40" fillId="0" borderId="1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3" fontId="40" fillId="0" borderId="1" xfId="0" applyNumberFormat="1" applyFont="1" applyBorder="1" applyAlignment="1">
      <alignment horizontal="center" vertical="center"/>
    </xf>
    <xf numFmtId="0" fontId="41" fillId="0" borderId="0" xfId="0" applyFont="1">
      <alignment vertical="center"/>
    </xf>
    <xf numFmtId="0" fontId="3" fillId="0" borderId="0" xfId="0" applyFont="1" applyFill="1" applyBorder="1" applyAlignment="1">
      <alignment horizontal="left"/>
    </xf>
    <xf numFmtId="173" fontId="3" fillId="0" borderId="0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left"/>
    </xf>
    <xf numFmtId="173" fontId="3" fillId="0" borderId="8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4" fontId="3" fillId="0" borderId="18" xfId="0" applyNumberFormat="1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right" vertical="center"/>
    </xf>
    <xf numFmtId="0" fontId="5" fillId="3" borderId="14" xfId="0" applyFont="1" applyFill="1" applyBorder="1" applyAlignment="1">
      <alignment horizontal="center" vertical="center"/>
    </xf>
    <xf numFmtId="0" fontId="43" fillId="6" borderId="0" xfId="2" applyFont="1" applyFill="1" applyAlignment="1">
      <alignment horizontal="center" vertical="center"/>
    </xf>
    <xf numFmtId="0" fontId="10" fillId="6" borderId="0" xfId="2" applyFont="1" applyFill="1" applyAlignment="1">
      <alignment horizontal="center" vertical="center"/>
    </xf>
    <xf numFmtId="0" fontId="3" fillId="0" borderId="17" xfId="0" applyFont="1" applyBorder="1" applyAlignment="1">
      <alignment vertical="center"/>
    </xf>
    <xf numFmtId="167" fontId="23" fillId="0" borderId="22" xfId="8" applyNumberFormat="1" applyFont="1" applyBorder="1" applyAlignment="1">
      <alignment horizontal="center" vertical="center"/>
    </xf>
    <xf numFmtId="172" fontId="23" fillId="0" borderId="22" xfId="8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7" fontId="23" fillId="0" borderId="11" xfId="8" applyNumberFormat="1" applyFont="1" applyBorder="1" applyAlignment="1">
      <alignment horizontal="center" vertical="center"/>
    </xf>
    <xf numFmtId="172" fontId="23" fillId="0" borderId="11" xfId="8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167" fontId="23" fillId="0" borderId="11" xfId="8" applyNumberFormat="1" applyFont="1" applyFill="1" applyBorder="1" applyAlignment="1">
      <alignment horizontal="center" vertical="center"/>
    </xf>
    <xf numFmtId="172" fontId="23" fillId="0" borderId="12" xfId="8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7" fontId="23" fillId="0" borderId="10" xfId="8" applyNumberFormat="1" applyFont="1" applyBorder="1" applyAlignment="1">
      <alignment horizontal="center" vertical="center"/>
    </xf>
    <xf numFmtId="172" fontId="23" fillId="0" borderId="10" xfId="8" applyNumberFormat="1" applyFont="1" applyBorder="1" applyAlignment="1">
      <alignment horizontal="center" vertical="center"/>
    </xf>
    <xf numFmtId="167" fontId="23" fillId="0" borderId="12" xfId="8" applyNumberFormat="1" applyFont="1" applyFill="1" applyBorder="1" applyAlignment="1">
      <alignment horizontal="center" vertical="center"/>
    </xf>
    <xf numFmtId="0" fontId="21" fillId="0" borderId="0" xfId="2" applyFont="1" applyFill="1" applyAlignment="1">
      <alignment vertical="center"/>
    </xf>
    <xf numFmtId="14" fontId="10" fillId="0" borderId="18" xfId="0" quotePrefix="1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0" fontId="39" fillId="0" borderId="0" xfId="0" applyNumberFormat="1" applyFont="1" applyFill="1" applyBorder="1" applyAlignment="1">
      <alignment horizontal="center" vertical="center"/>
    </xf>
    <xf numFmtId="170" fontId="39" fillId="0" borderId="8" xfId="5" applyNumberFormat="1" applyFont="1" applyBorder="1" applyAlignment="1">
      <alignment horizontal="center" vertical="center"/>
    </xf>
    <xf numFmtId="168" fontId="39" fillId="0" borderId="8" xfId="4" applyNumberFormat="1" applyFont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166" fontId="10" fillId="0" borderId="0" xfId="3" applyNumberFormat="1" applyFont="1" applyFill="1" applyBorder="1" applyAlignment="1">
      <alignment horizontal="center" vertical="center"/>
    </xf>
    <xf numFmtId="166" fontId="10" fillId="0" borderId="6" xfId="3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5" xfId="3" applyNumberFormat="1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/>
    </xf>
    <xf numFmtId="0" fontId="36" fillId="0" borderId="1" xfId="0" applyFont="1" applyBorder="1" applyAlignment="1">
      <alignment horizontal="right" vertical="center"/>
    </xf>
    <xf numFmtId="0" fontId="36" fillId="0" borderId="1" xfId="0" applyFont="1" applyBorder="1">
      <alignment vertical="center"/>
    </xf>
    <xf numFmtId="170" fontId="39" fillId="0" borderId="3" xfId="5" applyNumberFormat="1" applyFont="1" applyBorder="1" applyAlignment="1">
      <alignment horizontal="center" vertical="center"/>
    </xf>
    <xf numFmtId="168" fontId="39" fillId="0" borderId="3" xfId="4" applyNumberFormat="1" applyFont="1" applyBorder="1" applyAlignment="1">
      <alignment horizontal="center" vertical="center"/>
    </xf>
    <xf numFmtId="173" fontId="40" fillId="0" borderId="1" xfId="0" applyNumberFormat="1" applyFont="1" applyFill="1" applyBorder="1" applyAlignment="1">
      <alignment horizontal="center" vertical="center"/>
    </xf>
    <xf numFmtId="0" fontId="35" fillId="0" borderId="8" xfId="0" applyFont="1" applyBorder="1" applyAlignment="1">
      <alignment horizontal="justify" vertical="center" wrapText="1"/>
    </xf>
    <xf numFmtId="171" fontId="39" fillId="0" borderId="6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14" fillId="0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45" fillId="0" borderId="0" xfId="0" applyFont="1" applyAlignment="1">
      <alignment horizontal="center" vertical="center"/>
    </xf>
    <xf numFmtId="0" fontId="45" fillId="0" borderId="0" xfId="0" applyFont="1" applyBorder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0" fontId="10" fillId="0" borderId="13" xfId="0" applyNumberFormat="1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0" fillId="0" borderId="13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left" vertical="center"/>
    </xf>
    <xf numFmtId="171" fontId="3" fillId="0" borderId="1" xfId="0" applyNumberFormat="1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 wrapText="1"/>
    </xf>
    <xf numFmtId="0" fontId="48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left" vertical="center" wrapText="1"/>
    </xf>
    <xf numFmtId="0" fontId="48" fillId="0" borderId="8" xfId="0" applyFont="1" applyBorder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0" fontId="27" fillId="0" borderId="2" xfId="6" applyFont="1" applyFill="1" applyBorder="1" applyAlignment="1">
      <alignment vertical="top" wrapText="1"/>
    </xf>
    <xf numFmtId="0" fontId="27" fillId="0" borderId="3" xfId="6" applyFont="1" applyFill="1" applyBorder="1" applyAlignment="1">
      <alignment vertical="top" wrapText="1"/>
    </xf>
    <xf numFmtId="0" fontId="27" fillId="0" borderId="4" xfId="6" applyFont="1" applyFill="1" applyBorder="1" applyAlignment="1">
      <alignment vertical="top" wrapText="1"/>
    </xf>
    <xf numFmtId="0" fontId="27" fillId="0" borderId="5" xfId="6" applyFont="1" applyFill="1" applyBorder="1" applyAlignment="1">
      <alignment vertical="top" wrapText="1"/>
    </xf>
    <xf numFmtId="0" fontId="27" fillId="0" borderId="0" xfId="6" applyFont="1" applyFill="1" applyBorder="1" applyAlignment="1">
      <alignment vertical="top" wrapText="1"/>
    </xf>
    <xf numFmtId="0" fontId="27" fillId="0" borderId="6" xfId="6" applyFont="1" applyFill="1" applyBorder="1" applyAlignment="1">
      <alignment vertical="top" wrapText="1"/>
    </xf>
    <xf numFmtId="0" fontId="27" fillId="0" borderId="7" xfId="6" applyFont="1" applyFill="1" applyBorder="1" applyAlignment="1">
      <alignment vertical="top" wrapText="1"/>
    </xf>
    <xf numFmtId="0" fontId="27" fillId="0" borderId="8" xfId="6" applyFont="1" applyFill="1" applyBorder="1" applyAlignment="1">
      <alignment vertical="top" wrapText="1"/>
    </xf>
    <xf numFmtId="0" fontId="27" fillId="0" borderId="9" xfId="6" applyFont="1" applyFill="1" applyBorder="1" applyAlignment="1">
      <alignment vertical="top" wrapText="1"/>
    </xf>
    <xf numFmtId="0" fontId="5" fillId="3" borderId="1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26" fillId="3" borderId="7" xfId="0" applyFont="1" applyFill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75" fontId="10" fillId="0" borderId="22" xfId="4" applyNumberFormat="1" applyFont="1" applyBorder="1" applyAlignment="1">
      <alignment horizontal="center" vertical="center"/>
    </xf>
    <xf numFmtId="175" fontId="10" fillId="0" borderId="11" xfId="4" applyNumberFormat="1" applyFont="1" applyBorder="1" applyAlignment="1">
      <alignment horizontal="center" vertical="center"/>
    </xf>
    <xf numFmtId="175" fontId="10" fillId="0" borderId="12" xfId="4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75" fontId="10" fillId="0" borderId="5" xfId="4" applyNumberFormat="1" applyFont="1" applyBorder="1" applyAlignment="1">
      <alignment horizontal="center" vertical="center"/>
    </xf>
    <xf numFmtId="175" fontId="10" fillId="0" borderId="7" xfId="4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0" fontId="35" fillId="0" borderId="19" xfId="0" applyFont="1" applyBorder="1" applyAlignment="1">
      <alignment horizontal="left" vertical="center" wrapText="1"/>
    </xf>
    <xf numFmtId="0" fontId="35" fillId="0" borderId="21" xfId="0" applyFont="1" applyBorder="1" applyAlignment="1">
      <alignment horizontal="left" vertical="center" wrapText="1"/>
    </xf>
    <xf numFmtId="0" fontId="14" fillId="0" borderId="2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44" fillId="10" borderId="15" xfId="0" applyFont="1" applyFill="1" applyBorder="1" applyAlignment="1">
      <alignment horizontal="center" vertical="center"/>
    </xf>
    <xf numFmtId="0" fontId="44" fillId="10" borderId="18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169" fontId="12" fillId="0" borderId="3" xfId="0" applyNumberFormat="1" applyFont="1" applyFill="1" applyBorder="1" applyAlignment="1">
      <alignment horizontal="center" vertical="center" wrapText="1"/>
    </xf>
    <xf numFmtId="169" fontId="12" fillId="0" borderId="8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12" xfId="0" applyFont="1" applyFill="1" applyBorder="1" applyAlignment="1">
      <alignment horizontal="center" vertical="center" wrapText="1"/>
    </xf>
    <xf numFmtId="0" fontId="46" fillId="11" borderId="2" xfId="0" applyFont="1" applyFill="1" applyBorder="1" applyAlignment="1">
      <alignment horizontal="center" vertical="center"/>
    </xf>
    <xf numFmtId="0" fontId="46" fillId="11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6" fillId="11" borderId="4" xfId="0" applyFont="1" applyFill="1" applyBorder="1" applyAlignment="1">
      <alignment horizontal="center" vertical="center"/>
    </xf>
    <xf numFmtId="0" fontId="46" fillId="11" borderId="9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 wrapText="1"/>
    </xf>
    <xf numFmtId="0" fontId="46" fillId="11" borderId="7" xfId="0" applyFont="1" applyFill="1" applyBorder="1" applyAlignment="1">
      <alignment horizontal="center" vertical="center" wrapText="1"/>
    </xf>
    <xf numFmtId="0" fontId="6" fillId="11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173" fontId="6" fillId="11" borderId="10" xfId="0" applyNumberFormat="1" applyFont="1" applyFill="1" applyBorder="1" applyAlignment="1">
      <alignment horizontal="center" vertical="center" wrapText="1"/>
    </xf>
    <xf numFmtId="173" fontId="6" fillId="11" borderId="12" xfId="0" applyNumberFormat="1" applyFont="1" applyFill="1" applyBorder="1" applyAlignment="1">
      <alignment horizontal="center" vertical="center" wrapText="1"/>
    </xf>
    <xf numFmtId="0" fontId="46" fillId="11" borderId="8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</cellXfs>
  <cellStyles count="12">
    <cellStyle name="Comma [0]" xfId="5" builtinId="6"/>
    <cellStyle name="Normal" xfId="0" builtinId="0"/>
    <cellStyle name="Normal 3" xfId="11" xr:uid="{00000000-0005-0000-0000-000000000000}"/>
    <cellStyle name="Normal_Linearity&amp;Precision&amp;Accuracy" xfId="8" xr:uid="{00000000-0005-0000-0000-000001000000}"/>
    <cellStyle name="쉼표 [0] 2" xfId="7" xr:uid="{00000000-0005-0000-0000-000003000000}"/>
    <cellStyle name="쉼표 [0] 2 2" xfId="10" xr:uid="{00000000-0005-0000-0000-000004000000}"/>
    <cellStyle name="쉼표 [0] 3" xfId="9" xr:uid="{00000000-0005-0000-0000-000005000000}"/>
    <cellStyle name="표준 11" xfId="1" xr:uid="{00000000-0005-0000-0000-000007000000}"/>
    <cellStyle name="표준 2_Risedronate2000" xfId="2" xr:uid="{00000000-0005-0000-0000-000008000000}"/>
    <cellStyle name="표준 3" xfId="3" xr:uid="{00000000-0005-0000-0000-000009000000}"/>
    <cellStyle name="표준 5" xfId="6" xr:uid="{00000000-0005-0000-0000-00000A000000}"/>
    <cellStyle name="표준_종근당(Paroxetine)Assay" xfId="4" xr:uid="{00000000-0005-0000-0000-00000B000000}"/>
  </cellStyles>
  <dxfs count="0"/>
  <tableStyles count="0" defaultTableStyle="TableStyleMedium2" defaultPivotStyle="PivotStyleLight16"/>
  <colors>
    <mruColors>
      <color rgb="FFFFFF0D"/>
      <color rgb="FF0066FF"/>
      <color rgb="FFDA78AB"/>
      <color rgb="FF000099"/>
      <color rgb="FFFFFFCC"/>
      <color rgb="FFB41267"/>
      <color rgb="FF9918AE"/>
      <color rgb="FFCC9900"/>
      <color rgb="FF009999"/>
      <color rgb="FFDA8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-1</xdr:rowOff>
    </xdr:from>
    <xdr:to>
      <xdr:col>17</xdr:col>
      <xdr:colOff>466725</xdr:colOff>
      <xdr:row>42</xdr:row>
      <xdr:rowOff>163285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830035"/>
          <a:ext cx="9651546" cy="7565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13041</xdr:colOff>
      <xdr:row>43</xdr:row>
      <xdr:rowOff>0</xdr:rowOff>
    </xdr:from>
    <xdr:to>
      <xdr:col>17</xdr:col>
      <xdr:colOff>644768</xdr:colOff>
      <xdr:row>55</xdr:row>
      <xdr:rowOff>53486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7610"/>
        <a:stretch/>
      </xdr:blipFill>
      <xdr:spPr bwMode="auto">
        <a:xfrm>
          <a:off x="1346541" y="9620250"/>
          <a:ext cx="10632977" cy="273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33"/>
  <sheetViews>
    <sheetView tabSelected="1" view="pageBreakPreview" zoomScale="70" zoomScaleNormal="100" zoomScaleSheetLayoutView="70" workbookViewId="0">
      <selection activeCell="H14" sqref="H14"/>
    </sheetView>
  </sheetViews>
  <sheetFormatPr baseColWidth="10" defaultColWidth="9" defaultRowHeight="14"/>
  <cols>
    <col min="1" max="1" width="3.83203125" style="1" customWidth="1"/>
    <col min="2" max="2" width="35.33203125" style="1" bestFit="1" customWidth="1"/>
    <col min="3" max="3" width="26.33203125" style="1" bestFit="1" customWidth="1"/>
    <col min="4" max="5" width="2.1640625" style="1" customWidth="1"/>
    <col min="6" max="6" width="9" style="1"/>
    <col min="7" max="7" width="9" style="1" customWidth="1"/>
    <col min="8" max="31" width="6.1640625" style="1" customWidth="1"/>
    <col min="32" max="16384" width="9" style="1"/>
  </cols>
  <sheetData>
    <row r="1" spans="2:31" ht="19">
      <c r="B1" s="62" t="s">
        <v>30</v>
      </c>
      <c r="C1" s="2"/>
      <c r="D1" s="2"/>
      <c r="F1" s="65" t="s">
        <v>31</v>
      </c>
      <c r="G1" s="66"/>
      <c r="H1" s="67"/>
      <c r="I1" s="67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</row>
    <row r="2" spans="2:31" ht="8.25" customHeight="1">
      <c r="F2" s="43"/>
      <c r="G2" s="43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2:31">
      <c r="B3" s="3" t="s">
        <v>70</v>
      </c>
      <c r="C3" s="4" t="s">
        <v>127</v>
      </c>
      <c r="F3" s="225" t="s">
        <v>92</v>
      </c>
      <c r="G3" s="226"/>
      <c r="H3" s="245" t="s">
        <v>41</v>
      </c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</row>
    <row r="4" spans="2:31">
      <c r="B4" s="3" t="s">
        <v>71</v>
      </c>
      <c r="C4" s="4" t="s">
        <v>124</v>
      </c>
      <c r="F4" s="225" t="s">
        <v>93</v>
      </c>
      <c r="G4" s="226"/>
      <c r="H4" s="192" t="s">
        <v>131</v>
      </c>
      <c r="I4" s="192" t="s">
        <v>132</v>
      </c>
      <c r="J4" s="192" t="s">
        <v>133</v>
      </c>
      <c r="K4" s="192" t="s">
        <v>134</v>
      </c>
      <c r="L4" s="192" t="s">
        <v>135</v>
      </c>
      <c r="M4" s="192" t="s">
        <v>136</v>
      </c>
      <c r="N4" s="192" t="s">
        <v>137</v>
      </c>
      <c r="O4" s="192" t="s">
        <v>138</v>
      </c>
      <c r="P4" s="192" t="s">
        <v>139</v>
      </c>
      <c r="Q4" s="192" t="s">
        <v>140</v>
      </c>
      <c r="R4" s="192" t="s">
        <v>141</v>
      </c>
      <c r="S4" s="192" t="s">
        <v>142</v>
      </c>
      <c r="T4" s="192" t="s">
        <v>143</v>
      </c>
      <c r="U4" s="192" t="s">
        <v>144</v>
      </c>
      <c r="V4" s="192" t="s">
        <v>145</v>
      </c>
      <c r="W4" s="192" t="s">
        <v>146</v>
      </c>
      <c r="X4" s="192" t="s">
        <v>238</v>
      </c>
      <c r="Y4" s="192" t="s">
        <v>239</v>
      </c>
      <c r="Z4" s="192" t="s">
        <v>154</v>
      </c>
      <c r="AA4" s="192" t="s">
        <v>155</v>
      </c>
      <c r="AB4" s="192" t="s">
        <v>156</v>
      </c>
      <c r="AC4" s="192" t="s">
        <v>157</v>
      </c>
      <c r="AD4" s="192" t="s">
        <v>158</v>
      </c>
      <c r="AE4" s="192" t="s">
        <v>159</v>
      </c>
    </row>
    <row r="5" spans="2:31" ht="45">
      <c r="B5" s="3" t="s">
        <v>72</v>
      </c>
      <c r="C5" s="191" t="s">
        <v>125</v>
      </c>
      <c r="F5" s="225" t="s">
        <v>94</v>
      </c>
      <c r="G5" s="226"/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</row>
    <row r="6" spans="2:31" ht="15.75" customHeight="1">
      <c r="B6" s="3" t="s">
        <v>73</v>
      </c>
      <c r="C6" s="4" t="s">
        <v>39</v>
      </c>
      <c r="F6" s="243" t="s">
        <v>93</v>
      </c>
      <c r="G6" s="244"/>
      <c r="H6" s="192" t="s">
        <v>207</v>
      </c>
      <c r="I6" s="192" t="s">
        <v>208</v>
      </c>
      <c r="J6" s="192" t="s">
        <v>209</v>
      </c>
      <c r="K6" s="192" t="s">
        <v>210</v>
      </c>
      <c r="L6" s="192" t="s">
        <v>211</v>
      </c>
      <c r="M6" s="192" t="s">
        <v>212</v>
      </c>
      <c r="N6" s="192" t="s">
        <v>213</v>
      </c>
      <c r="O6" s="192" t="s">
        <v>214</v>
      </c>
      <c r="P6" s="192" t="s">
        <v>215</v>
      </c>
      <c r="Q6" s="192" t="s">
        <v>216</v>
      </c>
      <c r="R6" s="192" t="s">
        <v>217</v>
      </c>
      <c r="S6" s="192" t="s">
        <v>218</v>
      </c>
      <c r="T6" s="192" t="s">
        <v>219</v>
      </c>
      <c r="U6" s="192" t="s">
        <v>220</v>
      </c>
      <c r="V6" s="192" t="s">
        <v>221</v>
      </c>
      <c r="W6" s="192" t="s">
        <v>222</v>
      </c>
      <c r="X6" s="192" t="s">
        <v>287</v>
      </c>
      <c r="Y6" s="192" t="s">
        <v>288</v>
      </c>
      <c r="Z6" s="192" t="s">
        <v>223</v>
      </c>
      <c r="AA6" s="192" t="s">
        <v>224</v>
      </c>
      <c r="AB6" s="192" t="s">
        <v>225</v>
      </c>
      <c r="AC6" s="192" t="s">
        <v>226</v>
      </c>
      <c r="AD6" s="192" t="s">
        <v>227</v>
      </c>
      <c r="AE6" s="192" t="s">
        <v>228</v>
      </c>
    </row>
    <row r="7" spans="2:31" ht="15.75" customHeight="1">
      <c r="B7" s="3" t="s">
        <v>74</v>
      </c>
      <c r="C7" s="110" t="s">
        <v>63</v>
      </c>
      <c r="F7" s="243" t="s">
        <v>94</v>
      </c>
      <c r="G7" s="244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</row>
    <row r="8" spans="2:31" ht="15.5" customHeight="1">
      <c r="B8" s="3" t="s">
        <v>75</v>
      </c>
      <c r="C8" s="110" t="s">
        <v>128</v>
      </c>
      <c r="F8" s="239" t="s">
        <v>95</v>
      </c>
      <c r="G8" s="240"/>
      <c r="H8" s="227" t="s">
        <v>130</v>
      </c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9"/>
    </row>
    <row r="9" spans="2:31" ht="13.5" customHeight="1">
      <c r="B9" s="3" t="s">
        <v>76</v>
      </c>
      <c r="C9" s="110" t="s">
        <v>129</v>
      </c>
      <c r="F9" s="241"/>
      <c r="G9" s="242"/>
      <c r="H9" s="230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2"/>
    </row>
    <row r="10" spans="2:31" ht="13.5" customHeight="1">
      <c r="B10" s="3" t="s">
        <v>77</v>
      </c>
      <c r="C10" s="63" t="s">
        <v>27</v>
      </c>
      <c r="F10" s="241"/>
      <c r="G10" s="242"/>
      <c r="H10" s="230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2"/>
    </row>
    <row r="11" spans="2:31" ht="13.5" customHeight="1">
      <c r="B11" s="3" t="s">
        <v>78</v>
      </c>
      <c r="C11" s="57" t="s">
        <v>29</v>
      </c>
      <c r="F11" s="241"/>
      <c r="G11" s="242"/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2"/>
    </row>
    <row r="12" spans="2:31" ht="17.25" customHeight="1">
      <c r="B12" s="113" t="s">
        <v>67</v>
      </c>
      <c r="C12" s="209">
        <v>2.4899999999999998E-4</v>
      </c>
      <c r="F12" s="241"/>
      <c r="G12" s="242"/>
      <c r="H12" s="233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  <c r="AD12" s="234"/>
      <c r="AE12" s="235"/>
    </row>
    <row r="13" spans="2:31" ht="15">
      <c r="B13" s="113" t="s">
        <v>66</v>
      </c>
      <c r="C13" s="210">
        <v>1.2E-2</v>
      </c>
    </row>
    <row r="15" spans="2:31" ht="15">
      <c r="B15" s="236" t="s">
        <v>88</v>
      </c>
      <c r="C15" s="237"/>
      <c r="F15" s="238" t="s">
        <v>8</v>
      </c>
      <c r="G15" s="238"/>
    </row>
    <row r="16" spans="2:31">
      <c r="B16" s="3" t="s">
        <v>79</v>
      </c>
      <c r="C16" s="64" t="s">
        <v>25</v>
      </c>
      <c r="F16" s="114" t="s">
        <v>9</v>
      </c>
      <c r="G16" s="114" t="s">
        <v>10</v>
      </c>
    </row>
    <row r="17" spans="2:8">
      <c r="B17" s="3" t="s">
        <v>80</v>
      </c>
      <c r="C17" s="64" t="s">
        <v>26</v>
      </c>
      <c r="F17" s="114">
        <v>1</v>
      </c>
      <c r="G17" s="44">
        <v>0</v>
      </c>
    </row>
    <row r="18" spans="2:8">
      <c r="B18" s="3" t="s">
        <v>81</v>
      </c>
      <c r="C18" s="182">
        <v>50</v>
      </c>
      <c r="F18" s="114">
        <v>2</v>
      </c>
      <c r="G18" s="45">
        <v>0.25</v>
      </c>
    </row>
    <row r="19" spans="2:8">
      <c r="B19" s="3" t="s">
        <v>82</v>
      </c>
      <c r="C19" s="182">
        <v>100</v>
      </c>
      <c r="F19" s="114">
        <v>3</v>
      </c>
      <c r="G19" s="45">
        <v>0.5</v>
      </c>
    </row>
    <row r="20" spans="2:8">
      <c r="B20" s="3" t="s">
        <v>83</v>
      </c>
      <c r="C20" s="182">
        <v>500</v>
      </c>
      <c r="F20" s="114">
        <v>4</v>
      </c>
      <c r="G20" s="45">
        <v>0.75</v>
      </c>
    </row>
    <row r="21" spans="2:8">
      <c r="B21" s="3" t="s">
        <v>84</v>
      </c>
      <c r="C21" s="182">
        <v>1000</v>
      </c>
      <c r="F21" s="114">
        <v>5</v>
      </c>
      <c r="G21" s="45">
        <v>1</v>
      </c>
    </row>
    <row r="22" spans="2:8">
      <c r="B22" s="3" t="s">
        <v>85</v>
      </c>
      <c r="C22" s="182">
        <v>2000</v>
      </c>
      <c r="F22" s="114">
        <v>6</v>
      </c>
      <c r="G22" s="45">
        <v>1.5</v>
      </c>
    </row>
    <row r="23" spans="2:8">
      <c r="B23" s="3" t="s">
        <v>86</v>
      </c>
      <c r="C23" s="182">
        <v>5000</v>
      </c>
      <c r="F23" s="114">
        <v>7</v>
      </c>
      <c r="G23" s="45">
        <v>2</v>
      </c>
    </row>
    <row r="24" spans="2:8">
      <c r="B24" s="3" t="s">
        <v>87</v>
      </c>
      <c r="C24" s="182">
        <v>10000</v>
      </c>
      <c r="F24" s="114">
        <v>8</v>
      </c>
      <c r="G24" s="45">
        <v>3</v>
      </c>
    </row>
    <row r="25" spans="2:8">
      <c r="F25" s="114">
        <v>9</v>
      </c>
      <c r="G25" s="45">
        <v>4</v>
      </c>
    </row>
    <row r="26" spans="2:8">
      <c r="B26" s="236" t="s">
        <v>64</v>
      </c>
      <c r="C26" s="237"/>
      <c r="F26" s="114">
        <v>10</v>
      </c>
      <c r="G26" s="45">
        <v>5</v>
      </c>
    </row>
    <row r="27" spans="2:8">
      <c r="B27" s="3" t="s">
        <v>89</v>
      </c>
      <c r="C27" s="183">
        <v>150</v>
      </c>
      <c r="F27" s="114">
        <v>11</v>
      </c>
      <c r="G27" s="45">
        <v>6</v>
      </c>
    </row>
    <row r="28" spans="2:8">
      <c r="B28" s="3" t="s">
        <v>90</v>
      </c>
      <c r="C28" s="183">
        <v>4000</v>
      </c>
      <c r="F28" s="114">
        <v>12</v>
      </c>
      <c r="G28" s="45">
        <v>7</v>
      </c>
      <c r="H28" s="54"/>
    </row>
    <row r="29" spans="2:8">
      <c r="B29" s="3" t="s">
        <v>91</v>
      </c>
      <c r="C29" s="183">
        <v>8000</v>
      </c>
      <c r="F29" s="114">
        <v>13</v>
      </c>
      <c r="G29" s="45">
        <v>8</v>
      </c>
      <c r="H29" s="54"/>
    </row>
    <row r="30" spans="2:8">
      <c r="B30" s="68"/>
      <c r="F30" s="114">
        <v>14</v>
      </c>
      <c r="G30" s="45">
        <v>10</v>
      </c>
      <c r="H30" s="54"/>
    </row>
    <row r="31" spans="2:8">
      <c r="F31" s="189">
        <v>15</v>
      </c>
      <c r="G31" s="45">
        <v>12</v>
      </c>
      <c r="H31" s="54"/>
    </row>
    <row r="32" spans="2:8">
      <c r="F32" s="189">
        <v>16</v>
      </c>
      <c r="G32" s="45">
        <v>24</v>
      </c>
      <c r="H32" s="54"/>
    </row>
    <row r="33" spans="6:7">
      <c r="F33" s="189">
        <v>17</v>
      </c>
      <c r="G33" s="45">
        <v>36</v>
      </c>
    </row>
  </sheetData>
  <sheetProtection algorithmName="SHA-512" hashValue="SNs2PymAx8a6+j8O+7WJHzQ+cGT73GYBWcd2NAmLnW5T2Q9H7mZDoTiyfiHUwgCnghH9Gk8/QcsxX5KbNJkacQ==" saltValue="OtIuiSBcG3l9PmM2+Ckfog==" spinCount="100000" sheet="1" objects="1" scenarios="1"/>
  <mergeCells count="11">
    <mergeCell ref="F3:G3"/>
    <mergeCell ref="F4:G4"/>
    <mergeCell ref="H8:AE12"/>
    <mergeCell ref="B26:C26"/>
    <mergeCell ref="F15:G15"/>
    <mergeCell ref="B15:C15"/>
    <mergeCell ref="F8:G12"/>
    <mergeCell ref="F5:G5"/>
    <mergeCell ref="F6:G6"/>
    <mergeCell ref="F7:G7"/>
    <mergeCell ref="H3:AE3"/>
  </mergeCells>
  <phoneticPr fontId="1" type="noConversion"/>
  <pageMargins left="0.7" right="0.7" top="0.75" bottom="0.75" header="0.3" footer="0.3"/>
  <pageSetup paperSize="9" scale="2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17"/>
  <sheetViews>
    <sheetView showGridLines="0" view="pageBreakPreview" zoomScale="85" zoomScaleNormal="100" zoomScaleSheetLayoutView="85" workbookViewId="0">
      <selection activeCell="C15" sqref="C15"/>
    </sheetView>
  </sheetViews>
  <sheetFormatPr baseColWidth="10" defaultColWidth="9" defaultRowHeight="14"/>
  <cols>
    <col min="1" max="1" width="3.83203125" style="1" customWidth="1"/>
    <col min="2" max="2" width="7.33203125" style="200" customWidth="1"/>
    <col min="3" max="3" width="15.33203125" style="200" customWidth="1"/>
    <col min="4" max="4" width="23" style="200" bestFit="1" customWidth="1"/>
    <col min="5" max="5" width="17" style="202" customWidth="1"/>
    <col min="6" max="6" width="17" style="200" customWidth="1"/>
    <col min="7" max="7" width="23" style="200" bestFit="1" customWidth="1"/>
    <col min="8" max="8" width="10.6640625" style="200" customWidth="1"/>
    <col min="9" max="9" width="29.33203125" style="200" customWidth="1"/>
    <col min="10" max="10" width="6.83203125" style="200" customWidth="1"/>
    <col min="11" max="16384" width="9" style="1"/>
  </cols>
  <sheetData>
    <row r="1" spans="1:23" ht="10.25" customHeight="1"/>
    <row r="2" spans="1:23" ht="32" customHeight="1">
      <c r="B2" s="312" t="s">
        <v>162</v>
      </c>
      <c r="C2" s="299" t="s">
        <v>163</v>
      </c>
      <c r="D2" s="314" t="s">
        <v>164</v>
      </c>
      <c r="E2" s="316" t="s">
        <v>165</v>
      </c>
      <c r="F2" s="318" t="str">
        <f>"Measured concentration ("&amp;Information!$C$10&amp;")"</f>
        <v>Measured concentration (ng/mL)</v>
      </c>
      <c r="G2" s="299" t="s">
        <v>166</v>
      </c>
      <c r="H2" s="299" t="s">
        <v>167</v>
      </c>
      <c r="I2" s="301" t="s">
        <v>168</v>
      </c>
      <c r="J2" s="202"/>
    </row>
    <row r="3" spans="1:23" ht="18" customHeight="1">
      <c r="B3" s="313"/>
      <c r="C3" s="300"/>
      <c r="D3" s="315"/>
      <c r="E3" s="317"/>
      <c r="F3" s="319"/>
      <c r="G3" s="300"/>
      <c r="H3" s="300"/>
      <c r="I3" s="302"/>
      <c r="J3" s="202"/>
    </row>
    <row r="4" spans="1:23" s="207" customFormat="1" ht="30" customHeight="1">
      <c r="A4" s="203"/>
      <c r="B4" s="303">
        <v>1</v>
      </c>
      <c r="C4" s="193" t="s">
        <v>188</v>
      </c>
      <c r="D4" s="204" t="s">
        <v>181</v>
      </c>
      <c r="E4" s="205">
        <v>11</v>
      </c>
      <c r="F4" s="206">
        <v>19.986999999999998</v>
      </c>
      <c r="G4" s="306" t="s">
        <v>276</v>
      </c>
      <c r="H4" s="306" t="s">
        <v>298</v>
      </c>
      <c r="I4" s="309" t="s">
        <v>7</v>
      </c>
      <c r="J4" s="202"/>
    </row>
    <row r="5" spans="1:23" s="207" customFormat="1" ht="30" customHeight="1">
      <c r="A5" s="203"/>
      <c r="B5" s="304"/>
      <c r="C5" s="211" t="s">
        <v>150</v>
      </c>
      <c r="D5" s="204" t="s">
        <v>276</v>
      </c>
      <c r="E5" s="205" t="s">
        <v>126</v>
      </c>
      <c r="F5" s="206" t="s">
        <v>178</v>
      </c>
      <c r="G5" s="307"/>
      <c r="H5" s="307"/>
      <c r="I5" s="310"/>
      <c r="J5" s="202"/>
    </row>
    <row r="6" spans="1:23" s="207" customFormat="1" ht="30" customHeight="1">
      <c r="A6" s="203"/>
      <c r="B6" s="305"/>
      <c r="C6" s="193" t="s">
        <v>151</v>
      </c>
      <c r="D6" s="204" t="s">
        <v>285</v>
      </c>
      <c r="E6" s="205" t="s">
        <v>126</v>
      </c>
      <c r="F6" s="206" t="s">
        <v>178</v>
      </c>
      <c r="G6" s="308"/>
      <c r="H6" s="308"/>
      <c r="I6" s="311"/>
      <c r="J6" s="202"/>
    </row>
    <row r="7" spans="1:23" s="207" customFormat="1" ht="30" customHeight="1">
      <c r="A7" s="203"/>
      <c r="B7" s="323" t="s">
        <v>169</v>
      </c>
      <c r="C7" s="323"/>
      <c r="D7" s="323"/>
      <c r="E7" s="323"/>
      <c r="F7" s="323"/>
      <c r="G7" s="323"/>
      <c r="H7" s="323"/>
      <c r="I7" s="323"/>
      <c r="J7" s="202"/>
    </row>
    <row r="8" spans="1:23" s="207" customFormat="1" ht="30" customHeight="1">
      <c r="A8" s="203"/>
      <c r="B8" s="322" t="s">
        <v>182</v>
      </c>
      <c r="C8" s="322"/>
      <c r="D8" s="322"/>
      <c r="E8" s="322"/>
      <c r="F8" s="322"/>
      <c r="G8" s="322"/>
      <c r="H8" s="322"/>
      <c r="I8" s="322"/>
      <c r="J8" s="202"/>
    </row>
    <row r="9" spans="1:23" ht="30.75" customHeight="1">
      <c r="B9" s="320" t="s">
        <v>170</v>
      </c>
      <c r="C9" s="320"/>
      <c r="D9" s="320"/>
      <c r="E9" s="320"/>
      <c r="F9" s="320"/>
      <c r="G9" s="320"/>
      <c r="H9" s="320"/>
      <c r="I9" s="320"/>
      <c r="J9" s="202"/>
      <c r="L9"/>
      <c r="M9"/>
      <c r="N9"/>
      <c r="O9"/>
      <c r="P9"/>
      <c r="Q9"/>
      <c r="R9"/>
      <c r="S9"/>
      <c r="T9"/>
      <c r="U9"/>
      <c r="V9"/>
      <c r="W9"/>
    </row>
    <row r="10" spans="1:23" ht="51" customHeight="1">
      <c r="B10" s="303" t="s">
        <v>183</v>
      </c>
      <c r="C10" s="321" t="s">
        <v>184</v>
      </c>
      <c r="D10" s="321"/>
      <c r="E10" s="321"/>
      <c r="F10" s="321"/>
      <c r="G10" s="321"/>
      <c r="H10" s="321"/>
      <c r="I10" s="321"/>
      <c r="J10" s="202"/>
      <c r="L10"/>
      <c r="M10"/>
      <c r="N10"/>
      <c r="O10"/>
      <c r="P10"/>
      <c r="Q10"/>
      <c r="R10"/>
      <c r="S10"/>
      <c r="T10"/>
      <c r="U10"/>
      <c r="V10"/>
      <c r="W10"/>
    </row>
    <row r="11" spans="1:23" ht="30.75" customHeight="1">
      <c r="B11" s="304"/>
      <c r="C11" s="324" t="s">
        <v>185</v>
      </c>
      <c r="D11" s="324"/>
      <c r="E11" s="324"/>
      <c r="F11" s="324"/>
      <c r="G11" s="324"/>
      <c r="H11" s="324"/>
      <c r="I11" s="324"/>
      <c r="J11" s="202"/>
      <c r="L11"/>
      <c r="M11"/>
      <c r="N11"/>
      <c r="O11"/>
      <c r="P11"/>
      <c r="Q11"/>
      <c r="R11"/>
      <c r="S11"/>
      <c r="T11"/>
      <c r="U11"/>
      <c r="V11"/>
      <c r="W11"/>
    </row>
    <row r="12" spans="1:23" ht="57.75" customHeight="1">
      <c r="B12" s="304"/>
      <c r="C12" s="213" t="s">
        <v>186</v>
      </c>
      <c r="D12" s="179" t="s">
        <v>291</v>
      </c>
      <c r="E12" s="179" t="s">
        <v>292</v>
      </c>
      <c r="F12" s="179" t="s">
        <v>293</v>
      </c>
      <c r="G12" s="212" t="s">
        <v>168</v>
      </c>
      <c r="H12" s="214"/>
      <c r="I12" s="214"/>
      <c r="J12" s="202"/>
      <c r="L12"/>
      <c r="M12"/>
      <c r="N12"/>
      <c r="O12"/>
      <c r="P12"/>
      <c r="Q12"/>
      <c r="R12"/>
      <c r="S12"/>
      <c r="T12"/>
      <c r="U12"/>
      <c r="V12"/>
      <c r="W12"/>
    </row>
    <row r="13" spans="1:23" ht="38.5" customHeight="1">
      <c r="B13" s="304"/>
      <c r="C13" s="215">
        <v>3</v>
      </c>
      <c r="D13" s="179" t="s">
        <v>294</v>
      </c>
      <c r="E13" s="179" t="s">
        <v>295</v>
      </c>
      <c r="F13" s="216" t="s">
        <v>296</v>
      </c>
      <c r="G13" s="217" t="s">
        <v>297</v>
      </c>
      <c r="H13" s="214"/>
      <c r="I13" s="214"/>
    </row>
    <row r="14" spans="1:23" ht="26.5" customHeight="1">
      <c r="B14" s="304"/>
      <c r="C14" s="218" t="s">
        <v>437</v>
      </c>
      <c r="D14" s="219"/>
      <c r="E14" s="219"/>
      <c r="F14" s="220"/>
      <c r="G14" s="221"/>
      <c r="H14" s="214"/>
      <c r="I14" s="214"/>
    </row>
    <row r="15" spans="1:23" ht="26.5" customHeight="1">
      <c r="B15" s="304"/>
      <c r="C15" s="222" t="s">
        <v>187</v>
      </c>
      <c r="D15" s="223"/>
      <c r="E15" s="223"/>
      <c r="F15" s="223"/>
      <c r="G15" s="223"/>
      <c r="H15" s="223"/>
      <c r="I15" s="224"/>
    </row>
    <row r="16" spans="1:23" ht="26.5" customHeight="1"/>
    <row r="17" ht="26.5" customHeight="1"/>
  </sheetData>
  <sheetProtection algorithmName="SHA-512" hashValue="WRN9HNx7kkYci1MaC/rFUPCMCh0JzqmHkYVXq2Q4G7hMwySMHnvHe4nEJRA6K1N4mcy5kGOrwo89QcfKMqYdjQ==" saltValue="sGx44JEXWa8IkPs+7xKCeg==" spinCount="100000" sheet="1" objects="1" scenarios="1"/>
  <mergeCells count="18">
    <mergeCell ref="B9:I9"/>
    <mergeCell ref="C10:I10"/>
    <mergeCell ref="B8:I8"/>
    <mergeCell ref="B7:I7"/>
    <mergeCell ref="C11:I11"/>
    <mergeCell ref="B10:B15"/>
    <mergeCell ref="H2:H3"/>
    <mergeCell ref="I2:I3"/>
    <mergeCell ref="B4:B6"/>
    <mergeCell ref="G4:G6"/>
    <mergeCell ref="H4:H6"/>
    <mergeCell ref="I4:I6"/>
    <mergeCell ref="B2:B3"/>
    <mergeCell ref="C2:C3"/>
    <mergeCell ref="D2:D3"/>
    <mergeCell ref="E2:E3"/>
    <mergeCell ref="F2:F3"/>
    <mergeCell ref="G2:G3"/>
  </mergeCells>
  <phoneticPr fontId="1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F13"/>
  <sheetViews>
    <sheetView showGridLines="0" view="pageBreakPreview" zoomScale="70" zoomScaleNormal="100" zoomScaleSheetLayoutView="70" workbookViewId="0">
      <selection activeCell="F12" sqref="F12"/>
    </sheetView>
  </sheetViews>
  <sheetFormatPr baseColWidth="10" defaultColWidth="9" defaultRowHeight="15"/>
  <cols>
    <col min="1" max="1" width="4.6640625" style="40" customWidth="1"/>
    <col min="2" max="2" width="16.33203125" style="40" customWidth="1"/>
    <col min="3" max="3" width="19.1640625" style="40" customWidth="1"/>
    <col min="4" max="4" width="29" style="40" customWidth="1"/>
    <col min="5" max="5" width="11.33203125" style="40" bestFit="1" customWidth="1"/>
    <col min="6" max="6" width="39.1640625" style="40" customWidth="1"/>
    <col min="7" max="7" width="9.33203125" style="40" customWidth="1"/>
    <col min="8" max="16384" width="9" style="40"/>
  </cols>
  <sheetData>
    <row r="1" spans="2:6" ht="19">
      <c r="B1" s="62" t="s">
        <v>118</v>
      </c>
      <c r="C1" s="62"/>
      <c r="D1" s="89"/>
      <c r="E1" s="8"/>
      <c r="F1" s="8"/>
    </row>
    <row r="3" spans="2:6" ht="17.5" customHeight="1">
      <c r="B3" s="247" t="s">
        <v>116</v>
      </c>
      <c r="C3" s="248" t="s">
        <v>104</v>
      </c>
      <c r="D3" s="248" t="s">
        <v>32</v>
      </c>
      <c r="E3" s="250" t="s">
        <v>33</v>
      </c>
      <c r="F3" s="249" t="s">
        <v>35</v>
      </c>
    </row>
    <row r="4" spans="2:6">
      <c r="B4" s="247"/>
      <c r="C4" s="248"/>
      <c r="D4" s="248"/>
      <c r="E4" s="251"/>
      <c r="F4" s="249"/>
    </row>
    <row r="5" spans="2:6" ht="66.5" customHeight="1">
      <c r="B5" s="166" t="s">
        <v>153</v>
      </c>
      <c r="C5" s="84" t="s">
        <v>96</v>
      </c>
      <c r="D5" s="179" t="s">
        <v>191</v>
      </c>
      <c r="E5" s="41" t="s">
        <v>34</v>
      </c>
      <c r="F5" s="208" t="s">
        <v>189</v>
      </c>
    </row>
    <row r="6" spans="2:6" s="168" customFormat="1" ht="75" customHeight="1">
      <c r="B6" s="166" t="s">
        <v>190</v>
      </c>
      <c r="C6" s="170" t="s">
        <v>68</v>
      </c>
      <c r="D6" s="179" t="s">
        <v>192</v>
      </c>
      <c r="E6" s="169" t="s">
        <v>34</v>
      </c>
      <c r="F6" s="167" t="s">
        <v>18</v>
      </c>
    </row>
    <row r="7" spans="2:6" s="168" customFormat="1" ht="75" customHeight="1">
      <c r="B7" s="166" t="s">
        <v>229</v>
      </c>
      <c r="C7" s="170" t="s">
        <v>69</v>
      </c>
      <c r="D7" s="179" t="s">
        <v>230</v>
      </c>
      <c r="E7" s="169" t="s">
        <v>34</v>
      </c>
      <c r="F7" s="167" t="s">
        <v>18</v>
      </c>
    </row>
    <row r="8" spans="2:6" s="168" customFormat="1" ht="75" customHeight="1">
      <c r="B8" s="166" t="s">
        <v>247</v>
      </c>
      <c r="C8" s="169" t="s">
        <v>148</v>
      </c>
      <c r="D8" s="179" t="s">
        <v>248</v>
      </c>
      <c r="E8" s="169" t="s">
        <v>34</v>
      </c>
      <c r="F8" s="167" t="s">
        <v>18</v>
      </c>
    </row>
    <row r="9" spans="2:6" ht="75" customHeight="1">
      <c r="B9" s="166" t="s">
        <v>249</v>
      </c>
      <c r="C9" s="169" t="s">
        <v>149</v>
      </c>
      <c r="D9" s="179" t="s">
        <v>250</v>
      </c>
      <c r="E9" s="169" t="s">
        <v>34</v>
      </c>
      <c r="F9" s="167" t="s">
        <v>18</v>
      </c>
    </row>
    <row r="10" spans="2:6" ht="75" customHeight="1">
      <c r="B10" s="166" t="s">
        <v>267</v>
      </c>
      <c r="C10" s="169" t="s">
        <v>147</v>
      </c>
      <c r="D10" s="179" t="s">
        <v>268</v>
      </c>
      <c r="E10" s="169" t="s">
        <v>34</v>
      </c>
      <c r="F10" s="167" t="s">
        <v>18</v>
      </c>
    </row>
    <row r="11" spans="2:6" ht="75" customHeight="1">
      <c r="B11" s="166" t="s">
        <v>277</v>
      </c>
      <c r="C11" s="169" t="s">
        <v>150</v>
      </c>
      <c r="D11" s="179" t="s">
        <v>286</v>
      </c>
      <c r="E11" s="169" t="s">
        <v>34</v>
      </c>
      <c r="F11" s="208" t="s">
        <v>289</v>
      </c>
    </row>
    <row r="12" spans="2:6" ht="75" customHeight="1">
      <c r="B12" s="166" t="s">
        <v>290</v>
      </c>
      <c r="C12" s="169" t="s">
        <v>151</v>
      </c>
      <c r="D12" s="212" t="s">
        <v>436</v>
      </c>
      <c r="E12" s="169" t="s">
        <v>34</v>
      </c>
      <c r="F12" s="167" t="s">
        <v>18</v>
      </c>
    </row>
    <row r="13" spans="2:6" ht="75" customHeight="1">
      <c r="B13" s="166" t="s">
        <v>306</v>
      </c>
      <c r="C13" s="169" t="s">
        <v>152</v>
      </c>
      <c r="D13" s="169" t="s">
        <v>308</v>
      </c>
      <c r="E13" s="169" t="s">
        <v>34</v>
      </c>
      <c r="F13" s="167" t="s">
        <v>18</v>
      </c>
    </row>
  </sheetData>
  <sheetProtection algorithmName="SHA-512" hashValue="zorchL69o/gg6zmh4mPkwV7L9C5EfOBiPpLl65jG5GLeUC74StGAorEsOf2NRyajLQh7KmjxnUQM79JNF2qHTw==" saltValue="aonaOhUDRmZKIDBTsIiuhg==" spinCount="100000" sheet="1" objects="1" scenarios="1"/>
  <mergeCells count="5">
    <mergeCell ref="B3:B4"/>
    <mergeCell ref="C3:C4"/>
    <mergeCell ref="D3:D4"/>
    <mergeCell ref="F3:F4"/>
    <mergeCell ref="E3:E4"/>
  </mergeCells>
  <phoneticPr fontId="1" type="noConversion"/>
  <pageMargins left="0.7" right="0.7" top="0.75" bottom="0.75" header="0.3" footer="0.3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I118"/>
  <sheetViews>
    <sheetView view="pageBreakPreview" zoomScale="70" zoomScaleNormal="70" zoomScaleSheetLayoutView="70" workbookViewId="0">
      <selection activeCell="B1" sqref="B1"/>
    </sheetView>
  </sheetViews>
  <sheetFormatPr baseColWidth="10" defaultColWidth="9" defaultRowHeight="15"/>
  <cols>
    <col min="1" max="1" width="9" style="40"/>
    <col min="2" max="2" width="19.33203125" style="40" customWidth="1"/>
    <col min="3" max="7" width="12.1640625" style="40" customWidth="1"/>
    <col min="8" max="8" width="10.83203125" style="40" customWidth="1"/>
    <col min="9" max="9" width="8.6640625" style="40" bestFit="1" customWidth="1"/>
    <col min="10" max="16384" width="9" style="40"/>
  </cols>
  <sheetData>
    <row r="1" spans="2:9" ht="19">
      <c r="B1" s="89" t="s">
        <v>435</v>
      </c>
      <c r="C1" s="150"/>
      <c r="D1" s="150"/>
      <c r="E1" s="151"/>
    </row>
    <row r="3" spans="2:9" ht="24.75" customHeight="1">
      <c r="B3" s="254" t="s">
        <v>107</v>
      </c>
      <c r="C3" s="263" t="s">
        <v>108</v>
      </c>
      <c r="D3" s="263"/>
      <c r="E3" s="252" t="s">
        <v>109</v>
      </c>
      <c r="F3" s="264" t="s">
        <v>105</v>
      </c>
      <c r="G3" s="264" t="s">
        <v>106</v>
      </c>
    </row>
    <row r="4" spans="2:9" ht="24.75" customHeight="1" thickBot="1">
      <c r="B4" s="255"/>
      <c r="C4" s="149" t="s">
        <v>110</v>
      </c>
      <c r="D4" s="149" t="s">
        <v>111</v>
      </c>
      <c r="E4" s="253"/>
      <c r="F4" s="265"/>
      <c r="G4" s="265"/>
    </row>
    <row r="5" spans="2:9" ht="19.5" customHeight="1" thickTop="1">
      <c r="B5" s="69" t="s">
        <v>171</v>
      </c>
      <c r="C5" s="74">
        <v>370012</v>
      </c>
      <c r="D5" s="31">
        <v>369126</v>
      </c>
      <c r="E5" s="75">
        <v>1.0024</v>
      </c>
      <c r="F5" s="256">
        <f>STDEV(D5:D9)/AVERAGE(D5:D9)*100</f>
        <v>1.0325068201346499</v>
      </c>
      <c r="G5" s="256">
        <f>STDEV(E5:E9)/AVERAGE(E5:E9)*100</f>
        <v>0.59720928527416262</v>
      </c>
    </row>
    <row r="6" spans="2:9" ht="19.5" customHeight="1">
      <c r="B6" s="58" t="s">
        <v>172</v>
      </c>
      <c r="C6" s="31">
        <v>367792</v>
      </c>
      <c r="D6" s="31">
        <v>371860</v>
      </c>
      <c r="E6" s="75">
        <v>0.98909999999999998</v>
      </c>
      <c r="F6" s="257"/>
      <c r="G6" s="257"/>
    </row>
    <row r="7" spans="2:9" ht="19.5" customHeight="1">
      <c r="B7" s="58" t="s">
        <v>173</v>
      </c>
      <c r="C7" s="31">
        <v>369090</v>
      </c>
      <c r="D7" s="31">
        <v>373864</v>
      </c>
      <c r="E7" s="75">
        <v>0.98719999999999997</v>
      </c>
      <c r="F7" s="257"/>
      <c r="G7" s="257"/>
      <c r="H7" s="259" t="s">
        <v>112</v>
      </c>
      <c r="I7" s="259" t="s">
        <v>113</v>
      </c>
    </row>
    <row r="8" spans="2:9" ht="19.5" customHeight="1">
      <c r="B8" s="58" t="s">
        <v>174</v>
      </c>
      <c r="C8" s="31">
        <v>366024</v>
      </c>
      <c r="D8" s="31">
        <v>368866</v>
      </c>
      <c r="E8" s="75">
        <v>0.99229999999999996</v>
      </c>
      <c r="F8" s="261"/>
      <c r="G8" s="261"/>
      <c r="H8" s="260"/>
      <c r="I8" s="260"/>
    </row>
    <row r="9" spans="2:9" ht="19.5" customHeight="1">
      <c r="B9" s="59" t="s">
        <v>175</v>
      </c>
      <c r="C9" s="31">
        <v>360389</v>
      </c>
      <c r="D9" s="31">
        <v>363750</v>
      </c>
      <c r="E9" s="75">
        <v>0.99080000000000001</v>
      </c>
      <c r="F9" s="262"/>
      <c r="G9" s="262"/>
      <c r="H9" s="90" t="str">
        <f>IF(AND(5&gt;=F5),"O","X")</f>
        <v>O</v>
      </c>
      <c r="I9" s="90" t="str">
        <f>IF(AND(5&gt;=G5),"O","X")</f>
        <v>O</v>
      </c>
    </row>
    <row r="10" spans="2:9" ht="19.5" customHeight="1">
      <c r="B10" s="58" t="s">
        <v>176</v>
      </c>
      <c r="C10" s="49">
        <v>0</v>
      </c>
      <c r="D10" s="49">
        <v>0</v>
      </c>
      <c r="E10" s="76" t="e">
        <v>#DIV/0!</v>
      </c>
      <c r="F10" s="60"/>
      <c r="G10" s="60"/>
      <c r="H10" s="5" t="s">
        <v>114</v>
      </c>
      <c r="I10" s="5" t="s">
        <v>115</v>
      </c>
    </row>
    <row r="11" spans="2:9" ht="19.5" customHeight="1">
      <c r="B11" s="59" t="s">
        <v>177</v>
      </c>
      <c r="C11" s="32">
        <v>4233</v>
      </c>
      <c r="D11" s="32">
        <v>371831</v>
      </c>
      <c r="E11" s="77">
        <v>1.14E-2</v>
      </c>
      <c r="F11" s="61"/>
      <c r="G11" s="61"/>
      <c r="H11" s="90" t="str">
        <f>IF(AND(C11*0.2&gt;=C10),"O","X")</f>
        <v>O</v>
      </c>
      <c r="I11" s="90" t="str">
        <f>IF(AND(D11*0.05&gt;=D10),"O","X")</f>
        <v>O</v>
      </c>
    </row>
    <row r="12" spans="2:9" ht="45">
      <c r="H12" s="30" t="s">
        <v>40</v>
      </c>
    </row>
    <row r="13" spans="2:9" ht="19.5" customHeight="1">
      <c r="F13" s="1"/>
      <c r="G13" s="1"/>
      <c r="H13" s="78">
        <f>Information!$C$13</f>
        <v>1.2E-2</v>
      </c>
      <c r="I13" s="1"/>
    </row>
    <row r="14" spans="2:9" ht="19.5" customHeight="1">
      <c r="H14" s="90" t="str">
        <f>IF(AND(H13*0.7&lt;=E11,H13*1.3&gt;=E11),"O","X")</f>
        <v>O</v>
      </c>
    </row>
    <row r="16" spans="2:9" ht="24.75" customHeight="1">
      <c r="B16" s="254" t="s">
        <v>107</v>
      </c>
      <c r="C16" s="263" t="s">
        <v>108</v>
      </c>
      <c r="D16" s="263"/>
      <c r="E16" s="252" t="s">
        <v>109</v>
      </c>
      <c r="F16" s="264" t="s">
        <v>105</v>
      </c>
      <c r="G16" s="264" t="s">
        <v>106</v>
      </c>
    </row>
    <row r="17" spans="2:9" ht="24.75" customHeight="1" thickBot="1">
      <c r="B17" s="255"/>
      <c r="C17" s="149" t="s">
        <v>110</v>
      </c>
      <c r="D17" s="149" t="s">
        <v>111</v>
      </c>
      <c r="E17" s="253"/>
      <c r="F17" s="265"/>
      <c r="G17" s="265"/>
    </row>
    <row r="18" spans="2:9" ht="19.5" customHeight="1" thickTop="1">
      <c r="B18" s="152" t="s">
        <v>200</v>
      </c>
      <c r="C18" s="153">
        <v>359797</v>
      </c>
      <c r="D18" s="153">
        <v>368370</v>
      </c>
      <c r="E18" s="154">
        <v>0.97670000000000001</v>
      </c>
      <c r="F18" s="256">
        <f>STDEV(D18:D22)/AVERAGE(D18:D22)*100</f>
        <v>1.1462896247140733</v>
      </c>
      <c r="G18" s="256">
        <f>STDEV(E18:E22)/AVERAGE(E18:E22)*100</f>
        <v>1.0638963976589479</v>
      </c>
    </row>
    <row r="19" spans="2:9" ht="19.5" customHeight="1">
      <c r="B19" s="155" t="s">
        <v>201</v>
      </c>
      <c r="C19" s="156">
        <v>353284</v>
      </c>
      <c r="D19" s="156">
        <v>363003</v>
      </c>
      <c r="E19" s="157">
        <v>0.97319999999999995</v>
      </c>
      <c r="F19" s="257"/>
      <c r="G19" s="257"/>
    </row>
    <row r="20" spans="2:9" ht="19.5" customHeight="1">
      <c r="B20" s="155" t="s">
        <v>202</v>
      </c>
      <c r="C20" s="156">
        <v>357850</v>
      </c>
      <c r="D20" s="156">
        <v>369072</v>
      </c>
      <c r="E20" s="157">
        <v>0.96960000000000002</v>
      </c>
      <c r="F20" s="257"/>
      <c r="G20" s="257"/>
      <c r="H20" s="259" t="s">
        <v>112</v>
      </c>
      <c r="I20" s="259" t="s">
        <v>113</v>
      </c>
    </row>
    <row r="21" spans="2:9" ht="19.5" customHeight="1">
      <c r="B21" s="155" t="s">
        <v>203</v>
      </c>
      <c r="C21" s="156">
        <v>357890</v>
      </c>
      <c r="D21" s="156">
        <v>359161</v>
      </c>
      <c r="E21" s="157">
        <v>0.99650000000000005</v>
      </c>
      <c r="F21" s="261"/>
      <c r="G21" s="261"/>
      <c r="H21" s="260"/>
      <c r="I21" s="260"/>
    </row>
    <row r="22" spans="2:9" ht="19.5" customHeight="1">
      <c r="B22" s="158" t="s">
        <v>204</v>
      </c>
      <c r="C22" s="159">
        <v>354889</v>
      </c>
      <c r="D22" s="159">
        <v>362712</v>
      </c>
      <c r="E22" s="160">
        <v>0.97840000000000005</v>
      </c>
      <c r="F22" s="262"/>
      <c r="G22" s="262"/>
      <c r="H22" s="90" t="str">
        <f>IF(AND(5&gt;=F18),"O","X")</f>
        <v>O</v>
      </c>
      <c r="I22" s="90" t="str">
        <f>IF(AND(5&gt;=G18),"O","X")</f>
        <v>O</v>
      </c>
    </row>
    <row r="23" spans="2:9" ht="19.5" customHeight="1">
      <c r="B23" s="161" t="s">
        <v>205</v>
      </c>
      <c r="C23" s="162">
        <v>0</v>
      </c>
      <c r="D23" s="162">
        <v>0</v>
      </c>
      <c r="E23" s="163" t="e">
        <v>#DIV/0!</v>
      </c>
      <c r="F23" s="60"/>
      <c r="G23" s="60"/>
      <c r="H23" s="5" t="s">
        <v>114</v>
      </c>
      <c r="I23" s="5" t="s">
        <v>115</v>
      </c>
    </row>
    <row r="24" spans="2:9" ht="19.5" customHeight="1">
      <c r="B24" s="158" t="s">
        <v>206</v>
      </c>
      <c r="C24" s="164">
        <v>4252</v>
      </c>
      <c r="D24" s="164">
        <v>365709</v>
      </c>
      <c r="E24" s="160">
        <v>1.1599999999999999E-2</v>
      </c>
      <c r="F24" s="61"/>
      <c r="G24" s="61"/>
      <c r="H24" s="90" t="str">
        <f>IF(AND(C24*0.2&gt;=C23),"O","X")</f>
        <v>O</v>
      </c>
      <c r="I24" s="90" t="str">
        <f>IF(AND(D24*0.05&gt;=D23),"O","X")</f>
        <v>O</v>
      </c>
    </row>
    <row r="25" spans="2:9" ht="45">
      <c r="H25" s="30" t="s">
        <v>40</v>
      </c>
    </row>
    <row r="26" spans="2:9">
      <c r="F26" s="1"/>
      <c r="G26" s="1"/>
      <c r="H26" s="78">
        <f>Information!$C$13</f>
        <v>1.2E-2</v>
      </c>
      <c r="I26" s="1"/>
    </row>
    <row r="27" spans="2:9">
      <c r="H27" s="90" t="str">
        <f>IF(AND(H26*0.7&lt;=E24,H26*1.3&gt;=E24),"O","X")</f>
        <v>O</v>
      </c>
    </row>
    <row r="29" spans="2:9" ht="24.75" customHeight="1">
      <c r="B29" s="254" t="s">
        <v>107</v>
      </c>
      <c r="C29" s="263" t="s">
        <v>108</v>
      </c>
      <c r="D29" s="263"/>
      <c r="E29" s="252" t="s">
        <v>109</v>
      </c>
      <c r="F29" s="264" t="s">
        <v>105</v>
      </c>
      <c r="G29" s="264" t="s">
        <v>106</v>
      </c>
    </row>
    <row r="30" spans="2:9" ht="24.75" customHeight="1" thickBot="1">
      <c r="B30" s="255"/>
      <c r="C30" s="149" t="s">
        <v>110</v>
      </c>
      <c r="D30" s="149" t="s">
        <v>111</v>
      </c>
      <c r="E30" s="253"/>
      <c r="F30" s="265"/>
      <c r="G30" s="265"/>
    </row>
    <row r="31" spans="2:9" ht="19.5" customHeight="1" thickTop="1">
      <c r="B31" s="69" t="s">
        <v>231</v>
      </c>
      <c r="C31" s="74">
        <v>355529</v>
      </c>
      <c r="D31" s="31">
        <v>353899</v>
      </c>
      <c r="E31" s="75">
        <v>1.0045999999999999</v>
      </c>
      <c r="F31" s="256">
        <f>STDEV(D31:D35)/AVERAGE(D31:D35)*100</f>
        <v>0.55185860589721425</v>
      </c>
      <c r="G31" s="256">
        <f>STDEV(E31:E35)/AVERAGE(E31:E35)*100</f>
        <v>0.71853944438513695</v>
      </c>
    </row>
    <row r="32" spans="2:9" ht="19.5" customHeight="1">
      <c r="B32" s="58" t="s">
        <v>232</v>
      </c>
      <c r="C32" s="31">
        <v>354549</v>
      </c>
      <c r="D32" s="31">
        <v>358266</v>
      </c>
      <c r="E32" s="75">
        <v>0.98960000000000004</v>
      </c>
      <c r="F32" s="257"/>
      <c r="G32" s="257"/>
    </row>
    <row r="33" spans="2:9" ht="19.5" customHeight="1">
      <c r="B33" s="58" t="s">
        <v>233</v>
      </c>
      <c r="C33" s="31">
        <v>355911</v>
      </c>
      <c r="D33" s="31">
        <v>356224</v>
      </c>
      <c r="E33" s="75">
        <v>0.99909999999999999</v>
      </c>
      <c r="F33" s="257"/>
      <c r="G33" s="257"/>
      <c r="H33" s="259" t="s">
        <v>112</v>
      </c>
      <c r="I33" s="259" t="s">
        <v>113</v>
      </c>
    </row>
    <row r="34" spans="2:9" ht="19.5" customHeight="1">
      <c r="B34" s="58" t="s">
        <v>234</v>
      </c>
      <c r="C34" s="31">
        <v>355595</v>
      </c>
      <c r="D34" s="31">
        <v>356220</v>
      </c>
      <c r="E34" s="75">
        <v>0.99819999999999998</v>
      </c>
      <c r="F34" s="261"/>
      <c r="G34" s="261"/>
      <c r="H34" s="260"/>
      <c r="I34" s="260"/>
    </row>
    <row r="35" spans="2:9" ht="19.5" customHeight="1">
      <c r="B35" s="59" t="s">
        <v>235</v>
      </c>
      <c r="C35" s="31">
        <v>348970</v>
      </c>
      <c r="D35" s="31">
        <v>353448</v>
      </c>
      <c r="E35" s="75">
        <v>0.98729999999999996</v>
      </c>
      <c r="F35" s="262"/>
      <c r="G35" s="262"/>
      <c r="H35" s="90" t="str">
        <f>IF(AND(5&gt;=F31),"O","X")</f>
        <v>O</v>
      </c>
      <c r="I35" s="90" t="str">
        <f>IF(AND(5&gt;=G31),"O","X")</f>
        <v>O</v>
      </c>
    </row>
    <row r="36" spans="2:9" ht="19.5" customHeight="1">
      <c r="B36" s="58" t="s">
        <v>236</v>
      </c>
      <c r="C36" s="49">
        <v>0</v>
      </c>
      <c r="D36" s="49">
        <v>0</v>
      </c>
      <c r="E36" s="76" t="e">
        <v>#DIV/0!</v>
      </c>
      <c r="F36" s="60"/>
      <c r="G36" s="60"/>
      <c r="H36" s="5" t="s">
        <v>114</v>
      </c>
      <c r="I36" s="5" t="s">
        <v>115</v>
      </c>
    </row>
    <row r="37" spans="2:9" ht="19.5" customHeight="1">
      <c r="B37" s="59" t="s">
        <v>237</v>
      </c>
      <c r="C37" s="32">
        <v>4136</v>
      </c>
      <c r="D37" s="32">
        <v>355999</v>
      </c>
      <c r="E37" s="77">
        <v>1.1599999999999999E-2</v>
      </c>
      <c r="F37" s="61"/>
      <c r="G37" s="61"/>
      <c r="H37" s="90" t="str">
        <f>IF(AND(C37*0.2&gt;=C36),"O","X")</f>
        <v>O</v>
      </c>
      <c r="I37" s="90" t="str">
        <f>IF(AND(D37*0.05&gt;=D36),"O","X")</f>
        <v>O</v>
      </c>
    </row>
    <row r="38" spans="2:9" ht="45">
      <c r="H38" s="30" t="s">
        <v>40</v>
      </c>
    </row>
    <row r="39" spans="2:9">
      <c r="F39" s="1"/>
      <c r="G39" s="1"/>
      <c r="H39" s="78">
        <f>Information!$C$13</f>
        <v>1.2E-2</v>
      </c>
      <c r="I39" s="1"/>
    </row>
    <row r="40" spans="2:9">
      <c r="H40" s="90" t="str">
        <f>IF(AND(H39*0.7&lt;=E37,H39*1.3&gt;=E37),"O","X")</f>
        <v>O</v>
      </c>
    </row>
    <row r="42" spans="2:9" ht="24.75" customHeight="1">
      <c r="B42" s="254" t="s">
        <v>107</v>
      </c>
      <c r="C42" s="263" t="s">
        <v>108</v>
      </c>
      <c r="D42" s="263"/>
      <c r="E42" s="252" t="s">
        <v>109</v>
      </c>
      <c r="F42" s="264" t="s">
        <v>105</v>
      </c>
      <c r="G42" s="264" t="s">
        <v>106</v>
      </c>
    </row>
    <row r="43" spans="2:9" ht="24.75" customHeight="1" thickBot="1">
      <c r="B43" s="255"/>
      <c r="C43" s="149" t="s">
        <v>110</v>
      </c>
      <c r="D43" s="149" t="s">
        <v>111</v>
      </c>
      <c r="E43" s="253"/>
      <c r="F43" s="265"/>
      <c r="G43" s="265"/>
    </row>
    <row r="44" spans="2:9" ht="19.5" customHeight="1" thickTop="1">
      <c r="B44" s="69" t="s">
        <v>240</v>
      </c>
      <c r="C44" s="74">
        <v>344292</v>
      </c>
      <c r="D44" s="31">
        <v>329163</v>
      </c>
      <c r="E44" s="75">
        <v>1.046</v>
      </c>
      <c r="F44" s="256">
        <f>STDEV(D44:D48)/AVERAGE(D44:D48)*100</f>
        <v>0.38663833570153278</v>
      </c>
      <c r="G44" s="256">
        <f>STDEV(E44:E48)/AVERAGE(E44:E48)*100</f>
        <v>0.52353642194655081</v>
      </c>
    </row>
    <row r="45" spans="2:9" ht="19.5" customHeight="1">
      <c r="B45" s="58" t="s">
        <v>241</v>
      </c>
      <c r="C45" s="31">
        <v>342712</v>
      </c>
      <c r="D45" s="31">
        <v>328459</v>
      </c>
      <c r="E45" s="75">
        <v>1.0434000000000001</v>
      </c>
      <c r="F45" s="257"/>
      <c r="G45" s="257"/>
    </row>
    <row r="46" spans="2:9" ht="19.5" customHeight="1">
      <c r="B46" s="58" t="s">
        <v>242</v>
      </c>
      <c r="C46" s="31">
        <v>347438</v>
      </c>
      <c r="D46" s="31">
        <v>329576</v>
      </c>
      <c r="E46" s="75">
        <v>1.0542</v>
      </c>
      <c r="F46" s="257"/>
      <c r="G46" s="257"/>
      <c r="H46" s="259" t="s">
        <v>112</v>
      </c>
      <c r="I46" s="259" t="s">
        <v>113</v>
      </c>
    </row>
    <row r="47" spans="2:9" ht="19.5" customHeight="1">
      <c r="B47" s="58" t="s">
        <v>243</v>
      </c>
      <c r="C47" s="31">
        <v>342940</v>
      </c>
      <c r="D47" s="31">
        <v>326517</v>
      </c>
      <c r="E47" s="75">
        <v>1.0503</v>
      </c>
      <c r="F47" s="261"/>
      <c r="G47" s="261"/>
      <c r="H47" s="260"/>
      <c r="I47" s="260"/>
    </row>
    <row r="48" spans="2:9" ht="19.5" customHeight="1">
      <c r="B48" s="59" t="s">
        <v>244</v>
      </c>
      <c r="C48" s="31">
        <v>342831</v>
      </c>
      <c r="D48" s="31">
        <v>329517</v>
      </c>
      <c r="E48" s="75">
        <v>1.0404</v>
      </c>
      <c r="F48" s="262"/>
      <c r="G48" s="262"/>
      <c r="H48" s="90" t="str">
        <f>IF(AND(5&gt;=F44),"O","X")</f>
        <v>O</v>
      </c>
      <c r="I48" s="90" t="str">
        <f>IF(AND(5&gt;=G44),"O","X")</f>
        <v>O</v>
      </c>
    </row>
    <row r="49" spans="2:9" ht="19.5" customHeight="1">
      <c r="B49" s="58" t="s">
        <v>245</v>
      </c>
      <c r="C49" s="49">
        <v>0</v>
      </c>
      <c r="D49" s="49">
        <v>0</v>
      </c>
      <c r="E49" s="76" t="e">
        <v>#DIV/0!</v>
      </c>
      <c r="F49" s="60"/>
      <c r="G49" s="60"/>
      <c r="H49" s="5" t="s">
        <v>114</v>
      </c>
      <c r="I49" s="5" t="s">
        <v>115</v>
      </c>
    </row>
    <row r="50" spans="2:9" ht="19.5" customHeight="1">
      <c r="B50" s="59" t="s">
        <v>246</v>
      </c>
      <c r="C50" s="32">
        <v>3819</v>
      </c>
      <c r="D50" s="32">
        <v>335579</v>
      </c>
      <c r="E50" s="77">
        <v>1.14E-2</v>
      </c>
      <c r="F50" s="61"/>
      <c r="G50" s="61"/>
      <c r="H50" s="90" t="str">
        <f>IF(AND(C50*0.2&gt;=C49),"O","X")</f>
        <v>O</v>
      </c>
      <c r="I50" s="90" t="str">
        <f>IF(AND(D50*0.05&gt;=D49),"O","X")</f>
        <v>O</v>
      </c>
    </row>
    <row r="51" spans="2:9" ht="45">
      <c r="H51" s="30" t="s">
        <v>40</v>
      </c>
    </row>
    <row r="52" spans="2:9">
      <c r="F52" s="1"/>
      <c r="G52" s="1"/>
      <c r="H52" s="78">
        <f>Information!$C$13</f>
        <v>1.2E-2</v>
      </c>
      <c r="I52" s="1"/>
    </row>
    <row r="53" spans="2:9">
      <c r="H53" s="90" t="str">
        <f>IF(AND(H52*0.7&lt;=E50,H52*1.3&gt;=E50),"O","X")</f>
        <v>O</v>
      </c>
    </row>
    <row r="54" spans="2:9" s="168" customFormat="1"/>
    <row r="55" spans="2:9" ht="24.75" customHeight="1">
      <c r="B55" s="254" t="s">
        <v>107</v>
      </c>
      <c r="C55" s="263" t="s">
        <v>108</v>
      </c>
      <c r="D55" s="263"/>
      <c r="E55" s="252" t="s">
        <v>109</v>
      </c>
      <c r="F55" s="264" t="s">
        <v>105</v>
      </c>
      <c r="G55" s="264" t="s">
        <v>106</v>
      </c>
      <c r="H55" s="168"/>
      <c r="I55" s="168"/>
    </row>
    <row r="56" spans="2:9" ht="24.75" customHeight="1" thickBot="1">
      <c r="B56" s="255"/>
      <c r="C56" s="195" t="s">
        <v>110</v>
      </c>
      <c r="D56" s="195" t="s">
        <v>111</v>
      </c>
      <c r="E56" s="253"/>
      <c r="F56" s="265"/>
      <c r="G56" s="265"/>
      <c r="H56" s="168"/>
      <c r="I56" s="168"/>
    </row>
    <row r="57" spans="2:9" ht="16" thickTop="1">
      <c r="B57" s="69" t="s">
        <v>251</v>
      </c>
      <c r="C57" s="74">
        <v>324205</v>
      </c>
      <c r="D57" s="31">
        <v>319323</v>
      </c>
      <c r="E57" s="75">
        <v>1.0153000000000001</v>
      </c>
      <c r="F57" s="256">
        <f>STDEV(D57:D61)/AVERAGE(D57:D61)*100</f>
        <v>1.1527274762294057</v>
      </c>
      <c r="G57" s="256">
        <f>STDEV(E57:E61)/AVERAGE(E57:E61)*100</f>
        <v>0.76379220532042336</v>
      </c>
      <c r="H57" s="168"/>
      <c r="I57" s="168"/>
    </row>
    <row r="58" spans="2:9">
      <c r="B58" s="58" t="s">
        <v>252</v>
      </c>
      <c r="C58" s="31">
        <v>324719</v>
      </c>
      <c r="D58" s="31">
        <v>323069</v>
      </c>
      <c r="E58" s="75">
        <v>1.0051000000000001</v>
      </c>
      <c r="F58" s="257"/>
      <c r="G58" s="257"/>
      <c r="H58" s="168"/>
      <c r="I58" s="168"/>
    </row>
    <row r="59" spans="2:9">
      <c r="B59" s="58" t="s">
        <v>253</v>
      </c>
      <c r="C59" s="31">
        <v>321018</v>
      </c>
      <c r="D59" s="31">
        <v>318191</v>
      </c>
      <c r="E59" s="75">
        <v>1.0088999999999999</v>
      </c>
      <c r="F59" s="257"/>
      <c r="G59" s="257"/>
      <c r="H59" s="259" t="s">
        <v>112</v>
      </c>
      <c r="I59" s="259" t="s">
        <v>113</v>
      </c>
    </row>
    <row r="60" spans="2:9">
      <c r="B60" s="58" t="s">
        <v>254</v>
      </c>
      <c r="C60" s="31">
        <v>315003</v>
      </c>
      <c r="D60" s="31">
        <v>315040</v>
      </c>
      <c r="E60" s="75">
        <v>0.99990000000000001</v>
      </c>
      <c r="F60" s="261"/>
      <c r="G60" s="261"/>
      <c r="H60" s="260"/>
      <c r="I60" s="260"/>
    </row>
    <row r="61" spans="2:9">
      <c r="B61" s="59" t="s">
        <v>255</v>
      </c>
      <c r="C61" s="31">
        <v>312426</v>
      </c>
      <c r="D61" s="31">
        <v>313813</v>
      </c>
      <c r="E61" s="75">
        <v>0.99560000000000004</v>
      </c>
      <c r="F61" s="262"/>
      <c r="G61" s="262"/>
      <c r="H61" s="90" t="str">
        <f>IF(AND(5&gt;=F57),"O","X")</f>
        <v>O</v>
      </c>
      <c r="I61" s="90" t="str">
        <f>IF(AND(5&gt;=G57),"O","X")</f>
        <v>O</v>
      </c>
    </row>
    <row r="62" spans="2:9">
      <c r="B62" s="58" t="s">
        <v>256</v>
      </c>
      <c r="C62" s="49">
        <v>0</v>
      </c>
      <c r="D62" s="49">
        <v>0</v>
      </c>
      <c r="E62" s="76" t="e">
        <v>#DIV/0!</v>
      </c>
      <c r="F62" s="60"/>
      <c r="G62" s="60"/>
      <c r="H62" s="5" t="s">
        <v>114</v>
      </c>
      <c r="I62" s="5" t="s">
        <v>115</v>
      </c>
    </row>
    <row r="63" spans="2:9">
      <c r="B63" s="59" t="s">
        <v>257</v>
      </c>
      <c r="C63" s="32">
        <v>4074</v>
      </c>
      <c r="D63" s="32">
        <v>329159</v>
      </c>
      <c r="E63" s="77">
        <v>1.24E-2</v>
      </c>
      <c r="F63" s="61"/>
      <c r="G63" s="61"/>
      <c r="H63" s="90" t="str">
        <f>IF(AND(C63*0.2&gt;=C62),"O","X")</f>
        <v>O</v>
      </c>
      <c r="I63" s="90" t="str">
        <f>IF(AND(D63*0.05&gt;=D62),"O","X")</f>
        <v>O</v>
      </c>
    </row>
    <row r="64" spans="2:9" ht="45">
      <c r="B64" s="168"/>
      <c r="C64" s="168"/>
      <c r="D64" s="168"/>
      <c r="E64" s="168"/>
      <c r="F64" s="168"/>
      <c r="G64" s="168"/>
      <c r="H64" s="194" t="s">
        <v>40</v>
      </c>
      <c r="I64" s="168"/>
    </row>
    <row r="65" spans="2:9">
      <c r="B65" s="168"/>
      <c r="C65" s="168"/>
      <c r="D65" s="168"/>
      <c r="E65" s="168"/>
      <c r="F65" s="1"/>
      <c r="G65" s="1"/>
      <c r="H65" s="78">
        <f>Information!$C$13</f>
        <v>1.2E-2</v>
      </c>
      <c r="I65" s="1"/>
    </row>
    <row r="66" spans="2:9">
      <c r="B66" s="168"/>
      <c r="C66" s="168"/>
      <c r="D66" s="168"/>
      <c r="E66" s="168"/>
      <c r="F66" s="168"/>
      <c r="G66" s="168"/>
      <c r="H66" s="90" t="str">
        <f>IF(AND(H65*0.7&lt;=E63,H65*1.3&gt;=E63),"O","X")</f>
        <v>O</v>
      </c>
      <c r="I66" s="168"/>
    </row>
    <row r="67" spans="2:9">
      <c r="B67" s="168"/>
      <c r="C67" s="168"/>
      <c r="D67" s="168"/>
      <c r="E67" s="168"/>
      <c r="F67" s="168"/>
      <c r="G67" s="168"/>
      <c r="H67" s="168"/>
      <c r="I67" s="168"/>
    </row>
    <row r="68" spans="2:9" ht="24.75" customHeight="1">
      <c r="B68" s="254" t="s">
        <v>107</v>
      </c>
      <c r="C68" s="263" t="s">
        <v>108</v>
      </c>
      <c r="D68" s="263"/>
      <c r="E68" s="252" t="s">
        <v>109</v>
      </c>
      <c r="F68" s="264" t="s">
        <v>105</v>
      </c>
      <c r="G68" s="264" t="s">
        <v>106</v>
      </c>
      <c r="H68" s="168"/>
      <c r="I68" s="168"/>
    </row>
    <row r="69" spans="2:9" ht="24.75" customHeight="1" thickBot="1">
      <c r="B69" s="255"/>
      <c r="C69" s="195" t="s">
        <v>110</v>
      </c>
      <c r="D69" s="195" t="s">
        <v>111</v>
      </c>
      <c r="E69" s="253"/>
      <c r="F69" s="265"/>
      <c r="G69" s="265"/>
      <c r="H69" s="168"/>
      <c r="I69" s="168"/>
    </row>
    <row r="70" spans="2:9" ht="16" thickTop="1">
      <c r="B70" s="152" t="s">
        <v>258</v>
      </c>
      <c r="C70" s="153">
        <v>361073</v>
      </c>
      <c r="D70" s="153">
        <v>363943</v>
      </c>
      <c r="E70" s="154">
        <v>0.99209999999999998</v>
      </c>
      <c r="F70" s="256">
        <f>STDEV(D70:D74)/AVERAGE(D70:D74)*100</f>
        <v>0.84960596164514213</v>
      </c>
      <c r="G70" s="256">
        <f>STDEV(E70:E74)/AVERAGE(E70:E74)*100</f>
        <v>0.80203279523818594</v>
      </c>
      <c r="H70" s="168"/>
      <c r="I70" s="168"/>
    </row>
    <row r="71" spans="2:9">
      <c r="B71" s="155" t="s">
        <v>259</v>
      </c>
      <c r="C71" s="156">
        <v>353263</v>
      </c>
      <c r="D71" s="156">
        <v>362331</v>
      </c>
      <c r="E71" s="157">
        <v>0.97499999999999998</v>
      </c>
      <c r="F71" s="257"/>
      <c r="G71" s="257"/>
      <c r="H71" s="168"/>
      <c r="I71" s="168"/>
    </row>
    <row r="72" spans="2:9">
      <c r="B72" s="155" t="s">
        <v>260</v>
      </c>
      <c r="C72" s="156">
        <v>356265</v>
      </c>
      <c r="D72" s="156">
        <v>360957</v>
      </c>
      <c r="E72" s="157">
        <v>0.98699999999999999</v>
      </c>
      <c r="F72" s="257"/>
      <c r="G72" s="257"/>
      <c r="H72" s="259" t="s">
        <v>112</v>
      </c>
      <c r="I72" s="259" t="s">
        <v>113</v>
      </c>
    </row>
    <row r="73" spans="2:9">
      <c r="B73" s="155" t="s">
        <v>261</v>
      </c>
      <c r="C73" s="156">
        <v>348934</v>
      </c>
      <c r="D73" s="156">
        <v>358260</v>
      </c>
      <c r="E73" s="157">
        <v>0.97399999999999998</v>
      </c>
      <c r="F73" s="261"/>
      <c r="G73" s="261"/>
      <c r="H73" s="260"/>
      <c r="I73" s="260"/>
    </row>
    <row r="74" spans="2:9">
      <c r="B74" s="158" t="s">
        <v>262</v>
      </c>
      <c r="C74" s="159">
        <v>348829</v>
      </c>
      <c r="D74" s="159">
        <v>356359</v>
      </c>
      <c r="E74" s="160">
        <v>0.97889999999999999</v>
      </c>
      <c r="F74" s="262"/>
      <c r="G74" s="262"/>
      <c r="H74" s="90" t="str">
        <f>IF(AND(5&gt;=F70),"O","X")</f>
        <v>O</v>
      </c>
      <c r="I74" s="90" t="str">
        <f>IF(AND(5&gt;=G70),"O","X")</f>
        <v>O</v>
      </c>
    </row>
    <row r="75" spans="2:9">
      <c r="B75" s="161" t="s">
        <v>263</v>
      </c>
      <c r="C75" s="162">
        <v>0</v>
      </c>
      <c r="D75" s="162">
        <v>0</v>
      </c>
      <c r="E75" s="163" t="e">
        <v>#DIV/0!</v>
      </c>
      <c r="F75" s="60"/>
      <c r="G75" s="60"/>
      <c r="H75" s="5" t="s">
        <v>114</v>
      </c>
      <c r="I75" s="5" t="s">
        <v>115</v>
      </c>
    </row>
    <row r="76" spans="2:9">
      <c r="B76" s="158" t="s">
        <v>264</v>
      </c>
      <c r="C76" s="164">
        <v>4126</v>
      </c>
      <c r="D76" s="164">
        <v>354352</v>
      </c>
      <c r="E76" s="160">
        <v>1.1599999999999999E-2</v>
      </c>
      <c r="F76" s="61"/>
      <c r="G76" s="61"/>
      <c r="H76" s="90" t="str">
        <f>IF(AND(C76*0.2&gt;=C75),"O","X")</f>
        <v>O</v>
      </c>
      <c r="I76" s="90" t="str">
        <f>IF(AND(D76*0.05&gt;=D75),"O","X")</f>
        <v>O</v>
      </c>
    </row>
    <row r="77" spans="2:9" ht="45">
      <c r="B77" s="168"/>
      <c r="C77" s="168"/>
      <c r="D77" s="168"/>
      <c r="E77" s="168"/>
      <c r="F77" s="168"/>
      <c r="G77" s="168"/>
      <c r="H77" s="194" t="s">
        <v>40</v>
      </c>
      <c r="I77" s="168"/>
    </row>
    <row r="78" spans="2:9">
      <c r="B78" s="168"/>
      <c r="C78" s="168"/>
      <c r="D78" s="168"/>
      <c r="E78" s="168"/>
      <c r="F78" s="1"/>
      <c r="G78" s="1"/>
      <c r="H78" s="78">
        <f>Information!$C$13</f>
        <v>1.2E-2</v>
      </c>
      <c r="I78" s="1"/>
    </row>
    <row r="79" spans="2:9">
      <c r="B79" s="168"/>
      <c r="C79" s="168"/>
      <c r="D79" s="168"/>
      <c r="E79" s="168"/>
      <c r="F79" s="168"/>
      <c r="G79" s="168"/>
      <c r="H79" s="90" t="str">
        <f>IF(AND(H78*0.7&lt;=E76,H78*1.3&gt;=E76),"O","X")</f>
        <v>O</v>
      </c>
      <c r="I79" s="168"/>
    </row>
    <row r="80" spans="2:9">
      <c r="B80" s="168"/>
      <c r="C80" s="168"/>
      <c r="D80" s="168"/>
      <c r="E80" s="168"/>
      <c r="F80" s="168"/>
      <c r="G80" s="168"/>
      <c r="H80" s="168"/>
      <c r="I80" s="168"/>
    </row>
    <row r="81" spans="2:9" ht="24.75" customHeight="1">
      <c r="B81" s="254" t="s">
        <v>107</v>
      </c>
      <c r="C81" s="263" t="s">
        <v>108</v>
      </c>
      <c r="D81" s="263"/>
      <c r="E81" s="252" t="s">
        <v>109</v>
      </c>
      <c r="F81" s="264" t="s">
        <v>105</v>
      </c>
      <c r="G81" s="264" t="s">
        <v>106</v>
      </c>
      <c r="H81" s="168"/>
      <c r="I81" s="168"/>
    </row>
    <row r="82" spans="2:9" ht="24.75" customHeight="1" thickBot="1">
      <c r="B82" s="255"/>
      <c r="C82" s="195" t="s">
        <v>110</v>
      </c>
      <c r="D82" s="195" t="s">
        <v>111</v>
      </c>
      <c r="E82" s="253"/>
      <c r="F82" s="265"/>
      <c r="G82" s="265"/>
      <c r="H82" s="168"/>
      <c r="I82" s="168"/>
    </row>
    <row r="83" spans="2:9" ht="16" thickTop="1">
      <c r="B83" s="69" t="s">
        <v>269</v>
      </c>
      <c r="C83" s="74">
        <v>339152</v>
      </c>
      <c r="D83" s="31">
        <v>344998</v>
      </c>
      <c r="E83" s="75">
        <v>0.98309999999999997</v>
      </c>
      <c r="F83" s="256">
        <f>STDEV(D83:D87)/AVERAGE(D83:D87)*100</f>
        <v>0.80833322322091827</v>
      </c>
      <c r="G83" s="256">
        <f>STDEV(E83:E87)/AVERAGE(E83:E87)*100</f>
        <v>0.25347630944035687</v>
      </c>
      <c r="H83" s="168"/>
      <c r="I83" s="168"/>
    </row>
    <row r="84" spans="2:9">
      <c r="B84" s="58" t="s">
        <v>270</v>
      </c>
      <c r="C84" s="31">
        <v>341259</v>
      </c>
      <c r="D84" s="31">
        <v>349140</v>
      </c>
      <c r="E84" s="75">
        <v>0.97740000000000005</v>
      </c>
      <c r="F84" s="257"/>
      <c r="G84" s="257"/>
      <c r="H84" s="168"/>
      <c r="I84" s="168"/>
    </row>
    <row r="85" spans="2:9">
      <c r="B85" s="58" t="s">
        <v>271</v>
      </c>
      <c r="C85" s="31">
        <v>340836</v>
      </c>
      <c r="D85" s="31">
        <v>348044</v>
      </c>
      <c r="E85" s="75">
        <v>0.97929999999999995</v>
      </c>
      <c r="F85" s="257"/>
      <c r="G85" s="257"/>
      <c r="H85" s="259" t="s">
        <v>112</v>
      </c>
      <c r="I85" s="259" t="s">
        <v>113</v>
      </c>
    </row>
    <row r="86" spans="2:9">
      <c r="B86" s="58" t="s">
        <v>272</v>
      </c>
      <c r="C86" s="31">
        <v>339191</v>
      </c>
      <c r="D86" s="31">
        <v>347094</v>
      </c>
      <c r="E86" s="75">
        <v>0.97719999999999996</v>
      </c>
      <c r="F86" s="257"/>
      <c r="G86" s="261"/>
      <c r="H86" s="260"/>
      <c r="I86" s="260"/>
    </row>
    <row r="87" spans="2:9">
      <c r="B87" s="59" t="s">
        <v>273</v>
      </c>
      <c r="C87" s="31">
        <v>334396</v>
      </c>
      <c r="D87" s="31">
        <v>342068</v>
      </c>
      <c r="E87" s="75">
        <v>0.97760000000000002</v>
      </c>
      <c r="F87" s="258"/>
      <c r="G87" s="262"/>
      <c r="H87" s="90" t="str">
        <f>IF(AND(5&gt;=F83),"O","X")</f>
        <v>O</v>
      </c>
      <c r="I87" s="90" t="str">
        <f>IF(AND(5&gt;=G83),"O","X")</f>
        <v>O</v>
      </c>
    </row>
    <row r="88" spans="2:9">
      <c r="B88" s="58" t="s">
        <v>274</v>
      </c>
      <c r="C88" s="49">
        <v>0</v>
      </c>
      <c r="D88" s="49">
        <v>0</v>
      </c>
      <c r="E88" s="76" t="e">
        <v>#DIV/0!</v>
      </c>
      <c r="F88" s="60"/>
      <c r="G88" s="60"/>
      <c r="H88" s="5" t="s">
        <v>114</v>
      </c>
      <c r="I88" s="5" t="s">
        <v>115</v>
      </c>
    </row>
    <row r="89" spans="2:9">
      <c r="B89" s="59" t="s">
        <v>275</v>
      </c>
      <c r="C89" s="32">
        <v>4080</v>
      </c>
      <c r="D89" s="32">
        <v>352993</v>
      </c>
      <c r="E89" s="77">
        <v>1.1599999999999999E-2</v>
      </c>
      <c r="F89" s="61"/>
      <c r="G89" s="61"/>
      <c r="H89" s="90" t="str">
        <f>IF(AND(C89*0.2&gt;=C88),"O","X")</f>
        <v>O</v>
      </c>
      <c r="I89" s="90" t="str">
        <f>IF(AND(D89*0.05&gt;=D88),"O","X")</f>
        <v>O</v>
      </c>
    </row>
    <row r="90" spans="2:9" ht="45">
      <c r="B90" s="168"/>
      <c r="C90" s="168"/>
      <c r="D90" s="168"/>
      <c r="E90" s="168"/>
      <c r="F90" s="168"/>
      <c r="G90" s="168"/>
      <c r="H90" s="194" t="s">
        <v>40</v>
      </c>
      <c r="I90" s="168"/>
    </row>
    <row r="91" spans="2:9">
      <c r="B91" s="168"/>
      <c r="C91" s="168"/>
      <c r="D91" s="168"/>
      <c r="E91" s="168"/>
      <c r="F91" s="1"/>
      <c r="G91" s="1"/>
      <c r="H91" s="78">
        <f>Information!$C$13</f>
        <v>1.2E-2</v>
      </c>
      <c r="I91" s="1"/>
    </row>
    <row r="92" spans="2:9">
      <c r="B92" s="168"/>
      <c r="C92" s="168"/>
      <c r="D92" s="168"/>
      <c r="E92" s="168"/>
      <c r="F92" s="168"/>
      <c r="G92" s="168"/>
      <c r="H92" s="90" t="str">
        <f>IF(AND(H91*0.7&lt;=E89,H91*1.3&gt;=E89),"O","X")</f>
        <v>O</v>
      </c>
      <c r="I92" s="168"/>
    </row>
    <row r="93" spans="2:9">
      <c r="B93" s="168"/>
      <c r="C93" s="168"/>
      <c r="D93" s="168"/>
      <c r="E93" s="168"/>
      <c r="F93" s="168"/>
      <c r="G93" s="168"/>
      <c r="H93" s="168"/>
      <c r="I93" s="168"/>
    </row>
    <row r="94" spans="2:9" ht="24.75" customHeight="1">
      <c r="B94" s="254" t="s">
        <v>107</v>
      </c>
      <c r="C94" s="263" t="s">
        <v>108</v>
      </c>
      <c r="D94" s="263"/>
      <c r="E94" s="252" t="s">
        <v>109</v>
      </c>
      <c r="F94" s="264" t="s">
        <v>105</v>
      </c>
      <c r="G94" s="264" t="s">
        <v>106</v>
      </c>
      <c r="H94" s="168"/>
      <c r="I94" s="168"/>
    </row>
    <row r="95" spans="2:9" ht="24.75" customHeight="1" thickBot="1">
      <c r="B95" s="255"/>
      <c r="C95" s="195" t="s">
        <v>110</v>
      </c>
      <c r="D95" s="195" t="s">
        <v>111</v>
      </c>
      <c r="E95" s="253"/>
      <c r="F95" s="265"/>
      <c r="G95" s="265"/>
      <c r="H95" s="168"/>
      <c r="I95" s="168"/>
    </row>
    <row r="96" spans="2:9" ht="16" thickTop="1">
      <c r="B96" s="69" t="s">
        <v>278</v>
      </c>
      <c r="C96" s="74">
        <v>339629</v>
      </c>
      <c r="D96" s="31">
        <v>341899</v>
      </c>
      <c r="E96" s="75">
        <v>0.99339999999999995</v>
      </c>
      <c r="F96" s="256">
        <f>STDEV(D96:D100)/AVERAGE(D96:D100)*100</f>
        <v>1.5902192655373029</v>
      </c>
      <c r="G96" s="256">
        <f>STDEV(E96:E100)/AVERAGE(E96:E100)*100</f>
        <v>1.1227467746738207</v>
      </c>
      <c r="H96" s="168"/>
      <c r="I96" s="168"/>
    </row>
    <row r="97" spans="2:9">
      <c r="B97" s="58" t="s">
        <v>279</v>
      </c>
      <c r="C97" s="31">
        <v>335548</v>
      </c>
      <c r="D97" s="31">
        <v>343713</v>
      </c>
      <c r="E97" s="75">
        <v>0.97619999999999996</v>
      </c>
      <c r="F97" s="257"/>
      <c r="G97" s="257"/>
      <c r="H97" s="168"/>
      <c r="I97" s="168"/>
    </row>
    <row r="98" spans="2:9">
      <c r="B98" s="58" t="s">
        <v>280</v>
      </c>
      <c r="C98" s="31">
        <v>334835</v>
      </c>
      <c r="D98" s="31">
        <v>346530</v>
      </c>
      <c r="E98" s="75">
        <v>0.96619999999999995</v>
      </c>
      <c r="F98" s="257"/>
      <c r="G98" s="257"/>
      <c r="H98" s="259" t="s">
        <v>112</v>
      </c>
      <c r="I98" s="259" t="s">
        <v>113</v>
      </c>
    </row>
    <row r="99" spans="2:9">
      <c r="B99" s="58" t="s">
        <v>281</v>
      </c>
      <c r="C99" s="31">
        <v>327971</v>
      </c>
      <c r="D99" s="31">
        <v>332296</v>
      </c>
      <c r="E99" s="75">
        <v>0.98699999999999999</v>
      </c>
      <c r="F99" s="261"/>
      <c r="G99" s="261"/>
      <c r="H99" s="260"/>
      <c r="I99" s="260"/>
    </row>
    <row r="100" spans="2:9">
      <c r="B100" s="59" t="s">
        <v>282</v>
      </c>
      <c r="C100" s="31">
        <v>335463</v>
      </c>
      <c r="D100" s="31">
        <v>339183</v>
      </c>
      <c r="E100" s="75">
        <v>0.98899999999999999</v>
      </c>
      <c r="F100" s="262"/>
      <c r="G100" s="262"/>
      <c r="H100" s="90" t="str">
        <f>IF(AND(5&gt;=F96),"O","X")</f>
        <v>O</v>
      </c>
      <c r="I100" s="90" t="str">
        <f>IF(AND(5&gt;=G96),"O","X")</f>
        <v>O</v>
      </c>
    </row>
    <row r="101" spans="2:9">
      <c r="B101" s="58" t="s">
        <v>283</v>
      </c>
      <c r="C101" s="49">
        <v>0</v>
      </c>
      <c r="D101" s="49">
        <v>0</v>
      </c>
      <c r="E101" s="76" t="e">
        <v>#DIV/0!</v>
      </c>
      <c r="F101" s="60"/>
      <c r="G101" s="60"/>
      <c r="H101" s="5" t="s">
        <v>114</v>
      </c>
      <c r="I101" s="5" t="s">
        <v>115</v>
      </c>
    </row>
    <row r="102" spans="2:9">
      <c r="B102" s="59" t="s">
        <v>284</v>
      </c>
      <c r="C102" s="32">
        <v>3812</v>
      </c>
      <c r="D102" s="32">
        <v>341299</v>
      </c>
      <c r="E102" s="77">
        <v>1.12E-2</v>
      </c>
      <c r="F102" s="61"/>
      <c r="G102" s="61"/>
      <c r="H102" s="90" t="str">
        <f>IF(AND(C102*0.2&gt;=C101),"O","X")</f>
        <v>O</v>
      </c>
      <c r="I102" s="90" t="str">
        <f>IF(AND(D102*0.05&gt;=D101),"O","X")</f>
        <v>O</v>
      </c>
    </row>
    <row r="103" spans="2:9" ht="45">
      <c r="B103" s="168"/>
      <c r="C103" s="168"/>
      <c r="D103" s="168"/>
      <c r="E103" s="168"/>
      <c r="F103" s="168"/>
      <c r="G103" s="168"/>
      <c r="H103" s="194" t="s">
        <v>40</v>
      </c>
      <c r="I103" s="168"/>
    </row>
    <row r="104" spans="2:9">
      <c r="B104" s="168"/>
      <c r="C104" s="168"/>
      <c r="D104" s="168"/>
      <c r="E104" s="168"/>
      <c r="F104" s="1"/>
      <c r="G104" s="1"/>
      <c r="H104" s="78">
        <f>Information!$C$13</f>
        <v>1.2E-2</v>
      </c>
      <c r="I104" s="1"/>
    </row>
    <row r="105" spans="2:9">
      <c r="B105" s="168"/>
      <c r="C105" s="168"/>
      <c r="D105" s="168"/>
      <c r="E105" s="168"/>
      <c r="F105" s="168"/>
      <c r="G105" s="168"/>
      <c r="H105" s="90" t="str">
        <f>IF(AND(H104*0.7&lt;=E102,H104*1.3&gt;=E102),"O","X")</f>
        <v>O</v>
      </c>
      <c r="I105" s="168"/>
    </row>
    <row r="107" spans="2:9" ht="24.75" customHeight="1">
      <c r="B107" s="254" t="s">
        <v>107</v>
      </c>
      <c r="C107" s="236" t="s">
        <v>108</v>
      </c>
      <c r="D107" s="237"/>
      <c r="E107" s="252" t="s">
        <v>109</v>
      </c>
      <c r="F107" s="254" t="s">
        <v>105</v>
      </c>
      <c r="G107" s="254" t="s">
        <v>106</v>
      </c>
      <c r="H107" s="168"/>
      <c r="I107" s="168"/>
    </row>
    <row r="108" spans="2:9" ht="24.75" customHeight="1" thickBot="1">
      <c r="B108" s="255"/>
      <c r="C108" s="195" t="s">
        <v>110</v>
      </c>
      <c r="D108" s="195" t="s">
        <v>111</v>
      </c>
      <c r="E108" s="253"/>
      <c r="F108" s="255"/>
      <c r="G108" s="255"/>
      <c r="H108" s="168"/>
      <c r="I108" s="168"/>
    </row>
    <row r="109" spans="2:9" ht="16" thickTop="1">
      <c r="B109" s="69" t="s">
        <v>299</v>
      </c>
      <c r="C109" s="74">
        <v>353659</v>
      </c>
      <c r="D109" s="31">
        <v>341206</v>
      </c>
      <c r="E109" s="75">
        <v>1.0365</v>
      </c>
      <c r="F109" s="256">
        <f>STDEV(D109:D113)/AVERAGE(D109:D113)*100</f>
        <v>0.66816734688495161</v>
      </c>
      <c r="G109" s="256">
        <f>STDEV(E109:E113)/AVERAGE(E109:E113)*100</f>
        <v>1.3110988152682641</v>
      </c>
      <c r="H109" s="168"/>
      <c r="I109" s="168"/>
    </row>
    <row r="110" spans="2:9">
      <c r="B110" s="58" t="s">
        <v>300</v>
      </c>
      <c r="C110" s="31">
        <v>353454</v>
      </c>
      <c r="D110" s="31">
        <v>344235</v>
      </c>
      <c r="E110" s="75">
        <v>1.0267999999999999</v>
      </c>
      <c r="F110" s="257"/>
      <c r="G110" s="257"/>
      <c r="H110" s="168"/>
      <c r="I110" s="168"/>
    </row>
    <row r="111" spans="2:9" ht="15" customHeight="1">
      <c r="B111" s="58" t="s">
        <v>301</v>
      </c>
      <c r="C111" s="31">
        <v>354558</v>
      </c>
      <c r="D111" s="31">
        <v>345395</v>
      </c>
      <c r="E111" s="75">
        <v>1.0265</v>
      </c>
      <c r="F111" s="257"/>
      <c r="G111" s="257"/>
      <c r="H111" s="259" t="s">
        <v>112</v>
      </c>
      <c r="I111" s="259" t="s">
        <v>113</v>
      </c>
    </row>
    <row r="112" spans="2:9">
      <c r="B112" s="58" t="s">
        <v>302</v>
      </c>
      <c r="C112" s="31">
        <v>351699</v>
      </c>
      <c r="D112" s="31">
        <v>339690</v>
      </c>
      <c r="E112" s="75">
        <v>1.0354000000000001</v>
      </c>
      <c r="F112" s="257"/>
      <c r="G112" s="257"/>
      <c r="H112" s="260"/>
      <c r="I112" s="260"/>
    </row>
    <row r="113" spans="2:9">
      <c r="B113" s="59" t="s">
        <v>303</v>
      </c>
      <c r="C113" s="31">
        <v>343995</v>
      </c>
      <c r="D113" s="31">
        <v>342947</v>
      </c>
      <c r="E113" s="75">
        <v>1.0031000000000001</v>
      </c>
      <c r="F113" s="258"/>
      <c r="G113" s="258"/>
      <c r="H113" s="90" t="str">
        <f>IF(AND(5&gt;=F109),"O","X")</f>
        <v>O</v>
      </c>
      <c r="I113" s="90" t="str">
        <f>IF(AND(5&gt;=G109),"O","X")</f>
        <v>O</v>
      </c>
    </row>
    <row r="114" spans="2:9">
      <c r="B114" s="58" t="s">
        <v>304</v>
      </c>
      <c r="C114" s="49">
        <v>0</v>
      </c>
      <c r="D114" s="49">
        <v>0</v>
      </c>
      <c r="E114" s="76" t="e">
        <v>#DIV/0!</v>
      </c>
      <c r="F114" s="60"/>
      <c r="G114" s="60"/>
      <c r="H114" s="5" t="s">
        <v>114</v>
      </c>
      <c r="I114" s="5" t="s">
        <v>115</v>
      </c>
    </row>
    <row r="115" spans="2:9">
      <c r="B115" s="59" t="s">
        <v>305</v>
      </c>
      <c r="C115" s="32">
        <v>3637</v>
      </c>
      <c r="D115" s="32">
        <v>341828</v>
      </c>
      <c r="E115" s="77">
        <v>1.06E-2</v>
      </c>
      <c r="F115" s="61"/>
      <c r="G115" s="61"/>
      <c r="H115" s="90" t="str">
        <f>IF(AND(C115*0.2&gt;=C114),"O","X")</f>
        <v>O</v>
      </c>
      <c r="I115" s="90" t="str">
        <f>IF(AND(D115*0.05&gt;=D114),"O","X")</f>
        <v>O</v>
      </c>
    </row>
    <row r="116" spans="2:9" ht="45">
      <c r="B116" s="168"/>
      <c r="C116" s="168"/>
      <c r="D116" s="168"/>
      <c r="E116" s="168"/>
      <c r="F116" s="168"/>
      <c r="G116" s="168"/>
      <c r="H116" s="194" t="s">
        <v>40</v>
      </c>
      <c r="I116" s="168"/>
    </row>
    <row r="117" spans="2:9">
      <c r="B117" s="168"/>
      <c r="C117" s="168"/>
      <c r="D117" s="168"/>
      <c r="E117" s="168"/>
      <c r="F117" s="1"/>
      <c r="G117" s="1"/>
      <c r="H117" s="78">
        <f>Information!$C$13</f>
        <v>1.2E-2</v>
      </c>
      <c r="I117" s="1"/>
    </row>
    <row r="118" spans="2:9">
      <c r="B118" s="168"/>
      <c r="C118" s="168"/>
      <c r="D118" s="168"/>
      <c r="E118" s="168"/>
      <c r="F118" s="168"/>
      <c r="G118" s="168"/>
      <c r="H118" s="90" t="str">
        <f>IF(AND(H117*0.7&lt;=E115,H117*1.3&gt;=E115),"O","X")</f>
        <v>O</v>
      </c>
      <c r="I118" s="168"/>
    </row>
  </sheetData>
  <sheetProtection algorithmName="SHA-512" hashValue="2upoQbI9+GkQ4vTL2+2+YeDfUSFRNGc3eWlA57Y+HMiljM4h3rzyCQxNuQ1Who1FX51WGavxw4YriWssYlI8KQ==" saltValue="/i0nK46Zp8/Pl5aPhwaDkA==" spinCount="100000" sheet="1" objects="1" scenarios="1"/>
  <mergeCells count="81">
    <mergeCell ref="B16:B17"/>
    <mergeCell ref="H7:H8"/>
    <mergeCell ref="I7:I8"/>
    <mergeCell ref="F3:F4"/>
    <mergeCell ref="B3:B4"/>
    <mergeCell ref="C3:D3"/>
    <mergeCell ref="E3:E4"/>
    <mergeCell ref="G3:G4"/>
    <mergeCell ref="G5:G9"/>
    <mergeCell ref="F5:F9"/>
    <mergeCell ref="C16:D16"/>
    <mergeCell ref="E16:E17"/>
    <mergeCell ref="G16:G17"/>
    <mergeCell ref="F16:F17"/>
    <mergeCell ref="H20:H21"/>
    <mergeCell ref="I20:I21"/>
    <mergeCell ref="B29:B30"/>
    <mergeCell ref="C29:D29"/>
    <mergeCell ref="E29:E30"/>
    <mergeCell ref="F29:F30"/>
    <mergeCell ref="G29:G30"/>
    <mergeCell ref="G18:G22"/>
    <mergeCell ref="F18:F22"/>
    <mergeCell ref="B42:B43"/>
    <mergeCell ref="C42:D42"/>
    <mergeCell ref="E42:E43"/>
    <mergeCell ref="F42:F43"/>
    <mergeCell ref="G42:G43"/>
    <mergeCell ref="F44:F48"/>
    <mergeCell ref="G44:G48"/>
    <mergeCell ref="H46:H47"/>
    <mergeCell ref="I46:I47"/>
    <mergeCell ref="H33:H34"/>
    <mergeCell ref="I33:I34"/>
    <mergeCell ref="F31:F35"/>
    <mergeCell ref="G31:G35"/>
    <mergeCell ref="B55:B56"/>
    <mergeCell ref="C55:D55"/>
    <mergeCell ref="E55:E56"/>
    <mergeCell ref="F55:F56"/>
    <mergeCell ref="G55:G56"/>
    <mergeCell ref="F57:F61"/>
    <mergeCell ref="G57:G61"/>
    <mergeCell ref="H59:H60"/>
    <mergeCell ref="I59:I60"/>
    <mergeCell ref="B68:B69"/>
    <mergeCell ref="C68:D68"/>
    <mergeCell ref="E68:E69"/>
    <mergeCell ref="F68:F69"/>
    <mergeCell ref="G68:G69"/>
    <mergeCell ref="G70:G74"/>
    <mergeCell ref="H72:H73"/>
    <mergeCell ref="I72:I73"/>
    <mergeCell ref="B81:B82"/>
    <mergeCell ref="C81:D81"/>
    <mergeCell ref="E81:E82"/>
    <mergeCell ref="F81:F82"/>
    <mergeCell ref="G81:G82"/>
    <mergeCell ref="F70:F74"/>
    <mergeCell ref="F83:F87"/>
    <mergeCell ref="G83:G87"/>
    <mergeCell ref="H85:H86"/>
    <mergeCell ref="I85:I86"/>
    <mergeCell ref="B94:B95"/>
    <mergeCell ref="C94:D94"/>
    <mergeCell ref="E94:E95"/>
    <mergeCell ref="F94:F95"/>
    <mergeCell ref="G94:G95"/>
    <mergeCell ref="H111:H112"/>
    <mergeCell ref="I111:I112"/>
    <mergeCell ref="F96:F100"/>
    <mergeCell ref="G96:G100"/>
    <mergeCell ref="H98:H99"/>
    <mergeCell ref="I98:I99"/>
    <mergeCell ref="G107:G108"/>
    <mergeCell ref="F107:F108"/>
    <mergeCell ref="E107:E108"/>
    <mergeCell ref="C107:D107"/>
    <mergeCell ref="B107:B108"/>
    <mergeCell ref="F109:F113"/>
    <mergeCell ref="G109:G113"/>
  </mergeCells>
  <phoneticPr fontId="1" type="noConversion"/>
  <pageMargins left="0.25" right="0.25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H84"/>
  <sheetViews>
    <sheetView showGridLines="0" view="pageBreakPreview" zoomScale="70" zoomScaleNormal="40" zoomScaleSheetLayoutView="70" workbookViewId="0">
      <selection activeCell="M37" sqref="M37"/>
    </sheetView>
  </sheetViews>
  <sheetFormatPr baseColWidth="10" defaultColWidth="8.83203125" defaultRowHeight="14"/>
  <cols>
    <col min="1" max="1" width="8.83203125" style="6"/>
    <col min="2" max="2" width="10.33203125" style="6" customWidth="1"/>
    <col min="3" max="6" width="8.83203125" style="6" bestFit="1" customWidth="1"/>
    <col min="7" max="7" width="9.1640625" style="6" bestFit="1" customWidth="1"/>
    <col min="8" max="9" width="9.6640625" style="6" bestFit="1" customWidth="1"/>
    <col min="10" max="10" width="10.6640625" style="6" bestFit="1" customWidth="1"/>
    <col min="11" max="11" width="13" style="6" bestFit="1" customWidth="1"/>
    <col min="12" max="12" width="8.83203125" style="6"/>
    <col min="13" max="13" width="12.83203125" style="6" customWidth="1"/>
    <col min="14" max="15" width="8.83203125" style="6"/>
    <col min="16" max="16" width="16.83203125" style="6" customWidth="1"/>
    <col min="17" max="25" width="11.6640625" style="6" customWidth="1"/>
    <col min="26" max="26" width="14.33203125" style="6" customWidth="1"/>
    <col min="27" max="27" width="21.1640625" style="6" customWidth="1"/>
    <col min="28" max="29" width="14.33203125" style="6" customWidth="1"/>
    <col min="30" max="30" width="8.83203125" style="6"/>
    <col min="31" max="31" width="16.6640625" style="6" bestFit="1" customWidth="1"/>
    <col min="32" max="34" width="14.6640625" style="6" customWidth="1"/>
    <col min="35" max="16384" width="8.83203125" style="6"/>
  </cols>
  <sheetData>
    <row r="1" spans="2:34" ht="37.25" customHeight="1">
      <c r="AE1" s="98"/>
      <c r="AF1" s="98"/>
      <c r="AG1" s="98"/>
      <c r="AH1" s="98"/>
    </row>
    <row r="2" spans="2:34" ht="15">
      <c r="B2" s="9" t="s">
        <v>97</v>
      </c>
      <c r="C2" s="10"/>
      <c r="D2" s="10"/>
      <c r="E2" s="10"/>
      <c r="P2" s="9" t="s">
        <v>98</v>
      </c>
      <c r="Q2" s="99"/>
      <c r="R2" s="99"/>
      <c r="Z2" s="9" t="s">
        <v>58</v>
      </c>
      <c r="AA2" s="85"/>
      <c r="AB2" s="85"/>
      <c r="AC2" s="85"/>
      <c r="AE2" s="9" t="s">
        <v>59</v>
      </c>
      <c r="AF2" s="85"/>
      <c r="AG2" s="85"/>
      <c r="AH2" s="85"/>
    </row>
    <row r="3" spans="2:34">
      <c r="Z3" s="100"/>
    </row>
    <row r="4" spans="2:34" ht="15" customHeight="1">
      <c r="B4" s="271" t="s">
        <v>104</v>
      </c>
      <c r="C4" s="271" t="str">
        <f>"Measured concentration ("&amp;Information!$C$10&amp;")"</f>
        <v>Measured concentration (ng/mL)</v>
      </c>
      <c r="D4" s="271"/>
      <c r="E4" s="271"/>
      <c r="F4" s="271"/>
      <c r="G4" s="271"/>
      <c r="H4" s="271"/>
      <c r="I4" s="280"/>
      <c r="J4" s="282" t="s">
        <v>0</v>
      </c>
      <c r="K4" s="271"/>
      <c r="L4" s="280"/>
      <c r="M4" s="277" t="s">
        <v>4</v>
      </c>
      <c r="N4" s="107"/>
      <c r="P4" s="271" t="s">
        <v>104</v>
      </c>
      <c r="Q4" s="11" t="s">
        <v>42</v>
      </c>
      <c r="R4" s="87" t="s">
        <v>43</v>
      </c>
      <c r="S4" s="269" t="s">
        <v>44</v>
      </c>
      <c r="T4" s="198"/>
      <c r="U4" s="271" t="s">
        <v>104</v>
      </c>
      <c r="V4" s="11" t="s">
        <v>42</v>
      </c>
      <c r="W4" s="197" t="s">
        <v>43</v>
      </c>
      <c r="X4" s="269" t="s">
        <v>44</v>
      </c>
      <c r="Z4" s="11" t="s">
        <v>42</v>
      </c>
      <c r="AA4" s="87" t="s">
        <v>45</v>
      </c>
      <c r="AB4" s="271" t="s">
        <v>46</v>
      </c>
      <c r="AC4" s="269" t="s">
        <v>47</v>
      </c>
      <c r="AE4" s="275" t="s">
        <v>104</v>
      </c>
      <c r="AF4" s="275" t="s">
        <v>48</v>
      </c>
      <c r="AG4" s="275" t="s">
        <v>16</v>
      </c>
      <c r="AH4" s="275" t="s">
        <v>17</v>
      </c>
    </row>
    <row r="5" spans="2:34" ht="15" customHeight="1">
      <c r="B5" s="272"/>
      <c r="C5" s="273"/>
      <c r="D5" s="273"/>
      <c r="E5" s="273"/>
      <c r="F5" s="273"/>
      <c r="G5" s="273"/>
      <c r="H5" s="273"/>
      <c r="I5" s="281"/>
      <c r="J5" s="283"/>
      <c r="K5" s="273"/>
      <c r="L5" s="281"/>
      <c r="M5" s="278"/>
      <c r="N5" s="107"/>
      <c r="P5" s="272"/>
      <c r="Q5" s="46" t="s">
        <v>49</v>
      </c>
      <c r="R5" s="88" t="s">
        <v>21</v>
      </c>
      <c r="S5" s="270"/>
      <c r="T5" s="198"/>
      <c r="U5" s="272"/>
      <c r="V5" s="46" t="s">
        <v>49</v>
      </c>
      <c r="W5" s="198" t="s">
        <v>21</v>
      </c>
      <c r="X5" s="270"/>
      <c r="Z5" s="46" t="s">
        <v>49</v>
      </c>
      <c r="AA5" s="88" t="s">
        <v>49</v>
      </c>
      <c r="AB5" s="272"/>
      <c r="AC5" s="270"/>
      <c r="AE5" s="276"/>
      <c r="AF5" s="276"/>
      <c r="AG5" s="276"/>
      <c r="AH5" s="276"/>
    </row>
    <row r="6" spans="2:34" ht="15" customHeight="1">
      <c r="B6" s="273"/>
      <c r="C6" s="7">
        <f>Information!$C$18</f>
        <v>50</v>
      </c>
      <c r="D6" s="7">
        <f>Information!$C$19</f>
        <v>100</v>
      </c>
      <c r="E6" s="7">
        <f>Information!$C$20</f>
        <v>500</v>
      </c>
      <c r="F6" s="7">
        <f>Information!$C$21</f>
        <v>1000</v>
      </c>
      <c r="G6" s="7">
        <f>Information!$C$22</f>
        <v>2000</v>
      </c>
      <c r="H6" s="7">
        <f>Information!$C$23</f>
        <v>5000</v>
      </c>
      <c r="I6" s="7">
        <f>Information!$C$24</f>
        <v>10000</v>
      </c>
      <c r="J6" s="50" t="s">
        <v>1</v>
      </c>
      <c r="K6" s="48" t="s">
        <v>2</v>
      </c>
      <c r="L6" s="51" t="str">
        <f>Information!C11</f>
        <v>R</v>
      </c>
      <c r="M6" s="279"/>
      <c r="N6" s="107"/>
      <c r="P6" s="273"/>
      <c r="Q6" s="24" t="str">
        <f>"("&amp;Information!$C$10&amp;")"</f>
        <v>(ng/mL)</v>
      </c>
      <c r="R6" s="24" t="str">
        <f>"("&amp;Information!$C$10&amp;")"</f>
        <v>(ng/mL)</v>
      </c>
      <c r="S6" s="273"/>
      <c r="T6" s="196"/>
      <c r="U6" s="273"/>
      <c r="V6" s="24" t="str">
        <f>"("&amp;Information!$C$10&amp;")"</f>
        <v>(ng/mL)</v>
      </c>
      <c r="W6" s="24" t="str">
        <f>"("&amp;Information!$C$10&amp;")"</f>
        <v>(ng/mL)</v>
      </c>
      <c r="X6" s="273"/>
      <c r="Z6" s="24" t="str">
        <f>"("&amp;Information!$C$10&amp;")"</f>
        <v>(ng/mL)</v>
      </c>
      <c r="AA6" s="91" t="str">
        <f>"("&amp;Information!$C$10&amp;")"</f>
        <v>(ng/mL)</v>
      </c>
      <c r="AB6" s="272"/>
      <c r="AC6" s="270"/>
      <c r="AE6" s="101" t="str">
        <f>$P$7</f>
        <v>1Batch</v>
      </c>
      <c r="AF6" s="102">
        <f>$AC$18</f>
        <v>96.751000000000005</v>
      </c>
      <c r="AG6" s="102">
        <f>$AC$19</f>
        <v>102.45175833333333</v>
      </c>
      <c r="AH6" s="102">
        <f>$AC$20</f>
        <v>107.70476458333333</v>
      </c>
    </row>
    <row r="7" spans="2:34" ht="15" customHeight="1">
      <c r="B7" s="147" t="s">
        <v>96</v>
      </c>
      <c r="C7" s="171">
        <v>49.978000000000002</v>
      </c>
      <c r="D7" s="171">
        <v>100.068</v>
      </c>
      <c r="E7" s="171">
        <v>502.69200000000001</v>
      </c>
      <c r="F7" s="171">
        <v>1006.623</v>
      </c>
      <c r="G7" s="171">
        <v>1925.9110000000001</v>
      </c>
      <c r="H7" s="171">
        <v>5040.9930000000004</v>
      </c>
      <c r="I7" s="171">
        <v>10166.091</v>
      </c>
      <c r="J7" s="122">
        <v>2.42E-4</v>
      </c>
      <c r="K7" s="123">
        <v>-2.2599999999999999E-4</v>
      </c>
      <c r="L7" s="124">
        <v>0.99980000000000002</v>
      </c>
      <c r="M7" s="12">
        <f>(J7-Information!$C$12)/Information!$C$12*100</f>
        <v>-2.811244979919671</v>
      </c>
      <c r="N7" s="129" t="str">
        <f>IF(AND(Information!$C$12*0.7&lt;=J7,J7&lt;=Information!$C$12*1.3),"O","X")</f>
        <v>O</v>
      </c>
      <c r="P7" s="266" t="str">
        <f>'Batch Summary'!$C$5</f>
        <v>1Batch</v>
      </c>
      <c r="Q7" s="20">
        <f>Information!$C$27</f>
        <v>150</v>
      </c>
      <c r="R7" s="184">
        <v>146.476</v>
      </c>
      <c r="S7" s="185">
        <v>97.7</v>
      </c>
      <c r="T7" s="126"/>
      <c r="U7" s="266" t="str">
        <f>'Batch Summary'!$C$10</f>
        <v>6Batch</v>
      </c>
      <c r="V7" s="21">
        <f>Information!$C$27</f>
        <v>150</v>
      </c>
      <c r="W7" s="125">
        <v>147.304</v>
      </c>
      <c r="X7" s="126">
        <v>98.2</v>
      </c>
      <c r="Z7" s="20">
        <f>Information!$C$27</f>
        <v>150</v>
      </c>
      <c r="AA7" s="92">
        <f xml:space="preserve"> AVERAGE(R7,R10,R13,R16,R22,R19,R25,R28,R31,R34,R37,R40,R43,R46,R49,R52,R55,R58,R61,R64,R67,R70,R73,R76,R79,R82,W7,W10,W13,W16,W19,W22,W25,W28,W31,W34,W37,W40,W43,W46)</f>
        <v>148.20462499999999</v>
      </c>
      <c r="AB7" s="93">
        <f xml:space="preserve"> STDEV(R7,R10,R13,R16,R22,R19,R25,R28,R31,R34,R37,R40,R43,R46,R49,R52,R55,R58,R61,R64,R67,R70,R73,R76,R79,R82,W7,W10,W13,W16,W19,W22,W25,W28,W31,W34,W37,W40,W43,W46)/AA7*100</f>
        <v>2.8284931530370394</v>
      </c>
      <c r="AC7" s="93">
        <f>AA7/Z7*100</f>
        <v>98.803083333333333</v>
      </c>
      <c r="AE7" s="103" t="str">
        <f>$P$25</f>
        <v>2Batch</v>
      </c>
      <c r="AF7" s="104">
        <f>AC26</f>
        <v>99.757111111111115</v>
      </c>
      <c r="AG7" s="104">
        <f>AC27</f>
        <v>101.23520833333333</v>
      </c>
      <c r="AH7" s="104">
        <f>AC28</f>
        <v>100.76101875000001</v>
      </c>
    </row>
    <row r="8" spans="2:34" ht="15" customHeight="1">
      <c r="B8" s="147" t="s">
        <v>68</v>
      </c>
      <c r="C8" s="171">
        <v>49.545000000000002</v>
      </c>
      <c r="D8" s="171">
        <v>102.304</v>
      </c>
      <c r="E8" s="171">
        <v>484.899</v>
      </c>
      <c r="F8" s="171">
        <v>1008.946</v>
      </c>
      <c r="G8" s="171">
        <v>2017.261</v>
      </c>
      <c r="H8" s="171">
        <v>4938.0619999999999</v>
      </c>
      <c r="I8" s="171">
        <v>10110.699000000001</v>
      </c>
      <c r="J8" s="122">
        <v>2.43E-4</v>
      </c>
      <c r="K8" s="123">
        <v>-1.01E-3</v>
      </c>
      <c r="L8" s="188">
        <v>0.99980000000000002</v>
      </c>
      <c r="M8" s="16">
        <f>(J8-Information!$C$12)/Information!$C$12*100</f>
        <v>-2.409638554216861</v>
      </c>
      <c r="N8" s="129" t="str">
        <f>IF(AND(Information!$C$12*0.7&lt;=J8,J8&lt;=Information!$C$12*1.3),"O","X")</f>
        <v>O</v>
      </c>
      <c r="P8" s="267"/>
      <c r="Q8" s="21">
        <f>Information!$C$28</f>
        <v>4000</v>
      </c>
      <c r="R8" s="125">
        <v>4050.328</v>
      </c>
      <c r="S8" s="126">
        <v>101.3</v>
      </c>
      <c r="T8" s="126"/>
      <c r="U8" s="267"/>
      <c r="V8" s="21">
        <f>Information!$C$28</f>
        <v>4000</v>
      </c>
      <c r="W8" s="125">
        <v>4012.4540000000002</v>
      </c>
      <c r="X8" s="126">
        <v>100.3</v>
      </c>
      <c r="Z8" s="21">
        <f>Information!$C$28</f>
        <v>4000</v>
      </c>
      <c r="AA8" s="94">
        <f xml:space="preserve"> AVERAGE(R8,R11,R14,R17,R23,R20,R26,R29,R32,R35,R38,R41,R44,R47,R50,R53,R56,R59,R62,R65,R68,R71,R74,R77,R80,R83,W8,W11,W14,W17,W20,W23,W26,W29,W32,W35,W38,W41,W44,W47)</f>
        <v>4082.4068999999995</v>
      </c>
      <c r="AB8" s="95">
        <f xml:space="preserve"> STDEV(R8,R11,R14,R17,R23,R20,R26,R29,R32,R35,R38,R41,R44,R47,R50,R53,R56,R59,R62,R65,R68,R71,R74,R77,R80,R83,W8,W11,W14,W17,W20,W23,W26,W29,W32,W35,W38,W41,W44,W47)/AA8*100</f>
        <v>2.454456129617502</v>
      </c>
      <c r="AC8" s="95">
        <f t="shared" ref="AC8:AC9" si="0">AA8/Z8*100</f>
        <v>102.06017249999999</v>
      </c>
      <c r="AE8" s="103" t="str">
        <f>$P$43</f>
        <v>3Batch</v>
      </c>
      <c r="AF8" s="104">
        <f>AC34</f>
        <v>99.460333333333338</v>
      </c>
      <c r="AG8" s="104">
        <f>AC35</f>
        <v>100.25841666666666</v>
      </c>
      <c r="AH8" s="104">
        <f>AC36</f>
        <v>99.388645833333342</v>
      </c>
    </row>
    <row r="9" spans="2:34" ht="15" customHeight="1">
      <c r="B9" s="147" t="s">
        <v>69</v>
      </c>
      <c r="C9" s="171">
        <v>50.329000000000001</v>
      </c>
      <c r="D9" s="171">
        <v>99.375</v>
      </c>
      <c r="E9" s="171">
        <v>471.60199999999998</v>
      </c>
      <c r="F9" s="171">
        <v>1021.535</v>
      </c>
      <c r="G9" s="171">
        <v>2094.6309999999999</v>
      </c>
      <c r="H9" s="171">
        <v>5016.1090000000004</v>
      </c>
      <c r="I9" s="171">
        <v>9843.8140000000003</v>
      </c>
      <c r="J9" s="122">
        <v>2.4800000000000001E-4</v>
      </c>
      <c r="K9" s="123">
        <v>-1.74E-4</v>
      </c>
      <c r="L9" s="188">
        <v>0.99929999999999997</v>
      </c>
      <c r="M9" s="16">
        <f>(J9-Information!$C$12)/Information!$C$12*100</f>
        <v>-0.40160642570279925</v>
      </c>
      <c r="N9" s="129" t="str">
        <f>IF(AND(Information!$C$12*0.7&lt;=J9,J9&lt;=Information!$C$12*1.3),"O","X")</f>
        <v>O</v>
      </c>
      <c r="P9" s="267"/>
      <c r="Q9" s="53">
        <f>Information!$C$29</f>
        <v>8000</v>
      </c>
      <c r="R9" s="127">
        <v>8623.0560000000005</v>
      </c>
      <c r="S9" s="128">
        <v>107.8</v>
      </c>
      <c r="T9" s="126"/>
      <c r="U9" s="267"/>
      <c r="V9" s="53">
        <f>Information!$C$29</f>
        <v>8000</v>
      </c>
      <c r="W9" s="127">
        <v>8194.4439999999995</v>
      </c>
      <c r="X9" s="128">
        <v>102.4</v>
      </c>
      <c r="Z9" s="23">
        <f>Information!$C$29</f>
        <v>8000</v>
      </c>
      <c r="AA9" s="96">
        <f xml:space="preserve"> AVERAGE(R9,R12,R15,R18,R24,R21,R27,R30,R33,R36,R39,R42,R45,R48,R51,R54,R57,R60,R63,R66,R69,R72,R75,R78,R81,R84,W9,W12,W15,W18,W21,W24,W27,W30,W33,W36,W39,W42,W45,W48)</f>
        <v>8159.8208999999988</v>
      </c>
      <c r="AB9" s="97">
        <f xml:space="preserve"> STDEV(R9,R12,R15,R18,R24,R21,R27,R30,R33,R36,R39,R42,R45,R48,R51,R54,R57,R60,R63,R66,R69,R72,R75,R78,R81,R84,W9,W12,W15,W18,W21,W24,W27,W30,W33,W36,W39,W42,W45,W48)/AA9*100</f>
        <v>2.7692707814733852</v>
      </c>
      <c r="AC9" s="97">
        <f t="shared" si="0"/>
        <v>101.99776124999997</v>
      </c>
      <c r="AE9" s="103" t="str">
        <f>$P$61</f>
        <v>4Batch</v>
      </c>
      <c r="AF9" s="104">
        <f>AC42</f>
        <v>98.058666666666667</v>
      </c>
      <c r="AG9" s="104">
        <f>AC43</f>
        <v>106.19723125</v>
      </c>
      <c r="AH9" s="104">
        <f>AC44</f>
        <v>101.00887500000002</v>
      </c>
    </row>
    <row r="10" spans="2:34" ht="15" customHeight="1">
      <c r="B10" s="147" t="s">
        <v>148</v>
      </c>
      <c r="C10" s="171">
        <v>50.289000000000001</v>
      </c>
      <c r="D10" s="171">
        <v>98.673000000000002</v>
      </c>
      <c r="E10" s="171">
        <v>504.91</v>
      </c>
      <c r="F10" s="171">
        <v>999.83100000000002</v>
      </c>
      <c r="G10" s="171">
        <v>1986.0340000000001</v>
      </c>
      <c r="H10" s="171">
        <v>5025.8119999999999</v>
      </c>
      <c r="I10" s="171">
        <v>9996.5259999999998</v>
      </c>
      <c r="J10" s="122">
        <v>2.4399999999999999E-4</v>
      </c>
      <c r="K10" s="123">
        <v>-8.8000000000000003E-4</v>
      </c>
      <c r="L10" s="188">
        <v>1</v>
      </c>
      <c r="M10" s="16">
        <f>(J10-Information!$C$12)/Information!$C$12*100</f>
        <v>-2.0080321285140506</v>
      </c>
      <c r="N10" s="129" t="str">
        <f>IF(AND(Information!$C$12*0.7&lt;=J10,J10&lt;=Information!$C$12*1.3),"O","X")</f>
        <v>O</v>
      </c>
      <c r="P10" s="267"/>
      <c r="Q10" s="21">
        <f>Information!$C$27</f>
        <v>150</v>
      </c>
      <c r="R10" s="125">
        <v>146.35</v>
      </c>
      <c r="S10" s="126">
        <v>97.6</v>
      </c>
      <c r="T10" s="126"/>
      <c r="U10" s="267"/>
      <c r="V10" s="21">
        <f>Information!$C$27</f>
        <v>150</v>
      </c>
      <c r="W10" s="125">
        <v>149.40700000000001</v>
      </c>
      <c r="X10" s="126">
        <v>99.6</v>
      </c>
      <c r="Z10" s="21"/>
      <c r="AA10" s="94"/>
      <c r="AB10" s="95"/>
      <c r="AC10" s="95"/>
      <c r="AE10" s="103" t="str">
        <f>$P$73</f>
        <v>5Batch</v>
      </c>
      <c r="AF10" s="104">
        <f>AC50</f>
        <v>97.181666666666672</v>
      </c>
      <c r="AG10" s="104">
        <f>AC51</f>
        <v>100.99844999999999</v>
      </c>
      <c r="AH10" s="104">
        <f>AC52</f>
        <v>103.72541874999999</v>
      </c>
    </row>
    <row r="11" spans="2:34" ht="15" customHeight="1">
      <c r="B11" s="147" t="s">
        <v>149</v>
      </c>
      <c r="C11" s="171">
        <v>48.954000000000001</v>
      </c>
      <c r="D11" s="171">
        <v>104.432</v>
      </c>
      <c r="E11" s="171">
        <v>493.14499999999998</v>
      </c>
      <c r="F11" s="171">
        <v>1002.845</v>
      </c>
      <c r="G11" s="171">
        <v>2017.501</v>
      </c>
      <c r="H11" s="171">
        <v>4879.4930000000004</v>
      </c>
      <c r="I11" s="171">
        <v>10028.200999999999</v>
      </c>
      <c r="J11" s="122">
        <v>2.4800000000000001E-4</v>
      </c>
      <c r="K11" s="123">
        <v>-1.0300000000000001E-3</v>
      </c>
      <c r="L11" s="188">
        <v>0.99970000000000003</v>
      </c>
      <c r="M11" s="16">
        <f>(J11-Information!$C$12)/Information!$C$12*100</f>
        <v>-0.40160642570279925</v>
      </c>
      <c r="N11" s="129" t="str">
        <f>IF(AND(Information!$C$12*0.7&lt;=J11,J11&lt;=Information!$C$12*1.3),"O","X")</f>
        <v>O</v>
      </c>
      <c r="P11" s="267"/>
      <c r="Q11" s="21">
        <f>Information!$C$28</f>
        <v>4000</v>
      </c>
      <c r="R11" s="125">
        <v>4115.7629999999999</v>
      </c>
      <c r="S11" s="126">
        <v>102.9</v>
      </c>
      <c r="T11" s="126"/>
      <c r="U11" s="267"/>
      <c r="V11" s="21">
        <f>Information!$C$28</f>
        <v>4000</v>
      </c>
      <c r="W11" s="125">
        <v>4007.846</v>
      </c>
      <c r="X11" s="126">
        <v>100.2</v>
      </c>
      <c r="AE11" s="103" t="str">
        <f>$U$7</f>
        <v>6Batch</v>
      </c>
      <c r="AF11" s="104">
        <f>AC58</f>
        <v>97.67316666666666</v>
      </c>
      <c r="AG11" s="104">
        <f>AC59</f>
        <v>100.0535625</v>
      </c>
      <c r="AH11" s="104">
        <f>AC60</f>
        <v>102.08861874999999</v>
      </c>
    </row>
    <row r="12" spans="2:34" ht="15" customHeight="1">
      <c r="B12" s="147" t="s">
        <v>147</v>
      </c>
      <c r="C12" s="171">
        <v>50.848999999999997</v>
      </c>
      <c r="D12" s="171">
        <v>97.161000000000001</v>
      </c>
      <c r="E12" s="171">
        <v>482.892</v>
      </c>
      <c r="F12" s="171">
        <v>1012.077</v>
      </c>
      <c r="G12" s="171">
        <v>1989.596</v>
      </c>
      <c r="H12" s="171">
        <v>4964.8230000000003</v>
      </c>
      <c r="I12" s="171">
        <v>10457.833000000001</v>
      </c>
      <c r="J12" s="122">
        <v>2.4699999999999999E-4</v>
      </c>
      <c r="K12" s="123">
        <v>-6.1300000000000005E-4</v>
      </c>
      <c r="L12" s="188">
        <v>0.99950000000000006</v>
      </c>
      <c r="M12" s="16">
        <f>(J12-Information!$C$12)/Information!$C$12*100</f>
        <v>-0.80321285140562038</v>
      </c>
      <c r="N12" s="129" t="str">
        <f>IF(AND(Information!$C$12*0.7&lt;=J12,J12&lt;=Information!$C$12*1.3),"O","X")</f>
        <v>O</v>
      </c>
      <c r="P12" s="267"/>
      <c r="Q12" s="53">
        <f>Information!$C$29</f>
        <v>8000</v>
      </c>
      <c r="R12" s="127">
        <v>8691.6839999999993</v>
      </c>
      <c r="S12" s="128">
        <v>108.6</v>
      </c>
      <c r="T12" s="126"/>
      <c r="U12" s="267"/>
      <c r="V12" s="53">
        <f>Information!$C$29</f>
        <v>8000</v>
      </c>
      <c r="W12" s="127">
        <v>8281.5370000000003</v>
      </c>
      <c r="X12" s="128">
        <v>103.5</v>
      </c>
      <c r="Z12" s="9" t="s">
        <v>61</v>
      </c>
      <c r="AA12" s="85"/>
      <c r="AB12" s="85"/>
      <c r="AC12" s="85"/>
      <c r="AE12" s="103" t="str">
        <f>$U$19</f>
        <v>7Batch</v>
      </c>
      <c r="AF12" s="104">
        <f>AC66</f>
        <v>99.799500000000009</v>
      </c>
      <c r="AG12" s="104">
        <f>AC67</f>
        <v>100.46122499999998</v>
      </c>
      <c r="AH12" s="104">
        <f>AC68</f>
        <v>100.050421875</v>
      </c>
    </row>
    <row r="13" spans="2:34" ht="15" customHeight="1">
      <c r="B13" s="147" t="s">
        <v>150</v>
      </c>
      <c r="C13" s="171">
        <v>49.66</v>
      </c>
      <c r="D13" s="171">
        <v>101.46299999999999</v>
      </c>
      <c r="E13" s="171">
        <v>499.06299999999999</v>
      </c>
      <c r="F13" s="171">
        <v>1007.991</v>
      </c>
      <c r="G13" s="171">
        <v>1952.604</v>
      </c>
      <c r="H13" s="171">
        <v>4815.3109999999997</v>
      </c>
      <c r="I13" s="171">
        <v>10466.877</v>
      </c>
      <c r="J13" s="122">
        <v>2.4600000000000002E-4</v>
      </c>
      <c r="K13" s="123">
        <v>-9.990000000000001E-4</v>
      </c>
      <c r="L13" s="188">
        <v>0.99950000000000006</v>
      </c>
      <c r="M13" s="16">
        <f>(J13-Information!$C$12)/Information!$C$12*100</f>
        <v>-1.2048192771084196</v>
      </c>
      <c r="N13" s="129" t="str">
        <f>IF(AND(Information!$C$12*0.7&lt;=J13,J13&lt;=Information!$C$12*1.3),"O","X")</f>
        <v>O</v>
      </c>
      <c r="P13" s="267"/>
      <c r="Q13" s="21">
        <f>Information!$C$27</f>
        <v>150</v>
      </c>
      <c r="R13" s="125">
        <v>143.61699999999999</v>
      </c>
      <c r="S13" s="126">
        <v>95.7</v>
      </c>
      <c r="T13" s="126"/>
      <c r="U13" s="267"/>
      <c r="V13" s="21">
        <f>Information!$C$27</f>
        <v>150</v>
      </c>
      <c r="W13" s="125">
        <v>148.203</v>
      </c>
      <c r="X13" s="126">
        <v>98.8</v>
      </c>
      <c r="AE13" s="103" t="str">
        <f>$U$31</f>
        <v>8Batch</v>
      </c>
      <c r="AF13" s="104">
        <f>AC74</f>
        <v>96.941666666666663</v>
      </c>
      <c r="AG13" s="104">
        <f>AC75</f>
        <v>100.52468750000001</v>
      </c>
      <c r="AH13" s="104">
        <f>AC76</f>
        <v>100.0410625</v>
      </c>
    </row>
    <row r="14" spans="2:34" ht="15" customHeight="1">
      <c r="B14" s="147" t="s">
        <v>151</v>
      </c>
      <c r="C14" s="171">
        <v>49.905000000000001</v>
      </c>
      <c r="D14" s="171">
        <v>100.47</v>
      </c>
      <c r="E14" s="171">
        <v>500.99799999999999</v>
      </c>
      <c r="F14" s="171">
        <v>991.22500000000002</v>
      </c>
      <c r="G14" s="171">
        <v>2000.963</v>
      </c>
      <c r="H14" s="171">
        <v>4769.4570000000003</v>
      </c>
      <c r="I14" s="171">
        <v>10496.182000000001</v>
      </c>
      <c r="J14" s="122">
        <v>2.4800000000000001E-4</v>
      </c>
      <c r="K14" s="123">
        <v>-9.0600000000000001E-4</v>
      </c>
      <c r="L14" s="188">
        <v>0.99950000000000006</v>
      </c>
      <c r="M14" s="16">
        <f>(J14-Information!$C$12)/Information!$C$12*100</f>
        <v>-0.40160642570279925</v>
      </c>
      <c r="N14" s="129" t="str">
        <f>IF(AND(Information!$C$12*0.7&lt;=J14,J14&lt;=Information!$C$12*1.3),"O","X")</f>
        <v>O</v>
      </c>
      <c r="P14" s="267"/>
      <c r="Q14" s="21">
        <f>Information!$C$28</f>
        <v>4000</v>
      </c>
      <c r="R14" s="125">
        <v>4108.0969999999998</v>
      </c>
      <c r="S14" s="126">
        <v>102.7</v>
      </c>
      <c r="T14" s="126"/>
      <c r="U14" s="267"/>
      <c r="V14" s="21">
        <f>Information!$C$28</f>
        <v>4000</v>
      </c>
      <c r="W14" s="125">
        <v>4046.7919999999999</v>
      </c>
      <c r="X14" s="126">
        <v>101.2</v>
      </c>
      <c r="Z14" s="100" t="str">
        <f>$P$7</f>
        <v>1Batch</v>
      </c>
      <c r="AE14" s="187" t="str">
        <f>$U$37</f>
        <v>1ISR</v>
      </c>
      <c r="AF14" s="105">
        <f>AC82</f>
        <v>102.89433333333334</v>
      </c>
      <c r="AG14" s="105">
        <f>AC83</f>
        <v>106.71083750000001</v>
      </c>
      <c r="AH14" s="105">
        <f>AC84</f>
        <v>101.30210312499999</v>
      </c>
    </row>
    <row r="15" spans="2:34" ht="15" customHeight="1">
      <c r="B15" s="147" t="s">
        <v>152</v>
      </c>
      <c r="C15" s="171">
        <v>51.057000000000002</v>
      </c>
      <c r="D15" s="171">
        <v>96.247</v>
      </c>
      <c r="E15" s="171">
        <v>492.66300000000001</v>
      </c>
      <c r="F15" s="171">
        <v>973.95</v>
      </c>
      <c r="G15" s="171">
        <v>1983.752</v>
      </c>
      <c r="H15" s="171">
        <v>5268.7030000000004</v>
      </c>
      <c r="I15" s="171">
        <v>10114.941999999999</v>
      </c>
      <c r="J15" s="122">
        <v>2.4399999999999999E-4</v>
      </c>
      <c r="K15" s="123">
        <v>-2.16E-3</v>
      </c>
      <c r="L15" s="188">
        <v>0.99939999999999996</v>
      </c>
      <c r="M15" s="16">
        <f>(J15-Information!$C$12)/Information!$C$12*100</f>
        <v>-2.0080321285140506</v>
      </c>
      <c r="N15" s="129" t="str">
        <f>IF(AND(Information!$C$12*0.7&lt;=J15,J15&lt;=Information!$C$12*1.3),"O","X")</f>
        <v>O</v>
      </c>
      <c r="P15" s="267"/>
      <c r="Q15" s="53">
        <f>Information!$C$29</f>
        <v>8000</v>
      </c>
      <c r="R15" s="127">
        <v>8475.143</v>
      </c>
      <c r="S15" s="128">
        <v>105.9</v>
      </c>
      <c r="T15" s="126"/>
      <c r="U15" s="267"/>
      <c r="V15" s="53">
        <f>Information!$C$29</f>
        <v>8000</v>
      </c>
      <c r="W15" s="127">
        <v>8126.1149999999998</v>
      </c>
      <c r="X15" s="128">
        <v>101.6</v>
      </c>
      <c r="Z15" s="11" t="s">
        <v>20</v>
      </c>
      <c r="AA15" s="177" t="s">
        <v>19</v>
      </c>
      <c r="AB15" s="271" t="s">
        <v>51</v>
      </c>
      <c r="AC15" s="269" t="s">
        <v>52</v>
      </c>
    </row>
    <row r="16" spans="2:34" ht="15" customHeight="1">
      <c r="B16" s="13" t="s">
        <v>3</v>
      </c>
      <c r="C16" s="116">
        <f t="shared" ref="C16:L16" si="1">AVERAGE(C7:C15)</f>
        <v>50.062888888888892</v>
      </c>
      <c r="D16" s="116">
        <f t="shared" si="1"/>
        <v>100.02144444444444</v>
      </c>
      <c r="E16" s="116">
        <f t="shared" si="1"/>
        <v>492.5404444444444</v>
      </c>
      <c r="F16" s="116">
        <f t="shared" si="1"/>
        <v>1002.7803333333335</v>
      </c>
      <c r="G16" s="116">
        <f t="shared" si="1"/>
        <v>1996.4725555555551</v>
      </c>
      <c r="H16" s="116">
        <f t="shared" si="1"/>
        <v>4968.751444444445</v>
      </c>
      <c r="I16" s="117">
        <f t="shared" si="1"/>
        <v>10186.796111111111</v>
      </c>
      <c r="J16" s="190">
        <f t="shared" si="1"/>
        <v>2.455555555555555E-4</v>
      </c>
      <c r="K16" s="190">
        <f t="shared" si="1"/>
        <v>-8.8866666666666662E-4</v>
      </c>
      <c r="L16" s="52">
        <f t="shared" si="1"/>
        <v>0.99961111111111123</v>
      </c>
      <c r="M16" s="79" t="s">
        <v>7</v>
      </c>
      <c r="N16" s="129"/>
      <c r="P16" s="267"/>
      <c r="Q16" s="21">
        <f>Information!$C$27</f>
        <v>150</v>
      </c>
      <c r="R16" s="125">
        <v>139.518</v>
      </c>
      <c r="S16" s="126">
        <v>93</v>
      </c>
      <c r="T16" s="126"/>
      <c r="U16" s="267"/>
      <c r="V16" s="21">
        <f>Information!$C$27</f>
        <v>150</v>
      </c>
      <c r="W16" s="125">
        <v>141.125</v>
      </c>
      <c r="X16" s="126">
        <v>94.1</v>
      </c>
      <c r="Z16" s="46" t="s">
        <v>21</v>
      </c>
      <c r="AA16" s="178" t="s">
        <v>21</v>
      </c>
      <c r="AB16" s="272"/>
      <c r="AC16" s="270"/>
    </row>
    <row r="17" spans="2:34" ht="15" customHeight="1">
      <c r="B17" s="174" t="s">
        <v>121</v>
      </c>
      <c r="C17" s="175">
        <f t="shared" ref="C17:I17" si="2">STDEV(C7:C15)</f>
        <v>0.65387946986513579</v>
      </c>
      <c r="D17" s="175">
        <f t="shared" si="2"/>
        <v>2.5399133406039227</v>
      </c>
      <c r="E17" s="175">
        <f t="shared" si="2"/>
        <v>10.956830507851164</v>
      </c>
      <c r="F17" s="175">
        <f t="shared" si="2"/>
        <v>13.654279136959209</v>
      </c>
      <c r="G17" s="175">
        <f t="shared" si="2"/>
        <v>47.10499639929688</v>
      </c>
      <c r="H17" s="175">
        <f t="shared" si="2"/>
        <v>147.00128114077037</v>
      </c>
      <c r="I17" s="175">
        <f t="shared" si="2"/>
        <v>233.98725016677992</v>
      </c>
      <c r="J17" s="180" t="s">
        <v>7</v>
      </c>
      <c r="K17" s="175" t="s">
        <v>7</v>
      </c>
      <c r="L17" s="176" t="s">
        <v>7</v>
      </c>
      <c r="M17" s="181" t="s">
        <v>7</v>
      </c>
      <c r="P17" s="267"/>
      <c r="Q17" s="21">
        <f>Information!$C$28</f>
        <v>4000</v>
      </c>
      <c r="R17" s="125">
        <v>4081.1149999999998</v>
      </c>
      <c r="S17" s="126">
        <v>102</v>
      </c>
      <c r="T17" s="126"/>
      <c r="U17" s="267"/>
      <c r="V17" s="21">
        <f>Information!$C$28</f>
        <v>4000</v>
      </c>
      <c r="W17" s="125">
        <v>3941.4780000000001</v>
      </c>
      <c r="X17" s="126">
        <v>98.5</v>
      </c>
      <c r="Z17" s="24" t="str">
        <f>"("&amp;Information!$C$10&amp;")"</f>
        <v>(ng/mL)</v>
      </c>
      <c r="AA17" s="24" t="str">
        <f>"("&amp;Information!$C$10&amp;")"</f>
        <v>(ng/mL)</v>
      </c>
      <c r="AB17" s="272"/>
      <c r="AC17" s="270"/>
    </row>
    <row r="18" spans="2:34" ht="15" customHeight="1">
      <c r="B18" s="14" t="s">
        <v>6</v>
      </c>
      <c r="C18" s="115">
        <f t="shared" ref="C18:I18" si="3">STDEV(C7:C15)/C16*100</f>
        <v>1.3061161358793654</v>
      </c>
      <c r="D18" s="115">
        <f t="shared" si="3"/>
        <v>2.5393687870751389</v>
      </c>
      <c r="E18" s="115">
        <f t="shared" si="3"/>
        <v>2.2245544769850931</v>
      </c>
      <c r="F18" s="115">
        <f t="shared" si="3"/>
        <v>1.3616420947917014</v>
      </c>
      <c r="G18" s="115">
        <f t="shared" si="3"/>
        <v>2.3594111658694477</v>
      </c>
      <c r="H18" s="115">
        <f t="shared" si="3"/>
        <v>2.9585154899453125</v>
      </c>
      <c r="I18" s="118">
        <f t="shared" si="3"/>
        <v>2.2969660687677989</v>
      </c>
      <c r="J18" s="17" t="s">
        <v>7</v>
      </c>
      <c r="K18" s="17" t="s">
        <v>7</v>
      </c>
      <c r="L18" s="38" t="s">
        <v>7</v>
      </c>
      <c r="M18" s="17" t="s">
        <v>7</v>
      </c>
      <c r="P18" s="267"/>
      <c r="Q18" s="53">
        <f>Information!$C$29</f>
        <v>8000</v>
      </c>
      <c r="R18" s="127">
        <v>8604.9040000000005</v>
      </c>
      <c r="S18" s="128">
        <v>107.6</v>
      </c>
      <c r="T18" s="126"/>
      <c r="U18" s="268"/>
      <c r="V18" s="23">
        <f>Information!$C$29</f>
        <v>8000</v>
      </c>
      <c r="W18" s="172">
        <v>8066.2619999999997</v>
      </c>
      <c r="X18" s="173">
        <v>100.8</v>
      </c>
      <c r="Z18" s="20">
        <f>Information!$C$27</f>
        <v>150</v>
      </c>
      <c r="AA18" s="92">
        <f xml:space="preserve"> AVERAGE(R7,R10,R13,R16,R19,R22)</f>
        <v>145.12649999999999</v>
      </c>
      <c r="AB18" s="93">
        <f xml:space="preserve"> STDEV(R7,R10,R13,R16,R19,R22)/AA18*100</f>
        <v>2.1216176069020989</v>
      </c>
      <c r="AC18" s="93">
        <f>AA18/Z18*100</f>
        <v>96.751000000000005</v>
      </c>
    </row>
    <row r="19" spans="2:34" ht="15" customHeight="1">
      <c r="B19" s="15" t="s">
        <v>5</v>
      </c>
      <c r="C19" s="119">
        <f t="shared" ref="C19:I19" si="4">C16/C6*100</f>
        <v>100.12577777777778</v>
      </c>
      <c r="D19" s="119">
        <f t="shared" si="4"/>
        <v>100.02144444444446</v>
      </c>
      <c r="E19" s="119">
        <f t="shared" si="4"/>
        <v>98.508088888888878</v>
      </c>
      <c r="F19" s="119">
        <f t="shared" si="4"/>
        <v>100.27803333333334</v>
      </c>
      <c r="G19" s="119">
        <f t="shared" si="4"/>
        <v>99.823627777777759</v>
      </c>
      <c r="H19" s="119">
        <f t="shared" si="4"/>
        <v>99.375028888888906</v>
      </c>
      <c r="I19" s="120">
        <f t="shared" si="4"/>
        <v>101.86796111111111</v>
      </c>
      <c r="J19" s="19" t="s">
        <v>7</v>
      </c>
      <c r="K19" s="19" t="s">
        <v>7</v>
      </c>
      <c r="L19" s="39" t="s">
        <v>7</v>
      </c>
      <c r="M19" s="18" t="s">
        <v>7</v>
      </c>
      <c r="P19" s="267"/>
      <c r="Q19" s="21">
        <f>Information!$C$27</f>
        <v>150</v>
      </c>
      <c r="R19" s="125">
        <v>147.50299999999999</v>
      </c>
      <c r="S19" s="126">
        <v>98.3</v>
      </c>
      <c r="T19" s="126"/>
      <c r="U19" s="266" t="str">
        <f>'Batch Summary'!$C$11</f>
        <v>7Batch</v>
      </c>
      <c r="V19" s="21">
        <f>Information!$C$27</f>
        <v>150</v>
      </c>
      <c r="W19" s="125">
        <v>156.95599999999999</v>
      </c>
      <c r="X19" s="126">
        <v>104.6</v>
      </c>
      <c r="Z19" s="21">
        <f>Information!$C$28</f>
        <v>4000</v>
      </c>
      <c r="AA19" s="94">
        <f xml:space="preserve"> AVERAGE(R8,R11,R14,R17,R20,R23)</f>
        <v>4098.0703333333331</v>
      </c>
      <c r="AB19" s="95">
        <f xml:space="preserve"> STDEV(R8,R11,R14,R17,R20,R23)/AA19*100</f>
        <v>0.82883010595213236</v>
      </c>
      <c r="AC19" s="95">
        <f>AA19/Z19*100</f>
        <v>102.45175833333333</v>
      </c>
      <c r="AE19" s="9" t="s">
        <v>60</v>
      </c>
      <c r="AF19" s="85"/>
      <c r="AG19" s="85"/>
      <c r="AH19" s="85"/>
    </row>
    <row r="20" spans="2:34" ht="15" customHeight="1">
      <c r="P20" s="267"/>
      <c r="Q20" s="21">
        <f>Information!$C$28</f>
        <v>4000</v>
      </c>
      <c r="R20" s="125">
        <v>4148.9970000000003</v>
      </c>
      <c r="S20" s="126">
        <v>103.7</v>
      </c>
      <c r="T20" s="126"/>
      <c r="U20" s="267"/>
      <c r="V20" s="21">
        <f>Information!$C$28</f>
        <v>4000</v>
      </c>
      <c r="W20" s="125">
        <v>3974.7950000000001</v>
      </c>
      <c r="X20" s="126">
        <v>99.4</v>
      </c>
      <c r="Z20" s="23">
        <f>Information!$C$29</f>
        <v>8000</v>
      </c>
      <c r="AA20" s="96">
        <f xml:space="preserve"> AVERAGE(R9,R12,R15,R18,R21,R24)</f>
        <v>8616.3811666666661</v>
      </c>
      <c r="AB20" s="97">
        <f xml:space="preserve"> STDEV(R9,R12,R15,R18,R21,R24)/AA20*100</f>
        <v>0.92048616124137428</v>
      </c>
      <c r="AC20" s="97">
        <f>AA20/Z20*100</f>
        <v>107.70476458333333</v>
      </c>
    </row>
    <row r="21" spans="2:34" ht="15" customHeight="1">
      <c r="P21" s="267"/>
      <c r="Q21" s="23">
        <f>Information!$C$29</f>
        <v>8000</v>
      </c>
      <c r="R21" s="172">
        <v>8691.4709999999995</v>
      </c>
      <c r="S21" s="173">
        <v>108.6</v>
      </c>
      <c r="T21" s="126"/>
      <c r="U21" s="267"/>
      <c r="V21" s="53">
        <f>Information!$C$29</f>
        <v>8000</v>
      </c>
      <c r="W21" s="127">
        <v>7977.4520000000002</v>
      </c>
      <c r="X21" s="128">
        <v>99.7</v>
      </c>
      <c r="AE21" s="275" t="s">
        <v>104</v>
      </c>
      <c r="AF21" s="275" t="s">
        <v>15</v>
      </c>
      <c r="AG21" s="275" t="s">
        <v>16</v>
      </c>
      <c r="AH21" s="275" t="s">
        <v>17</v>
      </c>
    </row>
    <row r="22" spans="2:34" ht="15" customHeight="1">
      <c r="P22" s="267"/>
      <c r="Q22" s="21">
        <f>Information!$C$27</f>
        <v>150</v>
      </c>
      <c r="R22" s="125">
        <v>147.29499999999999</v>
      </c>
      <c r="S22" s="126">
        <v>98.2</v>
      </c>
      <c r="T22" s="126"/>
      <c r="U22" s="267"/>
      <c r="V22" s="21">
        <f>Information!$C$27</f>
        <v>150</v>
      </c>
      <c r="W22" s="125">
        <v>148.613</v>
      </c>
      <c r="X22" s="126">
        <v>99.1</v>
      </c>
      <c r="Z22" s="106" t="str">
        <f>P25</f>
        <v>2Batch</v>
      </c>
      <c r="AE22" s="276"/>
      <c r="AF22" s="276"/>
      <c r="AG22" s="276"/>
      <c r="AH22" s="276"/>
    </row>
    <row r="23" spans="2:34" ht="15" customHeight="1">
      <c r="P23" s="267"/>
      <c r="Q23" s="21">
        <f>Information!$C$28</f>
        <v>4000</v>
      </c>
      <c r="R23" s="125">
        <v>4084.1219999999998</v>
      </c>
      <c r="S23" s="126">
        <v>102.1</v>
      </c>
      <c r="T23" s="126"/>
      <c r="U23" s="267"/>
      <c r="V23" s="21">
        <f>Information!$C$28</f>
        <v>4000</v>
      </c>
      <c r="W23" s="125">
        <v>3991.9090000000001</v>
      </c>
      <c r="X23" s="126">
        <v>99.8</v>
      </c>
      <c r="Z23" s="11" t="s">
        <v>20</v>
      </c>
      <c r="AA23" s="87" t="s">
        <v>19</v>
      </c>
      <c r="AB23" s="271" t="s">
        <v>50</v>
      </c>
      <c r="AC23" s="269" t="s">
        <v>14</v>
      </c>
      <c r="AE23" s="101" t="str">
        <f>$P$7</f>
        <v>1Batch</v>
      </c>
      <c r="AF23" s="104">
        <f>$AB$18</f>
        <v>2.1216176069020989</v>
      </c>
      <c r="AG23" s="104">
        <f>AB19</f>
        <v>0.82883010595213236</v>
      </c>
      <c r="AH23" s="104">
        <f>AB20</f>
        <v>0.92048616124137428</v>
      </c>
    </row>
    <row r="24" spans="2:34" ht="15" customHeight="1">
      <c r="P24" s="267"/>
      <c r="Q24" s="23">
        <f>Information!$C$29</f>
        <v>8000</v>
      </c>
      <c r="R24" s="172">
        <v>8612.0290000000005</v>
      </c>
      <c r="S24" s="173">
        <v>107.7</v>
      </c>
      <c r="T24" s="126"/>
      <c r="U24" s="267"/>
      <c r="V24" s="53">
        <f>Information!$C$29</f>
        <v>8000</v>
      </c>
      <c r="W24" s="127">
        <v>8029.69</v>
      </c>
      <c r="X24" s="128">
        <v>100.4</v>
      </c>
      <c r="Z24" s="46" t="s">
        <v>53</v>
      </c>
      <c r="AA24" s="88" t="s">
        <v>21</v>
      </c>
      <c r="AB24" s="272"/>
      <c r="AC24" s="270"/>
      <c r="AE24" s="103" t="str">
        <f>$P$25</f>
        <v>2Batch</v>
      </c>
      <c r="AF24" s="104">
        <f>AB26</f>
        <v>1.9136559287040726</v>
      </c>
      <c r="AG24" s="104">
        <f>AB27</f>
        <v>0.6641394510362375</v>
      </c>
      <c r="AH24" s="104">
        <f>AB28</f>
        <v>0.86717344872738622</v>
      </c>
    </row>
    <row r="25" spans="2:34" ht="15" customHeight="1">
      <c r="P25" s="266" t="str">
        <f>'Batch Summary'!$C$6</f>
        <v>2Batch</v>
      </c>
      <c r="Q25" s="20">
        <f>Information!$C$27</f>
        <v>150</v>
      </c>
      <c r="R25" s="184">
        <v>148.833</v>
      </c>
      <c r="S25" s="185">
        <v>99.2</v>
      </c>
      <c r="T25" s="126"/>
      <c r="U25" s="267"/>
      <c r="V25" s="21">
        <f>Information!$C$27</f>
        <v>150</v>
      </c>
      <c r="W25" s="125">
        <v>144.28800000000001</v>
      </c>
      <c r="X25" s="126">
        <v>96.2</v>
      </c>
      <c r="Z25" s="24" t="str">
        <f>"("&amp;Information!$C$10&amp;")"</f>
        <v>(ng/mL)</v>
      </c>
      <c r="AA25" s="24" t="str">
        <f>"("&amp;Information!$C$10&amp;")"</f>
        <v>(ng/mL)</v>
      </c>
      <c r="AB25" s="273"/>
      <c r="AC25" s="274"/>
      <c r="AE25" s="103" t="str">
        <f>$P$43</f>
        <v>3Batch</v>
      </c>
      <c r="AF25" s="104">
        <f>AB34</f>
        <v>3.0971296098713261</v>
      </c>
      <c r="AG25" s="104">
        <f>AB35</f>
        <v>1.0764365285054329</v>
      </c>
      <c r="AH25" s="104">
        <f>AB36</f>
        <v>0.57491381944578701</v>
      </c>
    </row>
    <row r="26" spans="2:34" ht="15" customHeight="1">
      <c r="P26" s="267"/>
      <c r="Q26" s="21">
        <f>Information!$C$28</f>
        <v>4000</v>
      </c>
      <c r="R26" s="125">
        <v>4083.538</v>
      </c>
      <c r="S26" s="126">
        <v>102.1</v>
      </c>
      <c r="T26" s="126"/>
      <c r="U26" s="267"/>
      <c r="V26" s="21">
        <f>Information!$C$28</f>
        <v>4000</v>
      </c>
      <c r="W26" s="125">
        <v>4047.2579999999998</v>
      </c>
      <c r="X26" s="126">
        <v>101.2</v>
      </c>
      <c r="Z26" s="20">
        <f>Information!$C$27</f>
        <v>150</v>
      </c>
      <c r="AA26" s="92">
        <f xml:space="preserve"> AVERAGE(R25,R28,R31,R34,R37,R40)</f>
        <v>149.63566666666668</v>
      </c>
      <c r="AB26" s="93">
        <f xml:space="preserve"> STDEV(R25,R28,R31,R34,R37,R40)/AA26*100</f>
        <v>1.9136559287040726</v>
      </c>
      <c r="AC26" s="93">
        <f>AA26/Z26*100</f>
        <v>99.757111111111115</v>
      </c>
      <c r="AE26" s="103" t="str">
        <f>$P$61</f>
        <v>4Batch</v>
      </c>
      <c r="AF26" s="104">
        <f>AB42</f>
        <v>1.8620411239893415</v>
      </c>
      <c r="AG26" s="104">
        <f>AB43</f>
        <v>0.87124018804050607</v>
      </c>
      <c r="AH26" s="104">
        <f>AB44</f>
        <v>1.329370317596491</v>
      </c>
    </row>
    <row r="27" spans="2:34" ht="15" customHeight="1">
      <c r="P27" s="267"/>
      <c r="Q27" s="53">
        <f>Information!$C$29</f>
        <v>8000</v>
      </c>
      <c r="R27" s="127">
        <v>8003.9750000000004</v>
      </c>
      <c r="S27" s="128">
        <v>100</v>
      </c>
      <c r="T27" s="126"/>
      <c r="U27" s="267"/>
      <c r="V27" s="53">
        <f>Information!$C$29</f>
        <v>8000</v>
      </c>
      <c r="W27" s="127">
        <v>7937.4009999999998</v>
      </c>
      <c r="X27" s="128">
        <v>99.2</v>
      </c>
      <c r="Z27" s="21">
        <f>Information!$C$28</f>
        <v>4000</v>
      </c>
      <c r="AA27" s="94">
        <f xml:space="preserve"> AVERAGE(R26,R29,R32,R35,R38,R41)</f>
        <v>4049.4083333333333</v>
      </c>
      <c r="AB27" s="95">
        <f xml:space="preserve"> STDEV(R26,R29,R32,R35,R38,R41)/AA27*100</f>
        <v>0.6641394510362375</v>
      </c>
      <c r="AC27" s="95">
        <f t="shared" ref="AC27:AC28" si="5">AA27/Z27*100</f>
        <v>101.23520833333333</v>
      </c>
      <c r="AE27" s="103" t="str">
        <f>$P$73</f>
        <v>5Batch</v>
      </c>
      <c r="AF27" s="104">
        <f>AB50</f>
        <v>2.7538042853097369</v>
      </c>
      <c r="AG27" s="104">
        <f>AB51</f>
        <v>0.93824933186518211</v>
      </c>
      <c r="AH27" s="104">
        <f>AB52</f>
        <v>0.52722919374380528</v>
      </c>
    </row>
    <row r="28" spans="2:34" ht="15" customHeight="1">
      <c r="P28" s="267"/>
      <c r="Q28" s="21">
        <f>Information!$C$27</f>
        <v>150</v>
      </c>
      <c r="R28" s="125">
        <v>148.79400000000001</v>
      </c>
      <c r="S28" s="126">
        <v>99.2</v>
      </c>
      <c r="T28" s="126"/>
      <c r="U28" s="267"/>
      <c r="V28" s="21">
        <f>Information!$C$27</f>
        <v>150</v>
      </c>
      <c r="W28" s="125">
        <v>148.94</v>
      </c>
      <c r="X28" s="126">
        <v>99.3</v>
      </c>
      <c r="Z28" s="23">
        <f>Information!$C$29</f>
        <v>8000</v>
      </c>
      <c r="AA28" s="96">
        <f xml:space="preserve"> AVERAGE(R27,R30,R33,R36,R39,R42)</f>
        <v>8060.8815000000004</v>
      </c>
      <c r="AB28" s="97">
        <f xml:space="preserve"> STDEV(R27,R30,R33,R36,R39,R42)/AA28*100</f>
        <v>0.86717344872738622</v>
      </c>
      <c r="AC28" s="97">
        <f t="shared" si="5"/>
        <v>100.76101875000001</v>
      </c>
      <c r="AE28" s="103" t="str">
        <f>$U$7</f>
        <v>6Batch</v>
      </c>
      <c r="AF28" s="104">
        <f>AB58</f>
        <v>2.5198124854784725</v>
      </c>
      <c r="AG28" s="104">
        <f>AB59</f>
        <v>1.0998479619338266</v>
      </c>
      <c r="AH28" s="104">
        <f>AB60</f>
        <v>1.1330982721012393</v>
      </c>
    </row>
    <row r="29" spans="2:34" ht="15" customHeight="1">
      <c r="P29" s="267"/>
      <c r="Q29" s="21">
        <f>Information!$C$28</f>
        <v>4000</v>
      </c>
      <c r="R29" s="125">
        <v>4051.14</v>
      </c>
      <c r="S29" s="126">
        <v>101.3</v>
      </c>
      <c r="T29" s="126"/>
      <c r="U29" s="267"/>
      <c r="V29" s="21">
        <f>Information!$C$28</f>
        <v>4000</v>
      </c>
      <c r="W29" s="125">
        <v>4059.8339999999998</v>
      </c>
      <c r="X29" s="126">
        <v>101.5</v>
      </c>
      <c r="AE29" s="103" t="str">
        <f>$U$19</f>
        <v>7Batch</v>
      </c>
      <c r="AF29" s="104">
        <f>AB66</f>
        <v>3.52840515092563</v>
      </c>
      <c r="AG29" s="104">
        <f>AB67</f>
        <v>1.0313336415193692</v>
      </c>
      <c r="AH29" s="104">
        <f>AB68</f>
        <v>0.73450751128577896</v>
      </c>
    </row>
    <row r="30" spans="2:34" ht="15" customHeight="1">
      <c r="P30" s="267"/>
      <c r="Q30" s="53">
        <f>Information!$C$29</f>
        <v>8000</v>
      </c>
      <c r="R30" s="127">
        <v>8101.0450000000001</v>
      </c>
      <c r="S30" s="128">
        <v>101.3</v>
      </c>
      <c r="T30" s="126"/>
      <c r="U30" s="268"/>
      <c r="V30" s="23">
        <f>Information!$C$29</f>
        <v>8000</v>
      </c>
      <c r="W30" s="172">
        <v>8071.5919999999996</v>
      </c>
      <c r="X30" s="173">
        <v>100.9</v>
      </c>
      <c r="Z30" s="106" t="str">
        <f>P43</f>
        <v>3Batch</v>
      </c>
      <c r="AE30" s="103" t="str">
        <f>$U$31</f>
        <v>8Batch</v>
      </c>
      <c r="AF30" s="104">
        <f>AB74</f>
        <v>0.38464469280052049</v>
      </c>
      <c r="AG30" s="104">
        <f>AB75</f>
        <v>1.4279169862021834</v>
      </c>
      <c r="AH30" s="104">
        <f>AB76</f>
        <v>4.0111838908460339E-3</v>
      </c>
    </row>
    <row r="31" spans="2:34" ht="15" customHeight="1">
      <c r="P31" s="267"/>
      <c r="Q31" s="21">
        <f>Information!$C$27</f>
        <v>150</v>
      </c>
      <c r="R31" s="125">
        <v>154.17099999999999</v>
      </c>
      <c r="S31" s="126">
        <v>102.8</v>
      </c>
      <c r="T31" s="126"/>
      <c r="U31" s="266" t="str">
        <f>'Batch Summary'!$C$12</f>
        <v>8Batch</v>
      </c>
      <c r="V31" s="20">
        <f>Information!$C$27</f>
        <v>150</v>
      </c>
      <c r="W31" s="184">
        <v>145.017</v>
      </c>
      <c r="X31" s="185">
        <v>96.7</v>
      </c>
      <c r="Z31" s="11" t="s">
        <v>54</v>
      </c>
      <c r="AA31" s="87" t="s">
        <v>55</v>
      </c>
      <c r="AB31" s="271" t="s">
        <v>56</v>
      </c>
      <c r="AC31" s="269" t="s">
        <v>57</v>
      </c>
      <c r="AE31" s="187" t="str">
        <f>$U$37</f>
        <v>1ISR</v>
      </c>
      <c r="AF31" s="105">
        <f>AB82</f>
        <v>0.76214219139195405</v>
      </c>
      <c r="AG31" s="105">
        <f>AB83</f>
        <v>1.0617859341537672</v>
      </c>
      <c r="AH31" s="105">
        <f>AB84</f>
        <v>0.94734167674467573</v>
      </c>
    </row>
    <row r="32" spans="2:34" ht="15" customHeight="1">
      <c r="P32" s="267"/>
      <c r="Q32" s="21">
        <f>Information!$C$28</f>
        <v>4000</v>
      </c>
      <c r="R32" s="125">
        <v>4036.23</v>
      </c>
      <c r="S32" s="126">
        <v>100.9</v>
      </c>
      <c r="T32" s="126"/>
      <c r="U32" s="267"/>
      <c r="V32" s="21">
        <f>Information!$C$28</f>
        <v>4000</v>
      </c>
      <c r="W32" s="125">
        <v>3980.3879999999999</v>
      </c>
      <c r="X32" s="126">
        <v>99.5</v>
      </c>
      <c r="Z32" s="46" t="s">
        <v>21</v>
      </c>
      <c r="AA32" s="88" t="s">
        <v>21</v>
      </c>
      <c r="AB32" s="272"/>
      <c r="AC32" s="270"/>
    </row>
    <row r="33" spans="16:29" ht="15" customHeight="1">
      <c r="P33" s="267"/>
      <c r="Q33" s="53">
        <f>Information!$C$29</f>
        <v>8000</v>
      </c>
      <c r="R33" s="127">
        <v>8093.6890000000003</v>
      </c>
      <c r="S33" s="128">
        <v>101.2</v>
      </c>
      <c r="T33" s="126"/>
      <c r="U33" s="267"/>
      <c r="V33" s="53">
        <f>Information!$C$29</f>
        <v>8000</v>
      </c>
      <c r="W33" s="127">
        <v>8003.058</v>
      </c>
      <c r="X33" s="128">
        <v>100</v>
      </c>
      <c r="Z33" s="24" t="str">
        <f>"("&amp;Information!$C$10&amp;")"</f>
        <v>(ng/mL)</v>
      </c>
      <c r="AA33" s="24" t="str">
        <f>"("&amp;Information!$C$10&amp;")"</f>
        <v>(ng/mL)</v>
      </c>
      <c r="AB33" s="273"/>
      <c r="AC33" s="274"/>
    </row>
    <row r="34" spans="16:29" ht="15" customHeight="1">
      <c r="P34" s="267"/>
      <c r="Q34" s="21">
        <f>Information!$C$27</f>
        <v>150</v>
      </c>
      <c r="R34" s="125">
        <v>145.66900000000001</v>
      </c>
      <c r="S34" s="126">
        <v>97.1</v>
      </c>
      <c r="T34" s="126"/>
      <c r="U34" s="267"/>
      <c r="V34" s="21">
        <f>Information!$C$27</f>
        <v>150</v>
      </c>
      <c r="W34" s="125">
        <v>145.80799999999999</v>
      </c>
      <c r="X34" s="126">
        <v>97.2</v>
      </c>
      <c r="Z34" s="20">
        <f>Information!$C$27</f>
        <v>150</v>
      </c>
      <c r="AA34" s="92">
        <f xml:space="preserve"> AVERAGE(R43,R46,R49,R52,R55,R58)</f>
        <v>149.19050000000001</v>
      </c>
      <c r="AB34" s="93">
        <f xml:space="preserve"> STDEV(R43,R46,R49,R52,R55,R58)/AA34*100</f>
        <v>3.0971296098713261</v>
      </c>
      <c r="AC34" s="93">
        <f>AA34/Z34*100</f>
        <v>99.460333333333338</v>
      </c>
    </row>
    <row r="35" spans="16:29" ht="15" customHeight="1">
      <c r="P35" s="267"/>
      <c r="Q35" s="21">
        <f>Information!$C$28</f>
        <v>4000</v>
      </c>
      <c r="R35" s="125">
        <v>4075.0590000000002</v>
      </c>
      <c r="S35" s="126">
        <v>101.9</v>
      </c>
      <c r="T35" s="126"/>
      <c r="U35" s="267"/>
      <c r="V35" s="21">
        <f>Information!$C$28</f>
        <v>4000</v>
      </c>
      <c r="W35" s="125">
        <v>4061.587</v>
      </c>
      <c r="X35" s="126">
        <v>101.5</v>
      </c>
      <c r="Z35" s="21">
        <f>Information!$C$28</f>
        <v>4000</v>
      </c>
      <c r="AA35" s="94">
        <f xml:space="preserve"> AVERAGE(R44,R47,R50,R53,R56,R59)</f>
        <v>4010.3366666666666</v>
      </c>
      <c r="AB35" s="95">
        <f xml:space="preserve"> STDEV(R44,R47,R50,R53,R56,R59)/AA35*100</f>
        <v>1.0764365285054329</v>
      </c>
      <c r="AC35" s="95">
        <f>AA35/Z35*100</f>
        <v>100.25841666666666</v>
      </c>
    </row>
    <row r="36" spans="16:29" ht="15" customHeight="1">
      <c r="P36" s="267"/>
      <c r="Q36" s="53">
        <f>Information!$C$29</f>
        <v>8000</v>
      </c>
      <c r="R36" s="127">
        <v>7985.277</v>
      </c>
      <c r="S36" s="128">
        <v>99.8</v>
      </c>
      <c r="T36" s="126"/>
      <c r="U36" s="268"/>
      <c r="V36" s="23">
        <f>Information!$C$29</f>
        <v>8000</v>
      </c>
      <c r="W36" s="172">
        <v>8003.5119999999997</v>
      </c>
      <c r="X36" s="173">
        <v>100</v>
      </c>
      <c r="Z36" s="23">
        <f>Information!$C$29</f>
        <v>8000</v>
      </c>
      <c r="AA36" s="96">
        <f xml:space="preserve"> AVERAGE(R45,R48,R51,R54,R57,R60)</f>
        <v>7951.0916666666672</v>
      </c>
      <c r="AB36" s="97">
        <f xml:space="preserve"> STDEV(R45,R48,R51,R54,R57,R60)/AA36*100</f>
        <v>0.57491381944578701</v>
      </c>
      <c r="AC36" s="97">
        <f>AA36/Z36*100</f>
        <v>99.388645833333342</v>
      </c>
    </row>
    <row r="37" spans="16:29" ht="15" customHeight="1">
      <c r="P37" s="267"/>
      <c r="Q37" s="21">
        <f>Information!$C$27</f>
        <v>150</v>
      </c>
      <c r="R37" s="125">
        <v>151.34899999999999</v>
      </c>
      <c r="S37" s="126">
        <v>100.9</v>
      </c>
      <c r="T37" s="126"/>
      <c r="U37" s="266" t="str">
        <f>'Batch Summary'!$C$13</f>
        <v>1ISR</v>
      </c>
      <c r="V37" s="21">
        <f>Information!$C$27</f>
        <v>150</v>
      </c>
      <c r="W37" s="125">
        <v>154.649</v>
      </c>
      <c r="X37" s="126">
        <v>103.1</v>
      </c>
    </row>
    <row r="38" spans="16:29" ht="15" customHeight="1">
      <c r="P38" s="267"/>
      <c r="Q38" s="21">
        <f>Information!$C$28</f>
        <v>4000</v>
      </c>
      <c r="R38" s="125">
        <v>4040.2220000000002</v>
      </c>
      <c r="S38" s="126">
        <v>101</v>
      </c>
      <c r="T38" s="126"/>
      <c r="U38" s="267"/>
      <c r="V38" s="21">
        <f>Information!$C$28</f>
        <v>4000</v>
      </c>
      <c r="W38" s="125">
        <v>4253.6049999999996</v>
      </c>
      <c r="X38" s="126">
        <v>106.3</v>
      </c>
      <c r="Z38" s="106" t="str">
        <f>P61</f>
        <v>4Batch</v>
      </c>
    </row>
    <row r="39" spans="16:29" ht="15" customHeight="1">
      <c r="P39" s="267"/>
      <c r="Q39" s="53">
        <f>Information!$C$29</f>
        <v>8000</v>
      </c>
      <c r="R39" s="127">
        <v>8016.4390000000003</v>
      </c>
      <c r="S39" s="128">
        <v>100.2</v>
      </c>
      <c r="T39" s="126"/>
      <c r="U39" s="267"/>
      <c r="V39" s="53">
        <f>Information!$C$29</f>
        <v>8000</v>
      </c>
      <c r="W39" s="127">
        <v>8158.3710000000001</v>
      </c>
      <c r="X39" s="128">
        <v>102</v>
      </c>
      <c r="Z39" s="11" t="s">
        <v>54</v>
      </c>
      <c r="AA39" s="87" t="s">
        <v>55</v>
      </c>
      <c r="AB39" s="271" t="s">
        <v>50</v>
      </c>
      <c r="AC39" s="269" t="s">
        <v>57</v>
      </c>
    </row>
    <row r="40" spans="16:29" ht="15" customHeight="1">
      <c r="P40" s="267"/>
      <c r="Q40" s="21">
        <f>Information!$C$27</f>
        <v>150</v>
      </c>
      <c r="R40" s="125">
        <v>148.99799999999999</v>
      </c>
      <c r="S40" s="126">
        <v>99.3</v>
      </c>
      <c r="T40" s="126"/>
      <c r="U40" s="267"/>
      <c r="V40" s="21">
        <f>Information!$C$27</f>
        <v>150</v>
      </c>
      <c r="W40" s="125">
        <v>154.5</v>
      </c>
      <c r="X40" s="126">
        <v>103</v>
      </c>
      <c r="Z40" s="46" t="s">
        <v>21</v>
      </c>
      <c r="AA40" s="88" t="s">
        <v>21</v>
      </c>
      <c r="AB40" s="272"/>
      <c r="AC40" s="270"/>
    </row>
    <row r="41" spans="16:29" ht="15" customHeight="1">
      <c r="P41" s="267"/>
      <c r="Q41" s="21">
        <f>Information!$C$28</f>
        <v>4000</v>
      </c>
      <c r="R41" s="125">
        <v>4010.261</v>
      </c>
      <c r="S41" s="126">
        <v>100.3</v>
      </c>
      <c r="T41" s="126"/>
      <c r="U41" s="267"/>
      <c r="V41" s="21">
        <f>Information!$C$28</f>
        <v>4000</v>
      </c>
      <c r="W41" s="125">
        <v>4313.1120000000001</v>
      </c>
      <c r="X41" s="126">
        <v>107.8</v>
      </c>
      <c r="Z41" s="24" t="str">
        <f>"("&amp;Information!$C$10&amp;")"</f>
        <v>(ng/mL)</v>
      </c>
      <c r="AA41" s="24" t="str">
        <f>"("&amp;Information!$C$10&amp;")"</f>
        <v>(ng/mL)</v>
      </c>
      <c r="AB41" s="273"/>
      <c r="AC41" s="274"/>
    </row>
    <row r="42" spans="16:29" ht="15" customHeight="1">
      <c r="P42" s="268"/>
      <c r="Q42" s="23">
        <f>Information!$C$29</f>
        <v>8000</v>
      </c>
      <c r="R42" s="172">
        <v>8164.8639999999996</v>
      </c>
      <c r="S42" s="173">
        <v>102.1</v>
      </c>
      <c r="T42" s="126"/>
      <c r="U42" s="267"/>
      <c r="V42" s="53">
        <f>Information!$C$29</f>
        <v>8000</v>
      </c>
      <c r="W42" s="127">
        <v>8037.2349999999997</v>
      </c>
      <c r="X42" s="128">
        <v>100.5</v>
      </c>
      <c r="Z42" s="20">
        <f>Information!$C$27</f>
        <v>150</v>
      </c>
      <c r="AA42" s="92">
        <f xml:space="preserve"> AVERAGE(R61,R64,R67,R70)</f>
        <v>147.08799999999999</v>
      </c>
      <c r="AB42" s="93">
        <f xml:space="preserve"> STDEV(R61,R64,R67,R70)/AA42*100</f>
        <v>1.8620411239893415</v>
      </c>
      <c r="AC42" s="93">
        <f>AA42/Z42*100</f>
        <v>98.058666666666667</v>
      </c>
    </row>
    <row r="43" spans="16:29" ht="15" customHeight="1">
      <c r="P43" s="266" t="str">
        <f>'Batch Summary'!$C$7</f>
        <v>3Batch</v>
      </c>
      <c r="Q43" s="20">
        <f>Information!$C$27</f>
        <v>150</v>
      </c>
      <c r="R43" s="184">
        <v>154.07400000000001</v>
      </c>
      <c r="S43" s="185">
        <v>102.7</v>
      </c>
      <c r="T43" s="201"/>
      <c r="U43" s="267"/>
      <c r="V43" s="21">
        <f>Information!$C$27</f>
        <v>150</v>
      </c>
      <c r="W43" s="125">
        <v>155.50899999999999</v>
      </c>
      <c r="X43" s="126">
        <v>103.7</v>
      </c>
      <c r="Z43" s="21">
        <f>Information!$C$28</f>
        <v>4000</v>
      </c>
      <c r="AA43" s="94">
        <f xml:space="preserve"> AVERAGE(R62,R65,R68,R71)</f>
        <v>4247.8892500000002</v>
      </c>
      <c r="AB43" s="95">
        <f xml:space="preserve"> STDEV(R62,R65,R68,R71)/AA43*100</f>
        <v>0.87124018804050607</v>
      </c>
      <c r="AC43" s="95">
        <f>AA43/Z43*100</f>
        <v>106.19723125</v>
      </c>
    </row>
    <row r="44" spans="16:29" ht="15" customHeight="1">
      <c r="P44" s="267"/>
      <c r="Q44" s="21">
        <f>Information!$C$28</f>
        <v>4000</v>
      </c>
      <c r="R44" s="125">
        <v>3924.9459999999999</v>
      </c>
      <c r="S44" s="126">
        <v>98.1</v>
      </c>
      <c r="T44" s="199"/>
      <c r="U44" s="267"/>
      <c r="V44" s="21">
        <f>Information!$C$28</f>
        <v>4000</v>
      </c>
      <c r="W44" s="125">
        <v>4211.6719999999996</v>
      </c>
      <c r="X44" s="126">
        <v>105.3</v>
      </c>
      <c r="Z44" s="23">
        <f>Information!$C$29</f>
        <v>8000</v>
      </c>
      <c r="AA44" s="96">
        <f xml:space="preserve"> AVERAGE(R63,R66,R69,R72)</f>
        <v>8080.7100000000009</v>
      </c>
      <c r="AB44" s="97">
        <f xml:space="preserve"> STDEV(R63,R66,R69,R72)/AA44*100</f>
        <v>1.329370317596491</v>
      </c>
      <c r="AC44" s="97">
        <f>AA44/Z44*100</f>
        <v>101.00887500000002</v>
      </c>
    </row>
    <row r="45" spans="16:29" ht="15" customHeight="1">
      <c r="P45" s="267"/>
      <c r="Q45" s="53">
        <f>Information!$C$29</f>
        <v>8000</v>
      </c>
      <c r="R45" s="127">
        <v>7986.0609999999997</v>
      </c>
      <c r="S45" s="128">
        <v>99.8</v>
      </c>
      <c r="U45" s="267"/>
      <c r="V45" s="53">
        <f>Information!$C$29</f>
        <v>8000</v>
      </c>
      <c r="W45" s="127">
        <v>8039.1760000000004</v>
      </c>
      <c r="X45" s="128">
        <v>100.5</v>
      </c>
    </row>
    <row r="46" spans="16:29" ht="15" customHeight="1">
      <c r="P46" s="267"/>
      <c r="Q46" s="21">
        <f>Information!$C$27</f>
        <v>150</v>
      </c>
      <c r="R46" s="125">
        <v>149.47800000000001</v>
      </c>
      <c r="S46" s="126">
        <v>99.7</v>
      </c>
      <c r="U46" s="267"/>
      <c r="V46" s="21">
        <f>Information!$C$27</f>
        <v>150</v>
      </c>
      <c r="W46" s="125">
        <v>152.708</v>
      </c>
      <c r="X46" s="126">
        <v>101.8</v>
      </c>
      <c r="Z46" s="100" t="str">
        <f>P73</f>
        <v>5Batch</v>
      </c>
    </row>
    <row r="47" spans="16:29" ht="15" customHeight="1">
      <c r="P47" s="267"/>
      <c r="Q47" s="21">
        <f>Information!$C$28</f>
        <v>4000</v>
      </c>
      <c r="R47" s="125">
        <v>4018.9250000000002</v>
      </c>
      <c r="S47" s="126">
        <v>100.5</v>
      </c>
      <c r="U47" s="267"/>
      <c r="V47" s="21">
        <f>Information!$C$28</f>
        <v>4000</v>
      </c>
      <c r="W47" s="125">
        <v>4295.3450000000003</v>
      </c>
      <c r="X47" s="126">
        <v>107.4</v>
      </c>
      <c r="Y47" s="22"/>
      <c r="Z47" s="11" t="s">
        <v>20</v>
      </c>
      <c r="AA47" s="197" t="s">
        <v>19</v>
      </c>
      <c r="AB47" s="271" t="s">
        <v>51</v>
      </c>
      <c r="AC47" s="269" t="s">
        <v>52</v>
      </c>
    </row>
    <row r="48" spans="16:29" ht="15" customHeight="1">
      <c r="P48" s="267"/>
      <c r="Q48" s="53">
        <f>Information!$C$29</f>
        <v>8000</v>
      </c>
      <c r="R48" s="127">
        <v>7958.3879999999999</v>
      </c>
      <c r="S48" s="128">
        <v>99.5</v>
      </c>
      <c r="U48" s="268"/>
      <c r="V48" s="23">
        <f>Information!$C$29</f>
        <v>8000</v>
      </c>
      <c r="W48" s="172">
        <v>8181.8909999999996</v>
      </c>
      <c r="X48" s="173">
        <v>102.3</v>
      </c>
      <c r="Y48" s="22"/>
      <c r="Z48" s="46" t="s">
        <v>21</v>
      </c>
      <c r="AA48" s="198" t="s">
        <v>21</v>
      </c>
      <c r="AB48" s="272"/>
      <c r="AC48" s="270"/>
    </row>
    <row r="49" spans="6:29" ht="15" customHeight="1">
      <c r="P49" s="267"/>
      <c r="Q49" s="21">
        <f>Information!$C$27</f>
        <v>150</v>
      </c>
      <c r="R49" s="125">
        <v>152.94</v>
      </c>
      <c r="S49" s="126">
        <v>102</v>
      </c>
      <c r="Y49" s="88"/>
      <c r="Z49" s="24" t="str">
        <f>"("&amp;Information!$C$10&amp;")"</f>
        <v>(ng/mL)</v>
      </c>
      <c r="AA49" s="24" t="str">
        <f>"("&amp;Information!$C$10&amp;")"</f>
        <v>(ng/mL)</v>
      </c>
      <c r="AB49" s="272"/>
      <c r="AC49" s="270"/>
    </row>
    <row r="50" spans="6:29" ht="15" customHeight="1">
      <c r="P50" s="267"/>
      <c r="Q50" s="21">
        <f>Information!$C$28</f>
        <v>4000</v>
      </c>
      <c r="R50" s="125">
        <v>4040.7910000000002</v>
      </c>
      <c r="S50" s="126">
        <v>101</v>
      </c>
      <c r="Y50" s="86"/>
      <c r="Z50" s="20">
        <f>Information!$C$27</f>
        <v>150</v>
      </c>
      <c r="AA50" s="92">
        <f xml:space="preserve"> AVERAGE(R73,R76,R79,R82)</f>
        <v>145.77250000000001</v>
      </c>
      <c r="AB50" s="93">
        <f xml:space="preserve"> STDEV(R73,R76,R79,R82)/AA50*100</f>
        <v>2.7538042853097369</v>
      </c>
      <c r="AC50" s="93">
        <f>AA50/Z50*100</f>
        <v>97.181666666666672</v>
      </c>
    </row>
    <row r="51" spans="6:29" ht="15" customHeight="1">
      <c r="P51" s="267"/>
      <c r="Q51" s="53">
        <f>Information!$C$29</f>
        <v>8000</v>
      </c>
      <c r="R51" s="127">
        <v>7869.2030000000004</v>
      </c>
      <c r="S51" s="128">
        <v>98.4</v>
      </c>
      <c r="Y51" s="22"/>
      <c r="Z51" s="21">
        <f>Information!$C$28</f>
        <v>4000</v>
      </c>
      <c r="AA51" s="94">
        <f xml:space="preserve"> AVERAGE(R74,R77,R80,R83)</f>
        <v>4039.9379999999996</v>
      </c>
      <c r="AB51" s="95">
        <f xml:space="preserve"> STDEV(R74,R77,R80,R83)/AA51*100</f>
        <v>0.93824933186518211</v>
      </c>
      <c r="AC51" s="95">
        <f>AA51/Z51*100</f>
        <v>100.99844999999999</v>
      </c>
    </row>
    <row r="52" spans="6:29" ht="15" customHeight="1">
      <c r="P52" s="267"/>
      <c r="Q52" s="21">
        <f>Information!$C$27</f>
        <v>150</v>
      </c>
      <c r="R52" s="125">
        <v>147.19</v>
      </c>
      <c r="S52" s="126">
        <v>98.1</v>
      </c>
      <c r="Y52" s="22"/>
      <c r="Z52" s="23">
        <f>Information!$C$29</f>
        <v>8000</v>
      </c>
      <c r="AA52" s="96">
        <f xml:space="preserve"> AVERAGE(R75,R78,R81,R84)</f>
        <v>8298.0334999999995</v>
      </c>
      <c r="AB52" s="97">
        <f xml:space="preserve"> STDEV(R75,R78,R81,R84)/AA52*100</f>
        <v>0.52722919374380528</v>
      </c>
      <c r="AC52" s="97">
        <f>AA52/Z52*100</f>
        <v>103.72541874999999</v>
      </c>
    </row>
    <row r="53" spans="6:29" ht="15" customHeight="1">
      <c r="P53" s="267"/>
      <c r="Q53" s="21">
        <f>Information!$C$28</f>
        <v>4000</v>
      </c>
      <c r="R53" s="125">
        <v>4037.27</v>
      </c>
      <c r="S53" s="126">
        <v>100.9</v>
      </c>
      <c r="Y53" s="22"/>
    </row>
    <row r="54" spans="6:29" ht="15" customHeight="1">
      <c r="P54" s="267"/>
      <c r="Q54" s="53">
        <f>Information!$C$29</f>
        <v>8000</v>
      </c>
      <c r="R54" s="127">
        <v>7936.1170000000002</v>
      </c>
      <c r="S54" s="128">
        <v>99.2</v>
      </c>
      <c r="Y54" s="22"/>
      <c r="Z54" s="106" t="str">
        <f>U7</f>
        <v>6Batch</v>
      </c>
    </row>
    <row r="55" spans="6:29" ht="15" customHeight="1">
      <c r="P55" s="267"/>
      <c r="Q55" s="21">
        <f>Information!$C$27</f>
        <v>150</v>
      </c>
      <c r="R55" s="125">
        <v>150.24799999999999</v>
      </c>
      <c r="S55" s="126">
        <v>100.2</v>
      </c>
      <c r="Z55" s="11" t="s">
        <v>20</v>
      </c>
      <c r="AA55" s="197" t="s">
        <v>19</v>
      </c>
      <c r="AB55" s="271" t="s">
        <v>50</v>
      </c>
      <c r="AC55" s="269" t="s">
        <v>14</v>
      </c>
    </row>
    <row r="56" spans="6:29" ht="15" customHeight="1">
      <c r="P56" s="267"/>
      <c r="Q56" s="21">
        <f>Information!$C$28</f>
        <v>4000</v>
      </c>
      <c r="R56" s="125">
        <v>4012.5929999999998</v>
      </c>
      <c r="S56" s="126">
        <v>100.3</v>
      </c>
      <c r="Z56" s="46" t="s">
        <v>53</v>
      </c>
      <c r="AA56" s="198" t="s">
        <v>21</v>
      </c>
      <c r="AB56" s="272"/>
      <c r="AC56" s="270"/>
    </row>
    <row r="57" spans="6:29" ht="15" customHeight="1">
      <c r="F57" s="22"/>
      <c r="P57" s="267"/>
      <c r="Q57" s="53">
        <f>Information!$C$29</f>
        <v>8000</v>
      </c>
      <c r="R57" s="127">
        <v>7997.7730000000001</v>
      </c>
      <c r="S57" s="128">
        <v>100</v>
      </c>
      <c r="Z57" s="24" t="str">
        <f>"("&amp;Information!$C$10&amp;")"</f>
        <v>(ng/mL)</v>
      </c>
      <c r="AA57" s="24" t="str">
        <f>"("&amp;Information!$C$10&amp;")"</f>
        <v>(ng/mL)</v>
      </c>
      <c r="AB57" s="273"/>
      <c r="AC57" s="274"/>
    </row>
    <row r="58" spans="6:29" ht="15" customHeight="1">
      <c r="F58" s="22"/>
      <c r="P58" s="267"/>
      <c r="Q58" s="21">
        <f>Information!$C$27</f>
        <v>150</v>
      </c>
      <c r="R58" s="125">
        <v>141.21299999999999</v>
      </c>
      <c r="S58" s="126">
        <v>94.1</v>
      </c>
      <c r="Z58" s="20">
        <f>Information!$C$27</f>
        <v>150</v>
      </c>
      <c r="AA58" s="92">
        <f xml:space="preserve"> AVERAGE(W7,W10,W13,W16)</f>
        <v>146.50975</v>
      </c>
      <c r="AB58" s="93">
        <f xml:space="preserve"> STDEV(W7,W10,W13,W16)/AA58*100</f>
        <v>2.5198124854784725</v>
      </c>
      <c r="AC58" s="93">
        <f>AA58/Z58*100</f>
        <v>97.67316666666666</v>
      </c>
    </row>
    <row r="59" spans="6:29" ht="15" customHeight="1">
      <c r="F59" s="22"/>
      <c r="P59" s="267"/>
      <c r="Q59" s="21">
        <f>Information!$C$28</f>
        <v>4000</v>
      </c>
      <c r="R59" s="125">
        <v>4027.4949999999999</v>
      </c>
      <c r="S59" s="126">
        <v>100.7</v>
      </c>
      <c r="Y59" s="22"/>
      <c r="Z59" s="21">
        <f>Information!$C$28</f>
        <v>4000</v>
      </c>
      <c r="AA59" s="94">
        <f xml:space="preserve"> AVERAGE(W8,W11,W14,W17)</f>
        <v>4002.1424999999999</v>
      </c>
      <c r="AB59" s="95">
        <f xml:space="preserve"> STDEV(W8,W11,W14,W17)/AA59*100</f>
        <v>1.0998479619338266</v>
      </c>
      <c r="AC59" s="95">
        <f t="shared" ref="AC59:AC60" si="6">AA59/Z59*100</f>
        <v>100.0535625</v>
      </c>
    </row>
    <row r="60" spans="6:29" ht="15" customHeight="1">
      <c r="F60" s="22"/>
      <c r="P60" s="268"/>
      <c r="Q60" s="23">
        <f>Information!$C$29</f>
        <v>8000</v>
      </c>
      <c r="R60" s="172">
        <v>7959.0079999999998</v>
      </c>
      <c r="S60" s="173">
        <v>99.5</v>
      </c>
      <c r="Y60" s="22"/>
      <c r="Z60" s="23">
        <f>Information!$C$29</f>
        <v>8000</v>
      </c>
      <c r="AA60" s="96">
        <f xml:space="preserve"> AVERAGE(W9,W12,W15,W18)</f>
        <v>8167.0894999999991</v>
      </c>
      <c r="AB60" s="97">
        <f xml:space="preserve"> STDEV(W9,W12,W15,W18)/AA60*100</f>
        <v>1.1330982721012393</v>
      </c>
      <c r="AC60" s="97">
        <f t="shared" si="6"/>
        <v>102.08861874999999</v>
      </c>
    </row>
    <row r="61" spans="6:29" ht="15" customHeight="1">
      <c r="F61" s="22"/>
      <c r="P61" s="267" t="str">
        <f>'Batch Summary'!$C$8</f>
        <v>4Batch</v>
      </c>
      <c r="Q61" s="21">
        <f>Information!$C$27</f>
        <v>150</v>
      </c>
      <c r="R61" s="125">
        <v>144.506</v>
      </c>
      <c r="S61" s="126">
        <v>96.3</v>
      </c>
      <c r="Y61" s="198"/>
    </row>
    <row r="62" spans="6:29" ht="15" customHeight="1">
      <c r="F62" s="22"/>
      <c r="P62" s="267"/>
      <c r="Q62" s="21">
        <f>Information!$C$28</f>
        <v>4000</v>
      </c>
      <c r="R62" s="125">
        <v>4263.0069999999996</v>
      </c>
      <c r="S62" s="126">
        <v>106.6</v>
      </c>
      <c r="Y62" s="196"/>
      <c r="Z62" s="106" t="str">
        <f>U19</f>
        <v>7Batch</v>
      </c>
    </row>
    <row r="63" spans="6:29" ht="15" customHeight="1">
      <c r="F63" s="22"/>
      <c r="P63" s="267"/>
      <c r="Q63" s="53">
        <f>Information!$C$29</f>
        <v>8000</v>
      </c>
      <c r="R63" s="127">
        <v>8167.8410000000003</v>
      </c>
      <c r="S63" s="128">
        <v>102.1</v>
      </c>
      <c r="Y63" s="22"/>
      <c r="Z63" s="11" t="s">
        <v>54</v>
      </c>
      <c r="AA63" s="197" t="s">
        <v>55</v>
      </c>
      <c r="AB63" s="271" t="s">
        <v>51</v>
      </c>
      <c r="AC63" s="269" t="s">
        <v>57</v>
      </c>
    </row>
    <row r="64" spans="6:29" ht="15" customHeight="1">
      <c r="F64" s="22"/>
      <c r="P64" s="267"/>
      <c r="Q64" s="21">
        <f>Information!$C$27</f>
        <v>150</v>
      </c>
      <c r="R64" s="125">
        <v>147.65299999999999</v>
      </c>
      <c r="S64" s="126">
        <v>98.4</v>
      </c>
      <c r="Y64" s="22"/>
      <c r="Z64" s="46" t="s">
        <v>21</v>
      </c>
      <c r="AA64" s="198" t="s">
        <v>21</v>
      </c>
      <c r="AB64" s="272"/>
      <c r="AC64" s="270"/>
    </row>
    <row r="65" spans="6:29" ht="15" customHeight="1">
      <c r="F65" s="22"/>
      <c r="P65" s="267"/>
      <c r="Q65" s="21">
        <f>Information!$C$28</f>
        <v>4000</v>
      </c>
      <c r="R65" s="125">
        <v>4241.8339999999998</v>
      </c>
      <c r="S65" s="126">
        <v>106</v>
      </c>
      <c r="Y65" s="22"/>
      <c r="Z65" s="24" t="str">
        <f>"("&amp;Information!$C$10&amp;")"</f>
        <v>(ng/mL)</v>
      </c>
      <c r="AA65" s="24" t="str">
        <f>"("&amp;Information!$C$10&amp;")"</f>
        <v>(ng/mL)</v>
      </c>
      <c r="AB65" s="273"/>
      <c r="AC65" s="274"/>
    </row>
    <row r="66" spans="6:29" ht="15" customHeight="1">
      <c r="F66" s="22"/>
      <c r="P66" s="267"/>
      <c r="Q66" s="53">
        <f>Information!$C$29</f>
        <v>8000</v>
      </c>
      <c r="R66" s="127">
        <v>8150.0540000000001</v>
      </c>
      <c r="S66" s="128">
        <v>101.9</v>
      </c>
      <c r="Y66" s="22"/>
      <c r="Z66" s="20">
        <f>Information!$C$27</f>
        <v>150</v>
      </c>
      <c r="AA66" s="92">
        <f xml:space="preserve"> AVERAGE(W19,W22,W25,W28)</f>
        <v>149.69925000000001</v>
      </c>
      <c r="AB66" s="93">
        <f xml:space="preserve"> STDEV(W19,W22,W25,W28)/AA66*100</f>
        <v>3.52840515092563</v>
      </c>
      <c r="AC66" s="93">
        <f>AA66/Z66*100</f>
        <v>99.799500000000009</v>
      </c>
    </row>
    <row r="67" spans="6:29" ht="15" customHeight="1">
      <c r="F67" s="22"/>
      <c r="P67" s="267"/>
      <c r="Q67" s="21">
        <f>Information!$C$27</f>
        <v>150</v>
      </c>
      <c r="R67" s="125">
        <v>145.5</v>
      </c>
      <c r="S67" s="126">
        <v>97</v>
      </c>
      <c r="Z67" s="21">
        <f>Information!$C$28</f>
        <v>4000</v>
      </c>
      <c r="AA67" s="94">
        <f xml:space="preserve"> AVERAGE(W20,W23,W26,W29)</f>
        <v>4018.4489999999996</v>
      </c>
      <c r="AB67" s="95">
        <f xml:space="preserve"> STDEV(W20,W23,W26,W29)/AA67*100</f>
        <v>1.0313336415193692</v>
      </c>
      <c r="AC67" s="95">
        <f>AA67/Z67*100</f>
        <v>100.46122499999998</v>
      </c>
    </row>
    <row r="68" spans="6:29" ht="15" customHeight="1">
      <c r="P68" s="267"/>
      <c r="Q68" s="21">
        <f>Information!$C$28</f>
        <v>4000</v>
      </c>
      <c r="R68" s="125">
        <v>4286.9629999999997</v>
      </c>
      <c r="S68" s="126">
        <v>107.2</v>
      </c>
      <c r="Z68" s="23">
        <f>Information!$C$29</f>
        <v>8000</v>
      </c>
      <c r="AA68" s="96">
        <f xml:space="preserve"> AVERAGE(W21,W24,W27,W30)</f>
        <v>8004.0337499999996</v>
      </c>
      <c r="AB68" s="97">
        <f xml:space="preserve"> STDEV(W21,W24,W27,W30)/AA68*100</f>
        <v>0.73450751128577896</v>
      </c>
      <c r="AC68" s="97">
        <f>AA68/Z68*100</f>
        <v>100.050421875</v>
      </c>
    </row>
    <row r="69" spans="6:29" ht="15" customHeight="1">
      <c r="P69" s="267"/>
      <c r="Q69" s="53">
        <f>Information!$C$29</f>
        <v>8000</v>
      </c>
      <c r="R69" s="127">
        <v>7931.8459999999995</v>
      </c>
      <c r="S69" s="128">
        <v>99.1</v>
      </c>
    </row>
    <row r="70" spans="6:29" ht="16">
      <c r="P70" s="267"/>
      <c r="Q70" s="21">
        <f>Information!$C$27</f>
        <v>150</v>
      </c>
      <c r="R70" s="125">
        <v>150.69300000000001</v>
      </c>
      <c r="S70" s="126">
        <v>100.5</v>
      </c>
      <c r="Z70" s="106" t="str">
        <f>U31</f>
        <v>8Batch</v>
      </c>
    </row>
    <row r="71" spans="6:29" ht="15.5" customHeight="1">
      <c r="P71" s="267"/>
      <c r="Q71" s="21">
        <f>Information!$C$28</f>
        <v>4000</v>
      </c>
      <c r="R71" s="125">
        <v>4199.7529999999997</v>
      </c>
      <c r="S71" s="126">
        <v>105</v>
      </c>
      <c r="Z71" s="11" t="s">
        <v>54</v>
      </c>
      <c r="AA71" s="197" t="s">
        <v>55</v>
      </c>
      <c r="AB71" s="271" t="s">
        <v>50</v>
      </c>
      <c r="AC71" s="269" t="s">
        <v>57</v>
      </c>
    </row>
    <row r="72" spans="6:29" ht="15">
      <c r="P72" s="268"/>
      <c r="Q72" s="23">
        <f>Information!$C$29</f>
        <v>8000</v>
      </c>
      <c r="R72" s="172">
        <v>8073.0990000000002</v>
      </c>
      <c r="S72" s="173">
        <v>100.9</v>
      </c>
      <c r="Z72" s="46" t="s">
        <v>21</v>
      </c>
      <c r="AA72" s="198" t="s">
        <v>21</v>
      </c>
      <c r="AB72" s="272"/>
      <c r="AC72" s="270"/>
    </row>
    <row r="73" spans="6:29">
      <c r="P73" s="266" t="str">
        <f>'Batch Summary'!$C$9</f>
        <v>5Batch</v>
      </c>
      <c r="Q73" s="21">
        <f>Information!$C$27</f>
        <v>150</v>
      </c>
      <c r="R73" s="125">
        <v>143.97499999999999</v>
      </c>
      <c r="S73" s="126">
        <v>96</v>
      </c>
      <c r="Z73" s="24" t="str">
        <f>"("&amp;Information!$C$10&amp;")"</f>
        <v>(ng/mL)</v>
      </c>
      <c r="AA73" s="24" t="str">
        <f>"("&amp;Information!$C$10&amp;")"</f>
        <v>(ng/mL)</v>
      </c>
      <c r="AB73" s="273"/>
      <c r="AC73" s="274"/>
    </row>
    <row r="74" spans="6:29">
      <c r="P74" s="267"/>
      <c r="Q74" s="21">
        <f>Information!$C$28</f>
        <v>4000</v>
      </c>
      <c r="R74" s="125">
        <v>3983.3939999999998</v>
      </c>
      <c r="S74" s="126">
        <v>99.6</v>
      </c>
      <c r="Z74" s="20">
        <f>Information!$C$27</f>
        <v>150</v>
      </c>
      <c r="AA74" s="92">
        <f xml:space="preserve"> AVERAGE(W31,W34)</f>
        <v>145.41249999999999</v>
      </c>
      <c r="AB74" s="93">
        <f xml:space="preserve"> STDEV(W31,W34)/AA74*100</f>
        <v>0.38464469280052049</v>
      </c>
      <c r="AC74" s="93">
        <f>AA74/Z74*100</f>
        <v>96.941666666666663</v>
      </c>
    </row>
    <row r="75" spans="6:29">
      <c r="P75" s="267"/>
      <c r="Q75" s="53">
        <f>Information!$C$29</f>
        <v>8000</v>
      </c>
      <c r="R75" s="127">
        <v>8232.5519999999997</v>
      </c>
      <c r="S75" s="128">
        <v>102.9</v>
      </c>
      <c r="Z75" s="21">
        <f>Information!$C$28</f>
        <v>4000</v>
      </c>
      <c r="AA75" s="94">
        <f xml:space="preserve"> AVERAGE(W32,W35)</f>
        <v>4020.9875000000002</v>
      </c>
      <c r="AB75" s="95">
        <f xml:space="preserve"> STDEV(W32,W35)/AA75*100</f>
        <v>1.4279169862021834</v>
      </c>
      <c r="AC75" s="95">
        <f>AA75/Z75*100</f>
        <v>100.52468750000001</v>
      </c>
    </row>
    <row r="76" spans="6:29">
      <c r="P76" s="267"/>
      <c r="Q76" s="21">
        <f>Information!$C$27</f>
        <v>150</v>
      </c>
      <c r="R76" s="125">
        <v>141.089</v>
      </c>
      <c r="S76" s="126">
        <v>94.1</v>
      </c>
      <c r="Z76" s="23">
        <f>Information!$C$29</f>
        <v>8000</v>
      </c>
      <c r="AA76" s="96">
        <f xml:space="preserve"> AVERAGE(W33,W36)</f>
        <v>8003.2849999999999</v>
      </c>
      <c r="AB76" s="97">
        <f xml:space="preserve"> STDEV(W33,W36)/AA76*100</f>
        <v>4.0111838908460339E-3</v>
      </c>
      <c r="AC76" s="97">
        <f>AA76/Z76*100</f>
        <v>100.0410625</v>
      </c>
    </row>
    <row r="77" spans="6:29">
      <c r="P77" s="267"/>
      <c r="Q77" s="21">
        <f>Information!$C$28</f>
        <v>4000</v>
      </c>
      <c r="R77" s="125">
        <v>4062.5140000000001</v>
      </c>
      <c r="S77" s="126">
        <v>101.6</v>
      </c>
    </row>
    <row r="78" spans="6:29" ht="16">
      <c r="P78" s="267"/>
      <c r="Q78" s="53">
        <f>Information!$C$29</f>
        <v>8000</v>
      </c>
      <c r="R78" s="127">
        <v>8319.32</v>
      </c>
      <c r="S78" s="128">
        <v>104</v>
      </c>
      <c r="Z78" s="106" t="str">
        <f>U37</f>
        <v>1ISR</v>
      </c>
    </row>
    <row r="79" spans="6:29" ht="15.5" customHeight="1">
      <c r="P79" s="267"/>
      <c r="Q79" s="21">
        <f>Information!$C$27</f>
        <v>150</v>
      </c>
      <c r="R79" s="125">
        <v>150.05600000000001</v>
      </c>
      <c r="S79" s="126">
        <v>100</v>
      </c>
      <c r="Z79" s="11" t="s">
        <v>54</v>
      </c>
      <c r="AA79" s="197" t="s">
        <v>55</v>
      </c>
      <c r="AB79" s="271" t="s">
        <v>50</v>
      </c>
      <c r="AC79" s="269" t="s">
        <v>57</v>
      </c>
    </row>
    <row r="80" spans="6:29" ht="15">
      <c r="P80" s="267"/>
      <c r="Q80" s="21">
        <f>Information!$C$28</f>
        <v>4000</v>
      </c>
      <c r="R80" s="125">
        <v>4053.2829999999999</v>
      </c>
      <c r="S80" s="126">
        <v>101.3</v>
      </c>
      <c r="Z80" s="46" t="s">
        <v>21</v>
      </c>
      <c r="AA80" s="198" t="s">
        <v>21</v>
      </c>
      <c r="AB80" s="272"/>
      <c r="AC80" s="270"/>
    </row>
    <row r="81" spans="16:29">
      <c r="P81" s="267"/>
      <c r="Q81" s="53">
        <f>Information!$C$29</f>
        <v>8000</v>
      </c>
      <c r="R81" s="127">
        <v>8323.6350000000002</v>
      </c>
      <c r="S81" s="128">
        <v>104</v>
      </c>
      <c r="Z81" s="24" t="str">
        <f>"("&amp;Information!$C$10&amp;")"</f>
        <v>(ng/mL)</v>
      </c>
      <c r="AA81" s="24" t="str">
        <f>"("&amp;Information!$C$10&amp;")"</f>
        <v>(ng/mL)</v>
      </c>
      <c r="AB81" s="273"/>
      <c r="AC81" s="274"/>
    </row>
    <row r="82" spans="16:29">
      <c r="P82" s="267"/>
      <c r="Q82" s="21">
        <f>Information!$C$27</f>
        <v>150</v>
      </c>
      <c r="R82" s="125">
        <v>147.97</v>
      </c>
      <c r="S82" s="126">
        <v>98.6</v>
      </c>
      <c r="Z82" s="20">
        <f>Information!$C$27</f>
        <v>150</v>
      </c>
      <c r="AA82" s="92">
        <f xml:space="preserve"> AVERAGE(W37,W40,W43,W46)</f>
        <v>154.3415</v>
      </c>
      <c r="AB82" s="93">
        <f xml:space="preserve"> STDEV(W37,W40,W43,W46)/AA82*100</f>
        <v>0.76214219139195405</v>
      </c>
      <c r="AC82" s="93">
        <f>AA82/Z82*100</f>
        <v>102.89433333333334</v>
      </c>
    </row>
    <row r="83" spans="16:29">
      <c r="P83" s="267"/>
      <c r="Q83" s="21">
        <f>Information!$C$28</f>
        <v>4000</v>
      </c>
      <c r="R83" s="125">
        <v>4060.5610000000001</v>
      </c>
      <c r="S83" s="126">
        <v>101.5</v>
      </c>
      <c r="Z83" s="21">
        <f>Information!$C$28</f>
        <v>4000</v>
      </c>
      <c r="AA83" s="94">
        <f xml:space="preserve"> AVERAGE(W38,W41,W44,W47)</f>
        <v>4268.4335000000001</v>
      </c>
      <c r="AB83" s="95">
        <f xml:space="preserve"> STDEV(W38,W41,W44,W47)/AA83*100</f>
        <v>1.0617859341537672</v>
      </c>
      <c r="AC83" s="95">
        <f>AA83/Z83*100</f>
        <v>106.71083750000001</v>
      </c>
    </row>
    <row r="84" spans="16:29">
      <c r="P84" s="268"/>
      <c r="Q84" s="23">
        <f>Information!$C$29</f>
        <v>8000</v>
      </c>
      <c r="R84" s="172">
        <v>8316.6270000000004</v>
      </c>
      <c r="S84" s="173">
        <v>104</v>
      </c>
      <c r="Z84" s="23">
        <f>Information!$C$29</f>
        <v>8000</v>
      </c>
      <c r="AA84" s="96">
        <f xml:space="preserve"> AVERAGE(W39,W42,W45,W48)</f>
        <v>8104.1682499999997</v>
      </c>
      <c r="AB84" s="97">
        <f xml:space="preserve"> STDEV(W39,W42,W45,W48)/AA84*100</f>
        <v>0.94734167674467573</v>
      </c>
      <c r="AC84" s="97">
        <f>AA84/Z84*100</f>
        <v>101.30210312499999</v>
      </c>
    </row>
  </sheetData>
  <sheetProtection algorithmName="SHA-512" hashValue="y5RgajnSb4vAj6xCNSmKV9dt3rWh09gm3DV1WKe+ZDVNGQPdZH3f6G9I+JCd0J93n8JPXG3lrDFIOwOB4x/GKA==" saltValue="8ezkzXqHcMyeOJGSAgfVww==" spinCount="100000" sheet="1" objects="1" scenarios="1"/>
  <mergeCells count="45">
    <mergeCell ref="AC79:AC81"/>
    <mergeCell ref="AC71:AC73"/>
    <mergeCell ref="AB79:AB81"/>
    <mergeCell ref="P7:P24"/>
    <mergeCell ref="AB39:AB41"/>
    <mergeCell ref="AB31:AB33"/>
    <mergeCell ref="P25:P42"/>
    <mergeCell ref="AC23:AC25"/>
    <mergeCell ref="P61:P72"/>
    <mergeCell ref="P73:P84"/>
    <mergeCell ref="AB23:AB25"/>
    <mergeCell ref="U37:U48"/>
    <mergeCell ref="AB47:AB49"/>
    <mergeCell ref="AB71:AB73"/>
    <mergeCell ref="AC31:AC33"/>
    <mergeCell ref="AC39:AC41"/>
    <mergeCell ref="B4:B6"/>
    <mergeCell ref="M4:M6"/>
    <mergeCell ref="P4:P6"/>
    <mergeCell ref="S4:S6"/>
    <mergeCell ref="C4:I5"/>
    <mergeCell ref="J4:L5"/>
    <mergeCell ref="AH4:AH5"/>
    <mergeCell ref="AB15:AB17"/>
    <mergeCell ref="AC15:AC17"/>
    <mergeCell ref="AE21:AE22"/>
    <mergeCell ref="AF21:AF22"/>
    <mergeCell ref="AG21:AG22"/>
    <mergeCell ref="AH21:AH22"/>
    <mergeCell ref="AG4:AG5"/>
    <mergeCell ref="AF4:AF5"/>
    <mergeCell ref="AE4:AE5"/>
    <mergeCell ref="AB4:AB6"/>
    <mergeCell ref="AC4:AC6"/>
    <mergeCell ref="U4:U6"/>
    <mergeCell ref="X4:X6"/>
    <mergeCell ref="U7:U18"/>
    <mergeCell ref="U19:U30"/>
    <mergeCell ref="U31:U36"/>
    <mergeCell ref="P43:P60"/>
    <mergeCell ref="AC47:AC49"/>
    <mergeCell ref="AB55:AB57"/>
    <mergeCell ref="AC55:AC57"/>
    <mergeCell ref="AB63:AB65"/>
    <mergeCell ref="AC63:AC65"/>
  </mergeCells>
  <phoneticPr fontId="1" type="noConversion"/>
  <pageMargins left="0.7" right="0.7" top="0.75" bottom="0.75" header="0.3" footer="0.3"/>
  <pageSetup paperSize="9" scale="26" orientation="portrait" r:id="rId1"/>
  <colBreaks count="1" manualBreakCount="1">
    <brk id="14" max="8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37"/>
  <sheetViews>
    <sheetView view="pageBreakPreview" zoomScale="70" zoomScaleNormal="100" zoomScaleSheetLayoutView="70" workbookViewId="0">
      <selection activeCell="E52" sqref="E52"/>
    </sheetView>
  </sheetViews>
  <sheetFormatPr baseColWidth="10" defaultColWidth="8.83203125" defaultRowHeight="15"/>
  <cols>
    <col min="1" max="1" width="2.33203125" customWidth="1"/>
    <col min="2" max="2" width="8.33203125" customWidth="1"/>
    <col min="3" max="8" width="10" customWidth="1"/>
    <col min="9" max="9" width="9.6640625" bestFit="1" customWidth="1"/>
    <col min="10" max="10" width="10.6640625" bestFit="1" customWidth="1"/>
    <col min="11" max="13" width="10" customWidth="1"/>
    <col min="14" max="16" width="10.6640625" bestFit="1" customWidth="1"/>
    <col min="17" max="19" width="10" customWidth="1"/>
  </cols>
  <sheetData>
    <row r="1" spans="1:27">
      <c r="B1" s="286" t="s">
        <v>160</v>
      </c>
      <c r="C1" s="287"/>
    </row>
    <row r="2" spans="1:27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3"/>
    </row>
    <row r="3" spans="1:27" ht="17" customHeight="1">
      <c r="A3" s="35"/>
      <c r="B3" s="37" t="s">
        <v>120</v>
      </c>
      <c r="C3" s="36" t="s">
        <v>119</v>
      </c>
      <c r="D3" s="37" t="str">
        <f>Information!$H$4</f>
        <v>A010</v>
      </c>
      <c r="E3" s="37" t="str">
        <f>Information!$I$4</f>
        <v>A020</v>
      </c>
      <c r="F3" s="37" t="str">
        <f>Information!$J$4</f>
        <v>A030</v>
      </c>
      <c r="G3" s="37" t="str">
        <f>Information!$K$4</f>
        <v>A040</v>
      </c>
      <c r="H3" s="37" t="str">
        <f>Information!$L$4</f>
        <v>A050</v>
      </c>
      <c r="I3" s="37" t="str">
        <f>Information!$M$4</f>
        <v>A060</v>
      </c>
      <c r="J3" s="37" t="str">
        <f>Information!$N$4</f>
        <v>A070</v>
      </c>
      <c r="K3" s="37" t="str">
        <f>Information!$O$4</f>
        <v>A080</v>
      </c>
      <c r="L3" s="37" t="str">
        <f>Information!$P$4</f>
        <v>A090</v>
      </c>
      <c r="M3" s="37" t="str">
        <f>Information!$Q$4</f>
        <v>A100</v>
      </c>
      <c r="N3" s="37" t="str">
        <f>Information!$R$4</f>
        <v>A110</v>
      </c>
      <c r="O3" s="37" t="str">
        <f>Information!$S$4</f>
        <v>A120</v>
      </c>
      <c r="P3" s="37" t="str">
        <f>Information!$T$4</f>
        <v>A130</v>
      </c>
      <c r="Q3" s="37" t="str">
        <f>Information!$U$4</f>
        <v>A140</v>
      </c>
      <c r="R3" s="37" t="str">
        <f>Information!$V$4</f>
        <v>A150</v>
      </c>
      <c r="S3" s="37" t="str">
        <f>Information!$W$4</f>
        <v>A160</v>
      </c>
      <c r="T3" s="37" t="str">
        <f>Information!$X$4</f>
        <v>A170</v>
      </c>
      <c r="U3" s="37" t="str">
        <f>Information!$Y$4</f>
        <v>A180</v>
      </c>
      <c r="V3" s="37" t="str">
        <f>Information!$Z$4</f>
        <v>A190</v>
      </c>
      <c r="W3" s="37" t="str">
        <f>Information!$AA$4</f>
        <v>A200</v>
      </c>
      <c r="X3" s="37" t="str">
        <f>Information!$AB$4</f>
        <v>A210</v>
      </c>
      <c r="Y3" s="37" t="str">
        <f>Information!$AC$4</f>
        <v>A220</v>
      </c>
      <c r="Z3" s="37" t="str">
        <f>Information!$AD$4</f>
        <v>A230</v>
      </c>
      <c r="AA3" s="37" t="str">
        <f>Information!$AE$4</f>
        <v>A240</v>
      </c>
    </row>
    <row r="4" spans="1:27">
      <c r="A4" s="35"/>
      <c r="B4" s="284" t="s">
        <v>122</v>
      </c>
      <c r="C4" s="37">
        <f>Information!$G$17</f>
        <v>0</v>
      </c>
      <c r="D4" s="130" t="s">
        <v>179</v>
      </c>
      <c r="E4" s="130" t="s">
        <v>179</v>
      </c>
      <c r="F4" s="130" t="s">
        <v>179</v>
      </c>
      <c r="G4" s="130" t="s">
        <v>179</v>
      </c>
      <c r="H4" s="130" t="s">
        <v>179</v>
      </c>
      <c r="I4" s="130" t="s">
        <v>179</v>
      </c>
      <c r="J4" s="130" t="s">
        <v>179</v>
      </c>
      <c r="K4" s="130" t="s">
        <v>179</v>
      </c>
      <c r="L4" s="130" t="s">
        <v>179</v>
      </c>
      <c r="M4" s="130" t="s">
        <v>179</v>
      </c>
      <c r="N4" s="130" t="s">
        <v>179</v>
      </c>
      <c r="O4" s="130" t="s">
        <v>179</v>
      </c>
      <c r="P4" s="130" t="s">
        <v>179</v>
      </c>
      <c r="Q4" s="130" t="s">
        <v>179</v>
      </c>
      <c r="R4" s="130" t="s">
        <v>179</v>
      </c>
      <c r="S4" s="130" t="s">
        <v>179</v>
      </c>
      <c r="T4" s="130" t="s">
        <v>179</v>
      </c>
      <c r="U4" s="130" t="s">
        <v>179</v>
      </c>
      <c r="V4" s="130" t="s">
        <v>179</v>
      </c>
      <c r="W4" s="130" t="s">
        <v>179</v>
      </c>
      <c r="X4" s="130" t="s">
        <v>179</v>
      </c>
      <c r="Y4" s="130" t="s">
        <v>179</v>
      </c>
      <c r="Z4" s="130" t="s">
        <v>179</v>
      </c>
      <c r="AA4" s="130" t="s">
        <v>179</v>
      </c>
    </row>
    <row r="5" spans="1:27">
      <c r="A5" s="35"/>
      <c r="B5" s="285"/>
      <c r="C5" s="37">
        <f>Information!$G$18</f>
        <v>0.25</v>
      </c>
      <c r="D5" s="130">
        <v>143.63200000000001</v>
      </c>
      <c r="E5" s="130">
        <v>61.014000000000003</v>
      </c>
      <c r="F5" s="130" t="s">
        <v>180</v>
      </c>
      <c r="G5" s="130">
        <v>179.096</v>
      </c>
      <c r="H5" s="130">
        <v>118.55500000000001</v>
      </c>
      <c r="I5" s="131" t="s">
        <v>180</v>
      </c>
      <c r="J5" s="130" t="s">
        <v>179</v>
      </c>
      <c r="K5" s="130">
        <v>76.962000000000003</v>
      </c>
      <c r="L5" s="130">
        <v>58.593000000000004</v>
      </c>
      <c r="M5" s="130">
        <v>84.766000000000005</v>
      </c>
      <c r="N5" s="130" t="s">
        <v>179</v>
      </c>
      <c r="O5" s="130" t="s">
        <v>180</v>
      </c>
      <c r="P5" s="130" t="s">
        <v>180</v>
      </c>
      <c r="Q5" s="130" t="s">
        <v>180</v>
      </c>
      <c r="R5" s="130" t="s">
        <v>180</v>
      </c>
      <c r="S5" s="130">
        <v>60.759</v>
      </c>
      <c r="T5" s="130">
        <v>138.47300000000001</v>
      </c>
      <c r="U5" s="130">
        <v>168.02099999999999</v>
      </c>
      <c r="V5" s="130">
        <v>153.74700000000001</v>
      </c>
      <c r="W5" s="130">
        <v>174.68700000000001</v>
      </c>
      <c r="X5" s="130" t="s">
        <v>180</v>
      </c>
      <c r="Y5" s="130">
        <v>120.90900000000001</v>
      </c>
      <c r="Z5" s="130" t="s">
        <v>180</v>
      </c>
      <c r="AA5" s="130">
        <v>182.29400000000001</v>
      </c>
    </row>
    <row r="6" spans="1:27">
      <c r="A6" s="35"/>
      <c r="B6" s="285"/>
      <c r="C6" s="37">
        <f>Information!$G$19</f>
        <v>0.5</v>
      </c>
      <c r="D6" s="130">
        <v>1509.2080000000001</v>
      </c>
      <c r="E6" s="130">
        <v>224.065</v>
      </c>
      <c r="F6" s="130">
        <v>582.49900000000002</v>
      </c>
      <c r="G6" s="130">
        <v>896.18899999999996</v>
      </c>
      <c r="H6" s="130">
        <v>459.62900000000002</v>
      </c>
      <c r="I6" s="131">
        <v>261.77699999999999</v>
      </c>
      <c r="J6" s="130">
        <v>76.754000000000005</v>
      </c>
      <c r="K6" s="130">
        <v>493.858</v>
      </c>
      <c r="L6" s="130">
        <v>440.95299999999997</v>
      </c>
      <c r="M6" s="130">
        <v>348.42399999999998</v>
      </c>
      <c r="N6" s="130">
        <v>150.91900000000001</v>
      </c>
      <c r="O6" s="130">
        <v>133.934</v>
      </c>
      <c r="P6" s="130">
        <v>322.13499999999999</v>
      </c>
      <c r="Q6" s="130">
        <v>281.63299999999998</v>
      </c>
      <c r="R6" s="130">
        <v>154.553</v>
      </c>
      <c r="S6" s="130">
        <v>367.62900000000002</v>
      </c>
      <c r="T6" s="130">
        <v>687.62099999999998</v>
      </c>
      <c r="U6" s="130">
        <v>911.89499999999998</v>
      </c>
      <c r="V6" s="130">
        <v>923.12699999999995</v>
      </c>
      <c r="W6" s="130">
        <v>618.66600000000005</v>
      </c>
      <c r="X6" s="130">
        <v>154.523</v>
      </c>
      <c r="Y6" s="130">
        <v>877.70500000000004</v>
      </c>
      <c r="Z6" s="130">
        <v>337.47300000000001</v>
      </c>
      <c r="AA6" s="130">
        <v>1376.38</v>
      </c>
    </row>
    <row r="7" spans="1:27">
      <c r="A7" s="35"/>
      <c r="B7" s="285"/>
      <c r="C7" s="37">
        <f>Information!$G$20</f>
        <v>0.75</v>
      </c>
      <c r="D7" s="130">
        <v>2870.5189999999998</v>
      </c>
      <c r="E7" s="130">
        <v>378.39800000000002</v>
      </c>
      <c r="F7" s="130">
        <v>1628.0550000000001</v>
      </c>
      <c r="G7" s="130">
        <v>2080.2629999999999</v>
      </c>
      <c r="H7" s="130">
        <v>848.98199999999997</v>
      </c>
      <c r="I7" s="131">
        <v>638.35199999999998</v>
      </c>
      <c r="J7" s="130">
        <v>165.36199999999999</v>
      </c>
      <c r="K7" s="130">
        <v>1593.5060000000001</v>
      </c>
      <c r="L7" s="130">
        <v>880.745</v>
      </c>
      <c r="M7" s="130">
        <v>1138.7139999999999</v>
      </c>
      <c r="N7" s="130">
        <v>521.62</v>
      </c>
      <c r="O7" s="130">
        <v>243.64400000000001</v>
      </c>
      <c r="P7" s="130">
        <v>1415.9829999999999</v>
      </c>
      <c r="Q7" s="130">
        <v>870.98800000000006</v>
      </c>
      <c r="R7" s="130">
        <v>312.44400000000002</v>
      </c>
      <c r="S7" s="130">
        <v>831.81500000000005</v>
      </c>
      <c r="T7" s="130">
        <v>1317.856</v>
      </c>
      <c r="U7" s="130">
        <v>2091.931</v>
      </c>
      <c r="V7" s="130">
        <v>2050.7759999999998</v>
      </c>
      <c r="W7" s="130">
        <v>1012.774</v>
      </c>
      <c r="X7" s="130">
        <v>296.51400000000001</v>
      </c>
      <c r="Y7" s="130">
        <v>1900.251</v>
      </c>
      <c r="Z7" s="130">
        <v>1239.5060000000001</v>
      </c>
      <c r="AA7" s="130">
        <v>3449.2429999999999</v>
      </c>
    </row>
    <row r="8" spans="1:27">
      <c r="A8" s="35"/>
      <c r="B8" s="285"/>
      <c r="C8" s="37">
        <f>Information!$G$21</f>
        <v>1</v>
      </c>
      <c r="D8" s="130">
        <v>3552.7020000000002</v>
      </c>
      <c r="E8" s="130">
        <v>476.63400000000001</v>
      </c>
      <c r="F8" s="130">
        <v>2309.1509999999998</v>
      </c>
      <c r="G8" s="130">
        <v>2934.2420000000002</v>
      </c>
      <c r="H8" s="130">
        <v>1070.19</v>
      </c>
      <c r="I8" s="131">
        <v>1096.8420000000001</v>
      </c>
      <c r="J8" s="130">
        <v>203.95599999999999</v>
      </c>
      <c r="K8" s="130">
        <v>2792.4479999999999</v>
      </c>
      <c r="L8" s="130">
        <v>1211.3399999999999</v>
      </c>
      <c r="M8" s="130">
        <v>2341.4850000000001</v>
      </c>
      <c r="N8" s="130">
        <v>853.27800000000002</v>
      </c>
      <c r="O8" s="130">
        <v>474.33199999999999</v>
      </c>
      <c r="P8" s="130">
        <v>1986.4290000000001</v>
      </c>
      <c r="Q8" s="130">
        <v>1206.203</v>
      </c>
      <c r="R8" s="130">
        <v>415.24900000000002</v>
      </c>
      <c r="S8" s="130">
        <v>1424.57</v>
      </c>
      <c r="T8" s="130">
        <v>1570.8140000000001</v>
      </c>
      <c r="U8" s="130">
        <v>2831.8229999999999</v>
      </c>
      <c r="V8" s="130">
        <v>3148.6759999999999</v>
      </c>
      <c r="W8" s="130">
        <v>1269.47</v>
      </c>
      <c r="X8" s="130">
        <v>405.161</v>
      </c>
      <c r="Y8" s="130">
        <v>3303.114</v>
      </c>
      <c r="Z8" s="130">
        <v>1431.8309999999999</v>
      </c>
      <c r="AA8" s="130">
        <v>4382.2479999999996</v>
      </c>
    </row>
    <row r="9" spans="1:27">
      <c r="A9" s="35"/>
      <c r="B9" s="285"/>
      <c r="C9" s="37">
        <f>Information!$G$22</f>
        <v>1.5</v>
      </c>
      <c r="D9" s="130">
        <v>3855.4650000000001</v>
      </c>
      <c r="E9" s="130">
        <v>578.6</v>
      </c>
      <c r="F9" s="130">
        <v>2614.0160000000001</v>
      </c>
      <c r="G9" s="130">
        <v>4228.9390000000003</v>
      </c>
      <c r="H9" s="130">
        <v>1231.652</v>
      </c>
      <c r="I9" s="131">
        <v>2018.5740000000001</v>
      </c>
      <c r="J9" s="130">
        <v>300.24200000000002</v>
      </c>
      <c r="K9" s="130">
        <v>3852.3319999999999</v>
      </c>
      <c r="L9" s="130">
        <v>1411.4259999999999</v>
      </c>
      <c r="M9" s="130">
        <v>3992.415</v>
      </c>
      <c r="N9" s="130">
        <v>1296.521</v>
      </c>
      <c r="O9" s="130">
        <v>799.84299999999996</v>
      </c>
      <c r="P9" s="130">
        <v>3144.0509999999999</v>
      </c>
      <c r="Q9" s="130">
        <v>1322.94</v>
      </c>
      <c r="R9" s="130">
        <v>604.86199999999997</v>
      </c>
      <c r="S9" s="130">
        <v>2487.6210000000001</v>
      </c>
      <c r="T9" s="130">
        <v>1733.0250000000001</v>
      </c>
      <c r="U9" s="130">
        <v>3361.1930000000002</v>
      </c>
      <c r="V9" s="130">
        <v>4578.1390000000001</v>
      </c>
      <c r="W9" s="130">
        <v>1586.421</v>
      </c>
      <c r="X9" s="130">
        <v>535.13</v>
      </c>
      <c r="Y9" s="130">
        <v>6408.18</v>
      </c>
      <c r="Z9" s="130">
        <v>1729.8420000000001</v>
      </c>
      <c r="AA9" s="130">
        <v>4377.6940000000004</v>
      </c>
    </row>
    <row r="10" spans="1:27">
      <c r="A10" s="35"/>
      <c r="B10" s="285"/>
      <c r="C10" s="37">
        <f>Information!$G$23</f>
        <v>2</v>
      </c>
      <c r="D10" s="130">
        <v>4531.2960000000003</v>
      </c>
      <c r="E10" s="130">
        <v>694.38400000000001</v>
      </c>
      <c r="F10" s="130">
        <v>2782.9789999999998</v>
      </c>
      <c r="G10" s="130">
        <v>4953.6270000000004</v>
      </c>
      <c r="H10" s="130">
        <v>2313.511</v>
      </c>
      <c r="I10" s="131">
        <v>3536.413</v>
      </c>
      <c r="J10" s="130">
        <v>384.51499999999999</v>
      </c>
      <c r="K10" s="130">
        <v>4842.2070000000003</v>
      </c>
      <c r="L10" s="130">
        <v>1430.271</v>
      </c>
      <c r="M10" s="130">
        <v>4339.3999999999996</v>
      </c>
      <c r="N10" s="130">
        <v>1945.5119999999999</v>
      </c>
      <c r="O10" s="130">
        <v>1458.6289999999999</v>
      </c>
      <c r="P10" s="130">
        <v>3869.7260000000001</v>
      </c>
      <c r="Q10" s="130">
        <v>1240.99</v>
      </c>
      <c r="R10" s="130">
        <v>1099.9760000000001</v>
      </c>
      <c r="S10" s="130">
        <v>3110.029</v>
      </c>
      <c r="T10" s="130">
        <v>1730.5029999999999</v>
      </c>
      <c r="U10" s="130">
        <v>3412.3290000000002</v>
      </c>
      <c r="V10" s="130">
        <v>4769.8190000000004</v>
      </c>
      <c r="W10" s="130">
        <v>1838.69</v>
      </c>
      <c r="X10" s="130">
        <v>818.726</v>
      </c>
      <c r="Y10" s="130">
        <v>6667.79</v>
      </c>
      <c r="Z10" s="130">
        <v>2201.5540000000001</v>
      </c>
      <c r="AA10" s="130">
        <v>3866.7310000000002</v>
      </c>
    </row>
    <row r="11" spans="1:27">
      <c r="A11" s="35"/>
      <c r="B11" s="285"/>
      <c r="C11" s="37">
        <f>Information!$G$24</f>
        <v>3</v>
      </c>
      <c r="D11" s="130">
        <v>4238.5649999999996</v>
      </c>
      <c r="E11" s="130">
        <v>3033.982</v>
      </c>
      <c r="F11" s="130">
        <v>2459.607</v>
      </c>
      <c r="G11" s="130">
        <v>4939.8680000000004</v>
      </c>
      <c r="H11" s="130">
        <v>4169.3549999999996</v>
      </c>
      <c r="I11" s="131">
        <v>4856.6469999999999</v>
      </c>
      <c r="J11" s="130">
        <v>1922.4949999999999</v>
      </c>
      <c r="K11" s="130">
        <v>4675.33</v>
      </c>
      <c r="L11" s="130">
        <v>1800.171</v>
      </c>
      <c r="M11" s="130">
        <v>3564.8809999999999</v>
      </c>
      <c r="N11" s="130">
        <v>1522.4870000000001</v>
      </c>
      <c r="O11" s="130">
        <v>1772.8910000000001</v>
      </c>
      <c r="P11" s="130">
        <v>3235.15</v>
      </c>
      <c r="Q11" s="130">
        <v>2366.4409999999998</v>
      </c>
      <c r="R11" s="130">
        <v>3461.9940000000001</v>
      </c>
      <c r="S11" s="130">
        <v>3067.4940000000001</v>
      </c>
      <c r="T11" s="130">
        <v>1835.1569999999999</v>
      </c>
      <c r="U11" s="130">
        <v>2871.2190000000001</v>
      </c>
      <c r="V11" s="130">
        <v>4368.9750000000004</v>
      </c>
      <c r="W11" s="130">
        <v>3877.4110000000001</v>
      </c>
      <c r="X11" s="130">
        <v>1565.933</v>
      </c>
      <c r="Y11" s="130">
        <v>5369.6329999999998</v>
      </c>
      <c r="Z11" s="130">
        <v>2485.0390000000002</v>
      </c>
      <c r="AA11" s="130">
        <v>2976.451</v>
      </c>
    </row>
    <row r="12" spans="1:27">
      <c r="A12" s="35"/>
      <c r="B12" s="285"/>
      <c r="C12" s="37">
        <f>Information!$G$25</f>
        <v>4</v>
      </c>
      <c r="D12" s="130">
        <v>3055.19</v>
      </c>
      <c r="E12" s="130">
        <v>2866.7530000000002</v>
      </c>
      <c r="F12" s="130">
        <v>2061.4470000000001</v>
      </c>
      <c r="G12" s="130">
        <v>3974.4029999999998</v>
      </c>
      <c r="H12" s="130">
        <v>4822.07</v>
      </c>
      <c r="I12" s="131">
        <v>4235.1030000000001</v>
      </c>
      <c r="J12" s="130">
        <v>2868.85</v>
      </c>
      <c r="K12" s="130">
        <v>3820.3960000000002</v>
      </c>
      <c r="L12" s="130">
        <v>4359.0780000000004</v>
      </c>
      <c r="M12" s="130">
        <v>2889.1689999999999</v>
      </c>
      <c r="N12" s="130">
        <v>1735.748</v>
      </c>
      <c r="O12" s="130">
        <v>1942.0050000000001</v>
      </c>
      <c r="P12" s="130">
        <v>2820.5309999999999</v>
      </c>
      <c r="Q12" s="130">
        <v>3885.6610000000001</v>
      </c>
      <c r="R12" s="130">
        <v>3751.0520000000001</v>
      </c>
      <c r="S12" s="130">
        <v>2924.2130000000002</v>
      </c>
      <c r="T12" s="130">
        <v>1616.835</v>
      </c>
      <c r="U12" s="130">
        <v>2410.1610000000001</v>
      </c>
      <c r="V12" s="130">
        <v>4003.0859999999998</v>
      </c>
      <c r="W12" s="130">
        <v>4235.6059999999998</v>
      </c>
      <c r="X12" s="130">
        <v>1499.3009999999999</v>
      </c>
      <c r="Y12" s="130">
        <v>5044.01</v>
      </c>
      <c r="Z12" s="130">
        <v>2057.3820000000001</v>
      </c>
      <c r="AA12" s="130">
        <v>2297.248</v>
      </c>
    </row>
    <row r="13" spans="1:27">
      <c r="A13" s="35"/>
      <c r="B13" s="285"/>
      <c r="C13" s="37">
        <f>Information!$G$26</f>
        <v>5</v>
      </c>
      <c r="D13" s="130">
        <v>2101.973</v>
      </c>
      <c r="E13" s="130">
        <v>1882.3440000000001</v>
      </c>
      <c r="F13" s="130">
        <v>1474.779</v>
      </c>
      <c r="G13" s="130">
        <v>3093.636</v>
      </c>
      <c r="H13" s="130">
        <v>3606.1880000000001</v>
      </c>
      <c r="I13" s="131">
        <v>3000.5729999999999</v>
      </c>
      <c r="J13" s="130">
        <v>2298.453</v>
      </c>
      <c r="K13" s="130">
        <v>2440.393</v>
      </c>
      <c r="L13" s="130">
        <v>3360.0239999999999</v>
      </c>
      <c r="M13" s="130">
        <v>2213.7469999999998</v>
      </c>
      <c r="N13" s="130">
        <v>1908.951</v>
      </c>
      <c r="O13" s="130">
        <v>1510.7270000000001</v>
      </c>
      <c r="P13" s="130">
        <v>2295.9630000000002</v>
      </c>
      <c r="Q13" s="130">
        <v>2480.1370000000002</v>
      </c>
      <c r="R13" s="130">
        <v>3123.4209999999998</v>
      </c>
      <c r="S13" s="130">
        <v>2195.7350000000001</v>
      </c>
      <c r="T13" s="130">
        <v>1318.0219999999999</v>
      </c>
      <c r="U13" s="130">
        <v>1627.7360000000001</v>
      </c>
      <c r="V13" s="130">
        <v>2791.8980000000001</v>
      </c>
      <c r="W13" s="130">
        <v>3367.79</v>
      </c>
      <c r="X13" s="130">
        <v>1380.8330000000001</v>
      </c>
      <c r="Y13" s="130">
        <v>3619.45</v>
      </c>
      <c r="Z13" s="130">
        <v>1487.71</v>
      </c>
      <c r="AA13" s="130">
        <v>1758.056</v>
      </c>
    </row>
    <row r="14" spans="1:27">
      <c r="A14" s="35"/>
      <c r="B14" s="285"/>
      <c r="C14" s="37">
        <f>Information!$G$27</f>
        <v>6</v>
      </c>
      <c r="D14" s="130">
        <v>1244.4259999999999</v>
      </c>
      <c r="E14" s="130">
        <v>1244.9010000000001</v>
      </c>
      <c r="F14" s="130">
        <v>1090.308</v>
      </c>
      <c r="G14" s="130">
        <v>2461.0450000000001</v>
      </c>
      <c r="H14" s="130">
        <v>2900.2930000000001</v>
      </c>
      <c r="I14" s="131">
        <v>2720.0129999999999</v>
      </c>
      <c r="J14" s="130">
        <v>1512.923</v>
      </c>
      <c r="K14" s="130">
        <v>1635.308</v>
      </c>
      <c r="L14" s="130">
        <v>2629.9</v>
      </c>
      <c r="M14" s="130">
        <v>1790.0229999999999</v>
      </c>
      <c r="N14" s="130">
        <v>1610.6389999999999</v>
      </c>
      <c r="O14" s="130">
        <v>1269.702</v>
      </c>
      <c r="P14" s="130">
        <v>1725.4010000000001</v>
      </c>
      <c r="Q14" s="130">
        <v>1531.913</v>
      </c>
      <c r="R14" s="130">
        <v>2308.3119999999999</v>
      </c>
      <c r="S14" s="130">
        <v>1581.951</v>
      </c>
      <c r="T14" s="130">
        <v>882.06</v>
      </c>
      <c r="U14" s="130">
        <v>1146.2049999999999</v>
      </c>
      <c r="V14" s="130">
        <v>1953.7460000000001</v>
      </c>
      <c r="W14" s="130">
        <v>2765.2429999999999</v>
      </c>
      <c r="X14" s="130">
        <v>923.38300000000004</v>
      </c>
      <c r="Y14" s="130">
        <v>2719.7359999999999</v>
      </c>
      <c r="Z14" s="130">
        <v>1109.7329999999999</v>
      </c>
      <c r="AA14" s="130">
        <v>1320.194</v>
      </c>
    </row>
    <row r="15" spans="1:27">
      <c r="A15" s="35"/>
      <c r="B15" s="285"/>
      <c r="C15" s="37">
        <f>Information!$G$28</f>
        <v>7</v>
      </c>
      <c r="D15" s="130">
        <v>969.89300000000003</v>
      </c>
      <c r="E15" s="130">
        <v>1119.136</v>
      </c>
      <c r="F15" s="130">
        <v>915.92399999999998</v>
      </c>
      <c r="G15" s="130">
        <v>1902.865</v>
      </c>
      <c r="H15" s="130">
        <v>2583.0369999999998</v>
      </c>
      <c r="I15" s="131">
        <v>2458.616</v>
      </c>
      <c r="J15" s="130">
        <v>1148.748</v>
      </c>
      <c r="K15" s="130">
        <v>1313.6</v>
      </c>
      <c r="L15" s="130">
        <v>1976.297</v>
      </c>
      <c r="M15" s="130">
        <v>1495.0719999999999</v>
      </c>
      <c r="N15" s="130">
        <v>1310.931</v>
      </c>
      <c r="O15" s="130">
        <v>929.40800000000002</v>
      </c>
      <c r="P15" s="130">
        <v>1313.4480000000001</v>
      </c>
      <c r="Q15" s="130">
        <v>1156.326</v>
      </c>
      <c r="R15" s="130">
        <v>1941.607</v>
      </c>
      <c r="S15" s="130">
        <v>1293.7</v>
      </c>
      <c r="T15" s="130">
        <v>660.39700000000005</v>
      </c>
      <c r="U15" s="130">
        <v>852.76499999999999</v>
      </c>
      <c r="V15" s="130">
        <v>1563.8910000000001</v>
      </c>
      <c r="W15" s="130">
        <v>2195.5320000000002</v>
      </c>
      <c r="X15" s="130">
        <v>714.08699999999999</v>
      </c>
      <c r="Y15" s="130">
        <v>2209.7840000000001</v>
      </c>
      <c r="Z15" s="130">
        <v>915.63099999999997</v>
      </c>
      <c r="AA15" s="130">
        <v>1058.5139999999999</v>
      </c>
    </row>
    <row r="16" spans="1:27">
      <c r="A16" s="35"/>
      <c r="B16" s="285"/>
      <c r="C16" s="37">
        <f>Information!$G$29</f>
        <v>8</v>
      </c>
      <c r="D16" s="130">
        <v>810.84500000000003</v>
      </c>
      <c r="E16" s="130">
        <v>951.33399999999995</v>
      </c>
      <c r="F16" s="130">
        <v>696.40700000000004</v>
      </c>
      <c r="G16" s="130">
        <v>1539.1110000000001</v>
      </c>
      <c r="H16" s="130">
        <v>2255.46</v>
      </c>
      <c r="I16" s="131">
        <v>1945.09</v>
      </c>
      <c r="J16" s="130">
        <v>1004.677</v>
      </c>
      <c r="K16" s="130">
        <v>1146.0229999999999</v>
      </c>
      <c r="L16" s="130">
        <v>1613.0440000000001</v>
      </c>
      <c r="M16" s="130">
        <v>1238.586</v>
      </c>
      <c r="N16" s="130">
        <v>1155.4960000000001</v>
      </c>
      <c r="O16" s="130">
        <v>667.38800000000003</v>
      </c>
      <c r="P16" s="130">
        <v>1117.71</v>
      </c>
      <c r="Q16" s="130">
        <v>859.45100000000002</v>
      </c>
      <c r="R16" s="130">
        <v>1702.3409999999999</v>
      </c>
      <c r="S16" s="130">
        <v>1079.6510000000001</v>
      </c>
      <c r="T16" s="130">
        <v>539.64700000000005</v>
      </c>
      <c r="U16" s="130">
        <v>702.75</v>
      </c>
      <c r="V16" s="130">
        <v>1310.289</v>
      </c>
      <c r="W16" s="130">
        <v>1808.491</v>
      </c>
      <c r="X16" s="130">
        <v>617.98299999999995</v>
      </c>
      <c r="Y16" s="130">
        <v>1877.9829999999999</v>
      </c>
      <c r="Z16" s="130">
        <v>758.30600000000004</v>
      </c>
      <c r="AA16" s="130">
        <v>908.721</v>
      </c>
    </row>
    <row r="17" spans="1:27">
      <c r="A17" s="35"/>
      <c r="B17" s="285"/>
      <c r="C17" s="37">
        <f>Information!$G$30</f>
        <v>10</v>
      </c>
      <c r="D17" s="130">
        <v>647.75800000000004</v>
      </c>
      <c r="E17" s="130">
        <v>706.56899999999996</v>
      </c>
      <c r="F17" s="130">
        <v>548.79100000000005</v>
      </c>
      <c r="G17" s="130">
        <v>1063.499</v>
      </c>
      <c r="H17" s="130">
        <v>1699.9690000000001</v>
      </c>
      <c r="I17" s="131">
        <v>1323.479</v>
      </c>
      <c r="J17" s="130">
        <v>668.61400000000003</v>
      </c>
      <c r="K17" s="130">
        <v>833.952</v>
      </c>
      <c r="L17" s="130">
        <v>985.78399999999999</v>
      </c>
      <c r="M17" s="130">
        <v>896.37099999999998</v>
      </c>
      <c r="N17" s="130">
        <v>914.61599999999999</v>
      </c>
      <c r="O17" s="130">
        <v>595.28300000000002</v>
      </c>
      <c r="P17" s="130">
        <v>784.24300000000005</v>
      </c>
      <c r="Q17" s="130">
        <v>560.52599999999995</v>
      </c>
      <c r="R17" s="130">
        <v>1352.6210000000001</v>
      </c>
      <c r="S17" s="130">
        <v>741.90099999999995</v>
      </c>
      <c r="T17" s="130">
        <v>328.709</v>
      </c>
      <c r="U17" s="130">
        <v>501.375</v>
      </c>
      <c r="V17" s="130">
        <v>941.42</v>
      </c>
      <c r="W17" s="130">
        <v>1494.08</v>
      </c>
      <c r="X17" s="130">
        <v>604.26300000000003</v>
      </c>
      <c r="Y17" s="130">
        <v>1211.7570000000001</v>
      </c>
      <c r="Z17" s="130">
        <v>558.19000000000005</v>
      </c>
      <c r="AA17" s="130">
        <v>668.64</v>
      </c>
    </row>
    <row r="18" spans="1:27">
      <c r="A18" s="35"/>
      <c r="B18" s="285"/>
      <c r="C18" s="37">
        <f>Information!$G$31</f>
        <v>12</v>
      </c>
      <c r="D18" s="130">
        <v>527.98</v>
      </c>
      <c r="E18" s="130">
        <v>510.04199999999997</v>
      </c>
      <c r="F18" s="130">
        <v>339.35</v>
      </c>
      <c r="G18" s="130">
        <v>648.08000000000004</v>
      </c>
      <c r="H18" s="130">
        <v>997.48099999999999</v>
      </c>
      <c r="I18" s="131">
        <v>898.26199999999994</v>
      </c>
      <c r="J18" s="130">
        <v>483.15100000000001</v>
      </c>
      <c r="K18" s="130">
        <v>566.54200000000003</v>
      </c>
      <c r="L18" s="130">
        <v>642.53700000000003</v>
      </c>
      <c r="M18" s="130">
        <v>586.33000000000004</v>
      </c>
      <c r="N18" s="130">
        <v>664.64</v>
      </c>
      <c r="O18" s="130">
        <v>400.91500000000002</v>
      </c>
      <c r="P18" s="130">
        <v>548.53</v>
      </c>
      <c r="Q18" s="130">
        <v>356.24099999999999</v>
      </c>
      <c r="R18" s="130">
        <v>932.60400000000004</v>
      </c>
      <c r="S18" s="130">
        <v>497.274</v>
      </c>
      <c r="T18" s="130">
        <v>226.64500000000001</v>
      </c>
      <c r="U18" s="130">
        <v>437.83499999999998</v>
      </c>
      <c r="V18" s="130">
        <v>736.524</v>
      </c>
      <c r="W18" s="130">
        <v>999.053</v>
      </c>
      <c r="X18" s="130">
        <v>398.43299999999999</v>
      </c>
      <c r="Y18" s="130">
        <v>816.48699999999997</v>
      </c>
      <c r="Z18" s="130">
        <v>354.40600000000001</v>
      </c>
      <c r="AA18" s="130">
        <v>413.88099999999997</v>
      </c>
    </row>
    <row r="19" spans="1:27">
      <c r="A19" s="35"/>
      <c r="B19" s="285"/>
      <c r="C19" s="37">
        <f>Information!$G$32</f>
        <v>24</v>
      </c>
      <c r="D19" s="130">
        <v>150.74199999999999</v>
      </c>
      <c r="E19" s="130">
        <v>238.834</v>
      </c>
      <c r="F19" s="130">
        <v>144.38399999999999</v>
      </c>
      <c r="G19" s="130">
        <v>205.315</v>
      </c>
      <c r="H19" s="130">
        <v>283.488</v>
      </c>
      <c r="I19" s="131">
        <v>265.69099999999997</v>
      </c>
      <c r="J19" s="130">
        <v>132.30600000000001</v>
      </c>
      <c r="K19" s="130">
        <v>260.61799999999999</v>
      </c>
      <c r="L19" s="130">
        <v>201.703</v>
      </c>
      <c r="M19" s="130">
        <v>150.72200000000001</v>
      </c>
      <c r="N19" s="130">
        <v>259.69</v>
      </c>
      <c r="O19" s="130">
        <v>84.094999999999999</v>
      </c>
      <c r="P19" s="130">
        <v>132.80500000000001</v>
      </c>
      <c r="Q19" s="130">
        <v>90.210999999999999</v>
      </c>
      <c r="R19" s="130">
        <v>402.947</v>
      </c>
      <c r="S19" s="130">
        <v>180.79</v>
      </c>
      <c r="T19" s="130">
        <v>64.094999999999999</v>
      </c>
      <c r="U19" s="130">
        <v>125.70399999999999</v>
      </c>
      <c r="V19" s="130">
        <v>231.624</v>
      </c>
      <c r="W19" s="130">
        <v>365.98599999999999</v>
      </c>
      <c r="X19" s="130">
        <v>186.97900000000001</v>
      </c>
      <c r="Y19" s="130">
        <v>295.51799999999997</v>
      </c>
      <c r="Z19" s="130">
        <v>150.06700000000001</v>
      </c>
      <c r="AA19" s="130">
        <v>159.501</v>
      </c>
    </row>
    <row r="20" spans="1:27">
      <c r="A20" s="35"/>
      <c r="B20" s="285"/>
      <c r="C20" s="37">
        <f>Information!$G$33</f>
        <v>36</v>
      </c>
      <c r="D20" s="130">
        <v>51.256999999999998</v>
      </c>
      <c r="E20" s="130" t="s">
        <v>180</v>
      </c>
      <c r="F20" s="130" t="s">
        <v>180</v>
      </c>
      <c r="G20" s="130">
        <v>51.005000000000003</v>
      </c>
      <c r="H20" s="130">
        <v>85.626000000000005</v>
      </c>
      <c r="I20" s="130">
        <v>85.078000000000003</v>
      </c>
      <c r="J20" s="130" t="s">
        <v>180</v>
      </c>
      <c r="K20" s="130">
        <v>63.805999999999997</v>
      </c>
      <c r="L20" s="130">
        <v>99.801000000000002</v>
      </c>
      <c r="M20" s="130" t="s">
        <v>180</v>
      </c>
      <c r="N20" s="130">
        <v>119.733</v>
      </c>
      <c r="O20" s="130" t="s">
        <v>180</v>
      </c>
      <c r="P20" s="130">
        <v>107.785</v>
      </c>
      <c r="Q20" s="130" t="s">
        <v>180</v>
      </c>
      <c r="R20" s="130">
        <v>125.998</v>
      </c>
      <c r="S20" s="130" t="s">
        <v>180</v>
      </c>
      <c r="T20" s="130" t="s">
        <v>180</v>
      </c>
      <c r="U20" s="130" t="s">
        <v>180</v>
      </c>
      <c r="V20" s="130">
        <v>69.588999999999999</v>
      </c>
      <c r="W20" s="130">
        <v>138.10599999999999</v>
      </c>
      <c r="X20" s="130">
        <v>63.295999999999999</v>
      </c>
      <c r="Y20" s="130">
        <v>54.088999999999999</v>
      </c>
      <c r="Z20" s="130" t="s">
        <v>180</v>
      </c>
      <c r="AA20" s="130" t="s">
        <v>180</v>
      </c>
    </row>
    <row r="21" spans="1:27">
      <c r="A21" s="35"/>
      <c r="B21" s="284" t="s">
        <v>123</v>
      </c>
      <c r="C21" s="37">
        <f>Information!$G$17</f>
        <v>0</v>
      </c>
      <c r="D21" s="130" t="s">
        <v>179</v>
      </c>
      <c r="E21" s="130" t="s">
        <v>179</v>
      </c>
      <c r="F21" s="130" t="s">
        <v>126</v>
      </c>
      <c r="G21" s="130" t="s">
        <v>179</v>
      </c>
      <c r="H21" s="130" t="s">
        <v>179</v>
      </c>
      <c r="I21" s="130" t="s">
        <v>179</v>
      </c>
      <c r="J21" s="130" t="s">
        <v>179</v>
      </c>
      <c r="K21" s="130" t="s">
        <v>179</v>
      </c>
      <c r="L21" s="130" t="s">
        <v>179</v>
      </c>
      <c r="M21" s="130" t="s">
        <v>179</v>
      </c>
      <c r="N21" s="130" t="s">
        <v>179</v>
      </c>
      <c r="O21" s="130" t="s">
        <v>126</v>
      </c>
      <c r="P21" s="130" t="s">
        <v>179</v>
      </c>
      <c r="Q21" s="130" t="s">
        <v>179</v>
      </c>
      <c r="R21" s="130" t="s">
        <v>179</v>
      </c>
      <c r="S21" s="130" t="s">
        <v>179</v>
      </c>
      <c r="T21" s="130" t="s">
        <v>179</v>
      </c>
      <c r="U21" s="130" t="s">
        <v>179</v>
      </c>
      <c r="V21" s="130" t="s">
        <v>179</v>
      </c>
      <c r="W21" s="130" t="s">
        <v>179</v>
      </c>
      <c r="X21" s="130" t="s">
        <v>126</v>
      </c>
      <c r="Y21" s="130" t="s">
        <v>179</v>
      </c>
      <c r="Z21" s="130" t="s">
        <v>179</v>
      </c>
      <c r="AA21" s="130" t="s">
        <v>179</v>
      </c>
    </row>
    <row r="22" spans="1:27">
      <c r="A22" s="35"/>
      <c r="B22" s="285"/>
      <c r="C22" s="37">
        <f>Information!$G$18</f>
        <v>0.25</v>
      </c>
      <c r="D22" s="130" t="s">
        <v>179</v>
      </c>
      <c r="E22" s="130">
        <v>68.358999999999995</v>
      </c>
      <c r="F22" s="130" t="s">
        <v>126</v>
      </c>
      <c r="G22" s="130">
        <v>83.49</v>
      </c>
      <c r="H22" s="130">
        <v>55.561999999999998</v>
      </c>
      <c r="I22" s="130">
        <v>109.13800000000001</v>
      </c>
      <c r="J22" s="130" t="s">
        <v>179</v>
      </c>
      <c r="K22" s="130">
        <v>58.441000000000003</v>
      </c>
      <c r="L22" s="130">
        <v>216.94900000000001</v>
      </c>
      <c r="M22" s="130">
        <v>134.08099999999999</v>
      </c>
      <c r="N22" s="130">
        <v>89.298000000000002</v>
      </c>
      <c r="O22" s="130" t="s">
        <v>126</v>
      </c>
      <c r="P22" s="130" t="s">
        <v>179</v>
      </c>
      <c r="Q22" s="130">
        <v>70.272999999999996</v>
      </c>
      <c r="R22" s="130" t="s">
        <v>179</v>
      </c>
      <c r="S22" s="130" t="s">
        <v>180</v>
      </c>
      <c r="T22" s="130">
        <v>121.54</v>
      </c>
      <c r="U22" s="130" t="s">
        <v>180</v>
      </c>
      <c r="V22" s="130">
        <v>114.49</v>
      </c>
      <c r="W22" s="130" t="s">
        <v>180</v>
      </c>
      <c r="X22" s="130" t="s">
        <v>126</v>
      </c>
      <c r="Y22" s="130" t="s">
        <v>180</v>
      </c>
      <c r="Z22" s="130" t="s">
        <v>180</v>
      </c>
      <c r="AA22" s="130">
        <v>71.582999999999998</v>
      </c>
    </row>
    <row r="23" spans="1:27">
      <c r="A23" s="35"/>
      <c r="B23" s="285"/>
      <c r="C23" s="37">
        <f>Information!$G$19</f>
        <v>0.5</v>
      </c>
      <c r="D23" s="130">
        <v>231.80500000000001</v>
      </c>
      <c r="E23" s="130">
        <v>330.59</v>
      </c>
      <c r="F23" s="130" t="s">
        <v>126</v>
      </c>
      <c r="G23" s="130">
        <v>611.96799999999996</v>
      </c>
      <c r="H23" s="130">
        <v>227.16200000000001</v>
      </c>
      <c r="I23" s="130">
        <v>722.16600000000005</v>
      </c>
      <c r="J23" s="130">
        <v>65.991</v>
      </c>
      <c r="K23" s="130">
        <v>749.87099999999998</v>
      </c>
      <c r="L23" s="130">
        <v>701.59699999999998</v>
      </c>
      <c r="M23" s="130">
        <v>414.245</v>
      </c>
      <c r="N23" s="130">
        <v>418.45100000000002</v>
      </c>
      <c r="O23" s="130" t="s">
        <v>126</v>
      </c>
      <c r="P23" s="130" t="s">
        <v>179</v>
      </c>
      <c r="Q23" s="130">
        <v>916.62300000000005</v>
      </c>
      <c r="R23" s="130">
        <v>73.525000000000006</v>
      </c>
      <c r="S23" s="130">
        <v>220.345</v>
      </c>
      <c r="T23" s="130">
        <v>938.76499999999999</v>
      </c>
      <c r="U23" s="130">
        <v>160.69300000000001</v>
      </c>
      <c r="V23" s="130">
        <v>786.38900000000001</v>
      </c>
      <c r="W23" s="130">
        <v>142.655</v>
      </c>
      <c r="X23" s="130" t="s">
        <v>126</v>
      </c>
      <c r="Y23" s="130">
        <v>371.70100000000002</v>
      </c>
      <c r="Z23" s="130">
        <v>345.774</v>
      </c>
      <c r="AA23" s="130">
        <v>402.48399999999998</v>
      </c>
    </row>
    <row r="24" spans="1:27">
      <c r="A24" s="35"/>
      <c r="B24" s="285"/>
      <c r="C24" s="37">
        <f>Information!$G$20</f>
        <v>0.75</v>
      </c>
      <c r="D24" s="130">
        <v>483.93900000000002</v>
      </c>
      <c r="E24" s="130">
        <v>1193.952</v>
      </c>
      <c r="F24" s="130" t="s">
        <v>126</v>
      </c>
      <c r="G24" s="130">
        <v>1788.9590000000001</v>
      </c>
      <c r="H24" s="130">
        <v>364.22300000000001</v>
      </c>
      <c r="I24" s="130">
        <v>1919.3779999999999</v>
      </c>
      <c r="J24" s="130">
        <v>132.078</v>
      </c>
      <c r="K24" s="130">
        <v>1342.395</v>
      </c>
      <c r="L24" s="130">
        <v>1192.4390000000001</v>
      </c>
      <c r="M24" s="130">
        <v>615.88</v>
      </c>
      <c r="N24" s="130">
        <v>898.43</v>
      </c>
      <c r="O24" s="130" t="s">
        <v>126</v>
      </c>
      <c r="P24" s="130" t="s">
        <v>180</v>
      </c>
      <c r="Q24" s="130">
        <v>1817.027</v>
      </c>
      <c r="R24" s="130">
        <v>248.684</v>
      </c>
      <c r="S24" s="130">
        <v>560.24800000000005</v>
      </c>
      <c r="T24" s="130">
        <v>2314.1170000000002</v>
      </c>
      <c r="U24" s="130">
        <v>460.69799999999998</v>
      </c>
      <c r="V24" s="130">
        <v>2441.011</v>
      </c>
      <c r="W24" s="130">
        <v>522.93299999999999</v>
      </c>
      <c r="X24" s="130" t="s">
        <v>126</v>
      </c>
      <c r="Y24" s="130">
        <v>947.1</v>
      </c>
      <c r="Z24" s="130">
        <v>747.702</v>
      </c>
      <c r="AA24" s="130">
        <v>1807.3430000000001</v>
      </c>
    </row>
    <row r="25" spans="1:27">
      <c r="A25" s="35"/>
      <c r="B25" s="285"/>
      <c r="C25" s="37">
        <f>Information!$G$21</f>
        <v>1</v>
      </c>
      <c r="D25" s="130">
        <v>668.69399999999996</v>
      </c>
      <c r="E25" s="130">
        <v>2280.4499999999998</v>
      </c>
      <c r="F25" s="130" t="s">
        <v>126</v>
      </c>
      <c r="G25" s="130">
        <v>2515.2939999999999</v>
      </c>
      <c r="H25" s="130">
        <v>443.66899999999998</v>
      </c>
      <c r="I25" s="130">
        <v>2808.3110000000001</v>
      </c>
      <c r="J25" s="130">
        <v>173.61099999999999</v>
      </c>
      <c r="K25" s="130">
        <v>1747.6</v>
      </c>
      <c r="L25" s="130">
        <v>1503.857</v>
      </c>
      <c r="M25" s="130">
        <v>747.10199999999998</v>
      </c>
      <c r="N25" s="130">
        <v>1492.962</v>
      </c>
      <c r="O25" s="130" t="s">
        <v>126</v>
      </c>
      <c r="P25" s="130">
        <v>135.75299999999999</v>
      </c>
      <c r="Q25" s="130">
        <v>2292.4720000000002</v>
      </c>
      <c r="R25" s="130">
        <v>460.02199999999999</v>
      </c>
      <c r="S25" s="130">
        <v>1067.0530000000001</v>
      </c>
      <c r="T25" s="130">
        <v>3288.3270000000002</v>
      </c>
      <c r="U25" s="130">
        <v>886.54</v>
      </c>
      <c r="V25" s="130">
        <v>3581.221</v>
      </c>
      <c r="W25" s="130">
        <v>871.91499999999996</v>
      </c>
      <c r="X25" s="130" t="s">
        <v>126</v>
      </c>
      <c r="Y25" s="130">
        <v>1848.298</v>
      </c>
      <c r="Z25" s="130">
        <v>1257.7249999999999</v>
      </c>
      <c r="AA25" s="130">
        <v>2894.0549999999998</v>
      </c>
    </row>
    <row r="26" spans="1:27">
      <c r="A26" s="35"/>
      <c r="B26" s="285"/>
      <c r="C26" s="37">
        <f>Information!$G$22</f>
        <v>1.5</v>
      </c>
      <c r="D26" s="130">
        <v>826.83299999999997</v>
      </c>
      <c r="E26" s="130">
        <v>3043.1280000000002</v>
      </c>
      <c r="F26" s="130" t="s">
        <v>126</v>
      </c>
      <c r="G26" s="130">
        <v>3948.7190000000001</v>
      </c>
      <c r="H26" s="130">
        <v>521.53399999999999</v>
      </c>
      <c r="I26" s="130">
        <v>3897.5650000000001</v>
      </c>
      <c r="J26" s="130">
        <v>247.94800000000001</v>
      </c>
      <c r="K26" s="130">
        <v>2364.402</v>
      </c>
      <c r="L26" s="130">
        <v>1612.972</v>
      </c>
      <c r="M26" s="130">
        <v>927.98900000000003</v>
      </c>
      <c r="N26" s="130">
        <v>2347.1170000000002</v>
      </c>
      <c r="O26" s="130" t="s">
        <v>126</v>
      </c>
      <c r="P26" s="130">
        <v>611.22199999999998</v>
      </c>
      <c r="Q26" s="130">
        <v>2478.4270000000001</v>
      </c>
      <c r="R26" s="130">
        <v>776.62300000000005</v>
      </c>
      <c r="S26" s="130">
        <v>1994.0129999999999</v>
      </c>
      <c r="T26" s="130">
        <v>3126.92</v>
      </c>
      <c r="U26" s="130">
        <v>1749.87</v>
      </c>
      <c r="V26" s="130">
        <v>5918.6559999999999</v>
      </c>
      <c r="W26" s="130">
        <v>1613.19</v>
      </c>
      <c r="X26" s="130" t="s">
        <v>126</v>
      </c>
      <c r="Y26" s="130">
        <v>2612.61</v>
      </c>
      <c r="Z26" s="130">
        <v>2044.202</v>
      </c>
      <c r="AA26" s="130">
        <v>3280.03</v>
      </c>
    </row>
    <row r="27" spans="1:27">
      <c r="A27" s="35"/>
      <c r="B27" s="285"/>
      <c r="C27" s="37">
        <f>Information!$G$23</f>
        <v>2</v>
      </c>
      <c r="D27" s="130">
        <v>1338.6869999999999</v>
      </c>
      <c r="E27" s="130">
        <v>3077.3090000000002</v>
      </c>
      <c r="F27" s="130" t="s">
        <v>126</v>
      </c>
      <c r="G27" s="130">
        <v>5532.7330000000002</v>
      </c>
      <c r="H27" s="130">
        <v>1696.4680000000001</v>
      </c>
      <c r="I27" s="130">
        <v>4099.1210000000001</v>
      </c>
      <c r="J27" s="130">
        <v>508.78699999999998</v>
      </c>
      <c r="K27" s="130">
        <v>3759.3829999999998</v>
      </c>
      <c r="L27" s="130">
        <v>1566.92</v>
      </c>
      <c r="M27" s="130">
        <v>1110.7719999999999</v>
      </c>
      <c r="N27" s="130">
        <v>2435.6320000000001</v>
      </c>
      <c r="O27" s="130" t="s">
        <v>126</v>
      </c>
      <c r="P27" s="130">
        <v>879.53399999999999</v>
      </c>
      <c r="Q27" s="130">
        <v>2356.3829999999998</v>
      </c>
      <c r="R27" s="130">
        <v>891.22699999999998</v>
      </c>
      <c r="S27" s="130">
        <v>2833.7449999999999</v>
      </c>
      <c r="T27" s="130">
        <v>2822.1640000000002</v>
      </c>
      <c r="U27" s="130">
        <v>2252.3389999999999</v>
      </c>
      <c r="V27" s="130">
        <v>5910.3270000000002</v>
      </c>
      <c r="W27" s="130">
        <v>2826.6289999999999</v>
      </c>
      <c r="X27" s="130" t="s">
        <v>126</v>
      </c>
      <c r="Y27" s="130">
        <v>2691.63</v>
      </c>
      <c r="Z27" s="130">
        <v>2335.6889999999999</v>
      </c>
      <c r="AA27" s="130">
        <v>2971.8</v>
      </c>
    </row>
    <row r="28" spans="1:27">
      <c r="A28" s="35"/>
      <c r="B28" s="285"/>
      <c r="C28" s="37">
        <f>Information!$G$24</f>
        <v>3</v>
      </c>
      <c r="D28" s="130">
        <v>2511.4279999999999</v>
      </c>
      <c r="E28" s="130">
        <v>2519.5740000000001</v>
      </c>
      <c r="F28" s="130" t="s">
        <v>126</v>
      </c>
      <c r="G28" s="130">
        <v>5759.21</v>
      </c>
      <c r="H28" s="130">
        <v>3494.34</v>
      </c>
      <c r="I28" s="130">
        <v>5247.5510000000004</v>
      </c>
      <c r="J28" s="130">
        <v>4984.8389999999999</v>
      </c>
      <c r="K28" s="130">
        <v>5668.9430000000002</v>
      </c>
      <c r="L28" s="130">
        <v>2618.2370000000001</v>
      </c>
      <c r="M28" s="130">
        <v>1221.5820000000001</v>
      </c>
      <c r="N28" s="130">
        <v>2637.5430000000001</v>
      </c>
      <c r="O28" s="130" t="s">
        <v>126</v>
      </c>
      <c r="P28" s="130">
        <v>2501.0529999999999</v>
      </c>
      <c r="Q28" s="130">
        <v>2180.8760000000002</v>
      </c>
      <c r="R28" s="130">
        <v>1223.67</v>
      </c>
      <c r="S28" s="130">
        <v>3301.9560000000001</v>
      </c>
      <c r="T28" s="130">
        <v>2125.0889999999999</v>
      </c>
      <c r="U28" s="130">
        <v>3464.4050000000002</v>
      </c>
      <c r="V28" s="130">
        <v>4274.8289999999997</v>
      </c>
      <c r="W28" s="130">
        <v>3612.1329999999998</v>
      </c>
      <c r="X28" s="130" t="s">
        <v>126</v>
      </c>
      <c r="Y28" s="130">
        <v>3890.5720000000001</v>
      </c>
      <c r="Z28" s="130">
        <v>2318.317</v>
      </c>
      <c r="AA28" s="130">
        <v>2463.154</v>
      </c>
    </row>
    <row r="29" spans="1:27">
      <c r="A29" s="35"/>
      <c r="B29" s="285"/>
      <c r="C29" s="37">
        <f>Information!$G$25</f>
        <v>4</v>
      </c>
      <c r="D29" s="130">
        <v>2062.4929999999999</v>
      </c>
      <c r="E29" s="130">
        <v>2162.2710000000002</v>
      </c>
      <c r="F29" s="130" t="s">
        <v>126</v>
      </c>
      <c r="G29" s="130">
        <v>6003.9579999999996</v>
      </c>
      <c r="H29" s="130">
        <v>3659.797</v>
      </c>
      <c r="I29" s="130">
        <v>5180.3950000000004</v>
      </c>
      <c r="J29" s="130">
        <v>4075.2060000000001</v>
      </c>
      <c r="K29" s="130">
        <v>4851.3270000000002</v>
      </c>
      <c r="L29" s="130">
        <v>5838.5219999999999</v>
      </c>
      <c r="M29" s="130">
        <v>1054.2260000000001</v>
      </c>
      <c r="N29" s="130">
        <v>2385.8470000000002</v>
      </c>
      <c r="O29" s="130" t="s">
        <v>126</v>
      </c>
      <c r="P29" s="130">
        <v>3637.9189999999999</v>
      </c>
      <c r="Q29" s="130">
        <v>4097.433</v>
      </c>
      <c r="R29" s="130">
        <v>1614.568</v>
      </c>
      <c r="S29" s="130">
        <v>2780.5349999999999</v>
      </c>
      <c r="T29" s="130">
        <v>1666.1690000000001</v>
      </c>
      <c r="U29" s="130">
        <v>3188.598</v>
      </c>
      <c r="V29" s="130">
        <v>4102.1419999999998</v>
      </c>
      <c r="W29" s="130">
        <v>3314.1610000000001</v>
      </c>
      <c r="X29" s="130" t="s">
        <v>126</v>
      </c>
      <c r="Y29" s="130">
        <v>7405.0429999999997</v>
      </c>
      <c r="Z29" s="130">
        <v>1940.924</v>
      </c>
      <c r="AA29" s="130">
        <v>2225.9589999999998</v>
      </c>
    </row>
    <row r="30" spans="1:27">
      <c r="A30" s="35"/>
      <c r="B30" s="285"/>
      <c r="C30" s="37">
        <f>Information!$G$26</f>
        <v>5</v>
      </c>
      <c r="D30" s="130">
        <v>1307.922</v>
      </c>
      <c r="E30" s="130">
        <v>1461.7249999999999</v>
      </c>
      <c r="F30" s="130" t="s">
        <v>126</v>
      </c>
      <c r="G30" s="130">
        <v>4142.9319999999998</v>
      </c>
      <c r="H30" s="130">
        <v>2470.268</v>
      </c>
      <c r="I30" s="130">
        <v>3686.1660000000002</v>
      </c>
      <c r="J30" s="130">
        <v>3158.2</v>
      </c>
      <c r="K30" s="130">
        <v>3749.09</v>
      </c>
      <c r="L30" s="130">
        <v>4935.3270000000002</v>
      </c>
      <c r="M30" s="130">
        <v>1256.2</v>
      </c>
      <c r="N30" s="130">
        <v>1912.9649999999999</v>
      </c>
      <c r="O30" s="130" t="s">
        <v>126</v>
      </c>
      <c r="P30" s="130">
        <v>3108.6909999999998</v>
      </c>
      <c r="Q30" s="130">
        <v>2685.68</v>
      </c>
      <c r="R30" s="130">
        <v>2257.7809999999999</v>
      </c>
      <c r="S30" s="130">
        <v>2149.4470000000001</v>
      </c>
      <c r="T30" s="130">
        <v>1159.855</v>
      </c>
      <c r="U30" s="130">
        <v>2388.67</v>
      </c>
      <c r="V30" s="130">
        <v>2770.511</v>
      </c>
      <c r="W30" s="130">
        <v>2164.6610000000001</v>
      </c>
      <c r="X30" s="130" t="s">
        <v>126</v>
      </c>
      <c r="Y30" s="130">
        <v>7132.451</v>
      </c>
      <c r="Z30" s="130">
        <v>1417.152</v>
      </c>
      <c r="AA30" s="130">
        <v>1726.6890000000001</v>
      </c>
    </row>
    <row r="31" spans="1:27">
      <c r="A31" s="35"/>
      <c r="B31" s="285"/>
      <c r="C31" s="37">
        <f>Information!$G$27</f>
        <v>6</v>
      </c>
      <c r="D31" s="130">
        <v>944.40800000000002</v>
      </c>
      <c r="E31" s="130">
        <v>1094.002</v>
      </c>
      <c r="F31" s="130" t="s">
        <v>126</v>
      </c>
      <c r="G31" s="130">
        <v>2594.3429999999998</v>
      </c>
      <c r="H31" s="130">
        <v>1767.9010000000001</v>
      </c>
      <c r="I31" s="130">
        <v>2581.7890000000002</v>
      </c>
      <c r="J31" s="130">
        <v>1986.8030000000001</v>
      </c>
      <c r="K31" s="130">
        <v>2719.9569999999999</v>
      </c>
      <c r="L31" s="130">
        <v>3133.241</v>
      </c>
      <c r="M31" s="130">
        <v>1364.3340000000001</v>
      </c>
      <c r="N31" s="130">
        <v>1504.5630000000001</v>
      </c>
      <c r="O31" s="130" t="s">
        <v>126</v>
      </c>
      <c r="P31" s="130">
        <v>2162.518</v>
      </c>
      <c r="Q31" s="130">
        <v>1892.7329999999999</v>
      </c>
      <c r="R31" s="130">
        <v>2067.2359999999999</v>
      </c>
      <c r="S31" s="130">
        <v>1564.364</v>
      </c>
      <c r="T31" s="130">
        <v>845.42499999999995</v>
      </c>
      <c r="U31" s="130">
        <v>1557.4939999999999</v>
      </c>
      <c r="V31" s="130">
        <v>1825.0309999999999</v>
      </c>
      <c r="W31" s="130">
        <v>1510.3489999999999</v>
      </c>
      <c r="X31" s="130" t="s">
        <v>126</v>
      </c>
      <c r="Y31" s="130">
        <v>4114.826</v>
      </c>
      <c r="Z31" s="130">
        <v>1008.322</v>
      </c>
      <c r="AA31" s="130">
        <v>1244.5260000000001</v>
      </c>
    </row>
    <row r="32" spans="1:27">
      <c r="A32" s="35"/>
      <c r="B32" s="285"/>
      <c r="C32" s="37">
        <f>Information!$G$28</f>
        <v>7</v>
      </c>
      <c r="D32" s="130">
        <v>814.93499999999995</v>
      </c>
      <c r="E32" s="130">
        <v>814.93</v>
      </c>
      <c r="F32" s="130" t="s">
        <v>126</v>
      </c>
      <c r="G32" s="130">
        <v>2008.6379999999999</v>
      </c>
      <c r="H32" s="130">
        <v>1527.9069999999999</v>
      </c>
      <c r="I32" s="130">
        <v>2056.9679999999998</v>
      </c>
      <c r="J32" s="130">
        <v>1781.271</v>
      </c>
      <c r="K32" s="130">
        <v>2195.8159999999998</v>
      </c>
      <c r="L32" s="130">
        <v>2386.6880000000001</v>
      </c>
      <c r="M32" s="130">
        <v>905.32500000000005</v>
      </c>
      <c r="N32" s="130">
        <v>1301.6759999999999</v>
      </c>
      <c r="O32" s="130" t="s">
        <v>126</v>
      </c>
      <c r="P32" s="130">
        <v>1804.1179999999999</v>
      </c>
      <c r="Q32" s="130">
        <v>1484.9349999999999</v>
      </c>
      <c r="R32" s="130">
        <v>1847.009</v>
      </c>
      <c r="S32" s="130">
        <v>1183.925</v>
      </c>
      <c r="T32" s="130">
        <v>659.36500000000001</v>
      </c>
      <c r="U32" s="130">
        <v>1162.152</v>
      </c>
      <c r="V32" s="130">
        <v>1392.21</v>
      </c>
      <c r="W32" s="130">
        <v>1207.4449999999999</v>
      </c>
      <c r="X32" s="130" t="s">
        <v>126</v>
      </c>
      <c r="Y32" s="130">
        <v>2550.5770000000002</v>
      </c>
      <c r="Z32" s="130">
        <v>748.98599999999999</v>
      </c>
      <c r="AA32" s="130">
        <v>1014.2089999999999</v>
      </c>
    </row>
    <row r="33" spans="1:27">
      <c r="A33" s="35"/>
      <c r="B33" s="285"/>
      <c r="C33" s="37">
        <f>Information!$G$29</f>
        <v>8</v>
      </c>
      <c r="D33" s="130">
        <v>812.26800000000003</v>
      </c>
      <c r="E33" s="130">
        <v>644.59500000000003</v>
      </c>
      <c r="F33" s="130" t="s">
        <v>126</v>
      </c>
      <c r="G33" s="130">
        <v>1586.6279999999999</v>
      </c>
      <c r="H33" s="130">
        <v>1314.2249999999999</v>
      </c>
      <c r="I33" s="130">
        <v>1821.7819999999999</v>
      </c>
      <c r="J33" s="130">
        <v>1512.8320000000001</v>
      </c>
      <c r="K33" s="130">
        <v>1915.27</v>
      </c>
      <c r="L33" s="130">
        <v>1806.559</v>
      </c>
      <c r="M33" s="130">
        <v>706.005</v>
      </c>
      <c r="N33" s="130">
        <v>1295.492</v>
      </c>
      <c r="O33" s="130" t="s">
        <v>126</v>
      </c>
      <c r="P33" s="130">
        <v>1572.1610000000001</v>
      </c>
      <c r="Q33" s="130">
        <v>1240.0540000000001</v>
      </c>
      <c r="R33" s="130">
        <v>1765.537</v>
      </c>
      <c r="S33" s="130">
        <v>994.62900000000002</v>
      </c>
      <c r="T33" s="130">
        <v>570.37800000000004</v>
      </c>
      <c r="U33" s="130">
        <v>990.14200000000005</v>
      </c>
      <c r="V33" s="130">
        <v>1224.308</v>
      </c>
      <c r="W33" s="130">
        <v>1051.723</v>
      </c>
      <c r="X33" s="130" t="s">
        <v>126</v>
      </c>
      <c r="Y33" s="130">
        <v>2350.7779999999998</v>
      </c>
      <c r="Z33" s="130">
        <v>619.70000000000005</v>
      </c>
      <c r="AA33" s="130">
        <v>819.82299999999998</v>
      </c>
    </row>
    <row r="34" spans="1:27">
      <c r="A34" s="35"/>
      <c r="B34" s="285"/>
      <c r="C34" s="37">
        <f>Information!$G$30</f>
        <v>10</v>
      </c>
      <c r="D34" s="130">
        <v>810.02599999999995</v>
      </c>
      <c r="E34" s="130">
        <v>533.06399999999996</v>
      </c>
      <c r="F34" s="130" t="s">
        <v>126</v>
      </c>
      <c r="G34" s="130">
        <v>1137.7139999999999</v>
      </c>
      <c r="H34" s="130">
        <v>1054.384</v>
      </c>
      <c r="I34" s="130">
        <v>1869.8869999999999</v>
      </c>
      <c r="J34" s="130">
        <v>1144.2080000000001</v>
      </c>
      <c r="K34" s="130">
        <v>1513.462</v>
      </c>
      <c r="L34" s="130">
        <v>1406.9269999999999</v>
      </c>
      <c r="M34" s="130">
        <v>444.74900000000002</v>
      </c>
      <c r="N34" s="130">
        <v>1013.27</v>
      </c>
      <c r="O34" s="130" t="s">
        <v>126</v>
      </c>
      <c r="P34" s="130">
        <v>1240.039</v>
      </c>
      <c r="Q34" s="130">
        <v>934.80700000000002</v>
      </c>
      <c r="R34" s="130">
        <v>1432.856</v>
      </c>
      <c r="S34" s="130">
        <v>708.24599999999998</v>
      </c>
      <c r="T34" s="130">
        <v>408.13200000000001</v>
      </c>
      <c r="U34" s="130">
        <v>724.822</v>
      </c>
      <c r="V34" s="130">
        <v>831.14599999999996</v>
      </c>
      <c r="W34" s="130">
        <v>923.88</v>
      </c>
      <c r="X34" s="130" t="s">
        <v>126</v>
      </c>
      <c r="Y34" s="130">
        <v>1943.4380000000001</v>
      </c>
      <c r="Z34" s="130">
        <v>474.65800000000002</v>
      </c>
      <c r="AA34" s="130">
        <v>578.58399999999995</v>
      </c>
    </row>
    <row r="35" spans="1:27">
      <c r="A35" s="35"/>
      <c r="B35" s="285"/>
      <c r="C35" s="37">
        <f>Information!$G$31</f>
        <v>12</v>
      </c>
      <c r="D35" s="130">
        <v>565.64800000000002</v>
      </c>
      <c r="E35" s="130">
        <v>322.17</v>
      </c>
      <c r="F35" s="130" t="s">
        <v>126</v>
      </c>
      <c r="G35" s="130">
        <v>749.83299999999997</v>
      </c>
      <c r="H35" s="130">
        <v>676.96600000000001</v>
      </c>
      <c r="I35" s="130">
        <v>1281.3689999999999</v>
      </c>
      <c r="J35" s="130">
        <v>867.63800000000003</v>
      </c>
      <c r="K35" s="130">
        <v>968.98</v>
      </c>
      <c r="L35" s="130">
        <v>1018.101</v>
      </c>
      <c r="M35" s="130">
        <v>383.89499999999998</v>
      </c>
      <c r="N35" s="130">
        <v>732.19299999999998</v>
      </c>
      <c r="O35" s="130" t="s">
        <v>126</v>
      </c>
      <c r="P35" s="130">
        <v>927.30700000000002</v>
      </c>
      <c r="Q35" s="130">
        <v>517.48099999999999</v>
      </c>
      <c r="R35" s="130">
        <v>1190.0630000000001</v>
      </c>
      <c r="S35" s="130">
        <v>498.31099999999998</v>
      </c>
      <c r="T35" s="130">
        <v>278.995</v>
      </c>
      <c r="U35" s="130">
        <v>474.255</v>
      </c>
      <c r="V35" s="130">
        <v>687.71</v>
      </c>
      <c r="W35" s="130">
        <v>670.12300000000005</v>
      </c>
      <c r="X35" s="130" t="s">
        <v>126</v>
      </c>
      <c r="Y35" s="130">
        <v>1328.6120000000001</v>
      </c>
      <c r="Z35" s="130">
        <v>339.60199999999998</v>
      </c>
      <c r="AA35" s="130">
        <v>415.06099999999998</v>
      </c>
    </row>
    <row r="36" spans="1:27">
      <c r="A36" s="35"/>
      <c r="B36" s="285"/>
      <c r="C36" s="37">
        <f>Information!$G$32</f>
        <v>24</v>
      </c>
      <c r="D36" s="130">
        <v>195.55500000000001</v>
      </c>
      <c r="E36" s="130">
        <v>130.86199999999999</v>
      </c>
      <c r="F36" s="130" t="s">
        <v>126</v>
      </c>
      <c r="G36" s="130">
        <v>291.959</v>
      </c>
      <c r="H36" s="130">
        <v>223.75899999999999</v>
      </c>
      <c r="I36" s="130">
        <v>360.99400000000003</v>
      </c>
      <c r="J36" s="130">
        <v>333.97899999999998</v>
      </c>
      <c r="K36" s="130">
        <v>374.30200000000002</v>
      </c>
      <c r="L36" s="130">
        <v>427.86500000000001</v>
      </c>
      <c r="M36" s="130">
        <v>118.514</v>
      </c>
      <c r="N36" s="130">
        <v>261.49400000000003</v>
      </c>
      <c r="O36" s="130" t="s">
        <v>126</v>
      </c>
      <c r="P36" s="130">
        <v>357.05799999999999</v>
      </c>
      <c r="Q36" s="130">
        <v>161.24799999999999</v>
      </c>
      <c r="R36" s="130">
        <v>654.07500000000005</v>
      </c>
      <c r="S36" s="130">
        <v>190.73599999999999</v>
      </c>
      <c r="T36" s="130">
        <v>81.762</v>
      </c>
      <c r="U36" s="130">
        <v>183.61500000000001</v>
      </c>
      <c r="V36" s="130">
        <v>231.852</v>
      </c>
      <c r="W36" s="130">
        <v>228.07900000000001</v>
      </c>
      <c r="X36" s="130" t="s">
        <v>126</v>
      </c>
      <c r="Y36" s="130">
        <v>460.63799999999998</v>
      </c>
      <c r="Z36" s="130">
        <v>155.34700000000001</v>
      </c>
      <c r="AA36" s="130">
        <v>154.95099999999999</v>
      </c>
    </row>
    <row r="37" spans="1:27">
      <c r="A37" s="35"/>
      <c r="B37" s="285"/>
      <c r="C37" s="37">
        <f>Information!$G$33</f>
        <v>36</v>
      </c>
      <c r="D37" s="130" t="s">
        <v>180</v>
      </c>
      <c r="E37" s="130" t="s">
        <v>180</v>
      </c>
      <c r="F37" s="130" t="s">
        <v>126</v>
      </c>
      <c r="G37" s="130">
        <v>71.274000000000001</v>
      </c>
      <c r="H37" s="130" t="s">
        <v>180</v>
      </c>
      <c r="I37" s="130">
        <v>85.206000000000003</v>
      </c>
      <c r="J37" s="130">
        <v>88.62</v>
      </c>
      <c r="K37" s="130">
        <v>70.768000000000001</v>
      </c>
      <c r="L37" s="130">
        <v>116.06699999999999</v>
      </c>
      <c r="M37" s="130" t="s">
        <v>180</v>
      </c>
      <c r="N37" s="130">
        <v>141.72800000000001</v>
      </c>
      <c r="O37" s="130" t="s">
        <v>126</v>
      </c>
      <c r="P37" s="130">
        <v>93.850999999999999</v>
      </c>
      <c r="Q37" s="130">
        <v>61.613</v>
      </c>
      <c r="R37" s="130">
        <v>234.82400000000001</v>
      </c>
      <c r="S37" s="130">
        <v>65.411000000000001</v>
      </c>
      <c r="T37" s="130" t="s">
        <v>180</v>
      </c>
      <c r="U37" s="130">
        <v>69.606999999999999</v>
      </c>
      <c r="V37" s="130">
        <v>65.028999999999996</v>
      </c>
      <c r="W37" s="130">
        <v>93.02</v>
      </c>
      <c r="X37" s="130" t="s">
        <v>126</v>
      </c>
      <c r="Y37" s="130">
        <v>85.912000000000006</v>
      </c>
      <c r="Z37" s="130">
        <v>56.432000000000002</v>
      </c>
      <c r="AA37" s="130" t="s">
        <v>180</v>
      </c>
    </row>
  </sheetData>
  <sheetProtection algorithmName="SHA-512" hashValue="4nF0xjkWhlkJdCLsMeDB29UewTjIdYWRCt/92AYYJy4SRIUz5sIwtK1vTlL8Teou2p+yBw6Q5L+35ttxIqeL1A==" saltValue="0wjkWtsAa0+Pr+pGNsljmw==" spinCount="100000" sheet="1" objects="1" scenarios="1"/>
  <mergeCells count="3">
    <mergeCell ref="B4:B20"/>
    <mergeCell ref="B21:B37"/>
    <mergeCell ref="B1:C1"/>
  </mergeCells>
  <phoneticPr fontId="1" type="noConversion"/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37"/>
  <sheetViews>
    <sheetView view="pageBreakPreview" zoomScale="70" zoomScaleNormal="100" zoomScaleSheetLayoutView="70" workbookViewId="0">
      <selection activeCell="Q46" sqref="Q46"/>
    </sheetView>
  </sheetViews>
  <sheetFormatPr baseColWidth="10" defaultColWidth="8.83203125" defaultRowHeight="15"/>
  <cols>
    <col min="1" max="1" width="2.33203125" customWidth="1"/>
    <col min="2" max="2" width="8.33203125" customWidth="1"/>
    <col min="3" max="8" width="10" customWidth="1"/>
    <col min="9" max="9" width="9.6640625" bestFit="1" customWidth="1"/>
    <col min="10" max="10" width="10.6640625" bestFit="1" customWidth="1"/>
    <col min="11" max="13" width="10" customWidth="1"/>
    <col min="14" max="16" width="10.6640625" bestFit="1" customWidth="1"/>
    <col min="17" max="19" width="10" customWidth="1"/>
  </cols>
  <sheetData>
    <row r="1" spans="1:27">
      <c r="B1" s="286" t="s">
        <v>193</v>
      </c>
      <c r="C1" s="287"/>
    </row>
    <row r="2" spans="1:27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3"/>
    </row>
    <row r="3" spans="1:27" ht="17" customHeight="1">
      <c r="A3" s="35"/>
      <c r="B3" s="37" t="s">
        <v>120</v>
      </c>
      <c r="C3" s="36" t="s">
        <v>119</v>
      </c>
      <c r="D3" s="37" t="str">
        <f>Information!H6</f>
        <v>C010</v>
      </c>
      <c r="E3" s="37" t="str">
        <f>Information!I6</f>
        <v>C020</v>
      </c>
      <c r="F3" s="37" t="str">
        <f>Information!J6</f>
        <v>C030</v>
      </c>
      <c r="G3" s="37" t="str">
        <f>Information!K6</f>
        <v>C040</v>
      </c>
      <c r="H3" s="37" t="str">
        <f>Information!L6</f>
        <v>C050</v>
      </c>
      <c r="I3" s="37" t="str">
        <f>Information!M6</f>
        <v>C060</v>
      </c>
      <c r="J3" s="37" t="str">
        <f>Information!N6</f>
        <v>C070</v>
      </c>
      <c r="K3" s="37" t="str">
        <f>Information!O6</f>
        <v>C080</v>
      </c>
      <c r="L3" s="37" t="str">
        <f>Information!P6</f>
        <v>C090</v>
      </c>
      <c r="M3" s="37" t="str">
        <f>Information!Q6</f>
        <v>C100</v>
      </c>
      <c r="N3" s="37" t="str">
        <f>Information!R6</f>
        <v>C110</v>
      </c>
      <c r="O3" s="37" t="str">
        <f>Information!S6</f>
        <v>C120</v>
      </c>
      <c r="P3" s="37" t="str">
        <f>Information!T6</f>
        <v>C130</v>
      </c>
      <c r="Q3" s="37" t="str">
        <f>Information!U6</f>
        <v>C140</v>
      </c>
      <c r="R3" s="37" t="str">
        <f>Information!V6</f>
        <v>C150</v>
      </c>
      <c r="S3" s="37" t="str">
        <f>Information!W6</f>
        <v>C160</v>
      </c>
      <c r="T3" s="37" t="str">
        <f>Information!X6</f>
        <v>C170</v>
      </c>
      <c r="U3" s="37" t="str">
        <f>Information!Y6</f>
        <v>C180</v>
      </c>
      <c r="V3" s="37" t="str">
        <f>Information!Z6</f>
        <v>C190</v>
      </c>
      <c r="W3" s="37" t="str">
        <f>Information!AA6</f>
        <v>C200</v>
      </c>
      <c r="X3" s="37" t="str">
        <f>Information!AB6</f>
        <v>C210</v>
      </c>
      <c r="Y3" s="37" t="str">
        <f>Information!AC6</f>
        <v>C220</v>
      </c>
      <c r="Z3" s="37" t="str">
        <f>Information!AD6</f>
        <v>C230</v>
      </c>
      <c r="AA3" s="37" t="str">
        <f>Information!AE6</f>
        <v>C240</v>
      </c>
    </row>
    <row r="4" spans="1:27">
      <c r="A4" s="35"/>
      <c r="B4" s="284" t="s">
        <v>122</v>
      </c>
      <c r="C4" s="37">
        <f>Information!$G$17</f>
        <v>0</v>
      </c>
      <c r="D4" s="130" t="s">
        <v>179</v>
      </c>
      <c r="E4" s="130" t="s">
        <v>179</v>
      </c>
      <c r="F4" s="130" t="s">
        <v>179</v>
      </c>
      <c r="G4" s="130" t="s">
        <v>179</v>
      </c>
      <c r="H4" s="130" t="s">
        <v>179</v>
      </c>
      <c r="I4" s="130" t="s">
        <v>179</v>
      </c>
      <c r="J4" s="130" t="s">
        <v>179</v>
      </c>
      <c r="K4" s="130" t="s">
        <v>179</v>
      </c>
      <c r="L4" s="130" t="s">
        <v>179</v>
      </c>
      <c r="M4" s="130" t="s">
        <v>179</v>
      </c>
      <c r="N4" s="130" t="s">
        <v>179</v>
      </c>
      <c r="O4" s="130" t="s">
        <v>179</v>
      </c>
      <c r="P4" s="130" t="s">
        <v>179</v>
      </c>
      <c r="Q4" s="130" t="s">
        <v>179</v>
      </c>
      <c r="R4" s="130" t="s">
        <v>179</v>
      </c>
      <c r="S4" s="130" t="s">
        <v>179</v>
      </c>
      <c r="T4" s="130" t="s">
        <v>179</v>
      </c>
      <c r="U4" s="130" t="s">
        <v>179</v>
      </c>
      <c r="V4" s="130" t="s">
        <v>179</v>
      </c>
      <c r="W4" s="130" t="s">
        <v>179</v>
      </c>
      <c r="X4" s="130" t="s">
        <v>179</v>
      </c>
      <c r="Y4" s="130" t="s">
        <v>179</v>
      </c>
      <c r="Z4" s="130" t="s">
        <v>179</v>
      </c>
      <c r="AA4" s="130" t="s">
        <v>179</v>
      </c>
    </row>
    <row r="5" spans="1:27">
      <c r="A5" s="35"/>
      <c r="B5" s="285"/>
      <c r="C5" s="37">
        <f>Information!$G$18</f>
        <v>0.25</v>
      </c>
      <c r="D5" s="130">
        <v>72.369</v>
      </c>
      <c r="E5" s="130" t="s">
        <v>180</v>
      </c>
      <c r="F5" s="130">
        <v>124.11199999999999</v>
      </c>
      <c r="G5" s="130">
        <v>53.015999999999998</v>
      </c>
      <c r="H5" s="130">
        <v>94.025999999999996</v>
      </c>
      <c r="I5" s="131" t="s">
        <v>179</v>
      </c>
      <c r="J5" s="130" t="s">
        <v>179</v>
      </c>
      <c r="K5" s="130">
        <v>242.2</v>
      </c>
      <c r="L5" s="130">
        <v>98.064999999999998</v>
      </c>
      <c r="M5" s="130" t="s">
        <v>179</v>
      </c>
      <c r="N5" s="130" t="s">
        <v>180</v>
      </c>
      <c r="O5" s="130">
        <v>61.576999999999998</v>
      </c>
      <c r="P5" s="130">
        <v>275.71199999999999</v>
      </c>
      <c r="Q5" s="130">
        <v>240.06899999999999</v>
      </c>
      <c r="R5" s="130">
        <v>160.80000000000001</v>
      </c>
      <c r="S5" s="130">
        <v>258.36700000000002</v>
      </c>
      <c r="T5" s="130">
        <v>50.293999999999997</v>
      </c>
      <c r="U5" s="130">
        <v>68.376000000000005</v>
      </c>
      <c r="V5" s="130">
        <v>395.09399999999999</v>
      </c>
      <c r="W5" s="130" t="s">
        <v>179</v>
      </c>
      <c r="X5" s="130">
        <v>70.326999999999998</v>
      </c>
      <c r="Y5" s="130">
        <v>57.984999999999999</v>
      </c>
      <c r="Z5" s="130" t="s">
        <v>180</v>
      </c>
      <c r="AA5" s="130" t="s">
        <v>180</v>
      </c>
    </row>
    <row r="6" spans="1:27">
      <c r="A6" s="35"/>
      <c r="B6" s="285"/>
      <c r="C6" s="37">
        <f>Information!$G$19</f>
        <v>0.5</v>
      </c>
      <c r="D6" s="130">
        <v>321.92899999999997</v>
      </c>
      <c r="E6" s="130">
        <v>168.476</v>
      </c>
      <c r="F6" s="130">
        <v>1272.278</v>
      </c>
      <c r="G6" s="130">
        <v>823.65800000000002</v>
      </c>
      <c r="H6" s="130">
        <v>727.32500000000005</v>
      </c>
      <c r="I6" s="131">
        <v>77.304000000000002</v>
      </c>
      <c r="J6" s="130">
        <v>80.695999999999998</v>
      </c>
      <c r="K6" s="130">
        <v>740.93799999999999</v>
      </c>
      <c r="L6" s="130">
        <v>341.32900000000001</v>
      </c>
      <c r="M6" s="130">
        <v>158.636</v>
      </c>
      <c r="N6" s="130">
        <v>111.90600000000001</v>
      </c>
      <c r="O6" s="130">
        <v>289.29000000000002</v>
      </c>
      <c r="P6" s="130">
        <v>1434.08</v>
      </c>
      <c r="Q6" s="130">
        <v>1768.068</v>
      </c>
      <c r="R6" s="130">
        <v>880.24</v>
      </c>
      <c r="S6" s="130">
        <v>2514.3980000000001</v>
      </c>
      <c r="T6" s="130">
        <v>321.26</v>
      </c>
      <c r="U6" s="130">
        <v>258.39999999999998</v>
      </c>
      <c r="V6" s="130">
        <v>1745.29</v>
      </c>
      <c r="W6" s="130">
        <v>103.74</v>
      </c>
      <c r="X6" s="130">
        <v>370.04399999999998</v>
      </c>
      <c r="Y6" s="130">
        <v>417.142</v>
      </c>
      <c r="Z6" s="130">
        <v>185.44800000000001</v>
      </c>
      <c r="AA6" s="130">
        <v>228.471</v>
      </c>
    </row>
    <row r="7" spans="1:27">
      <c r="A7" s="35"/>
      <c r="B7" s="285"/>
      <c r="C7" s="37">
        <f>Information!$G$20</f>
        <v>0.75</v>
      </c>
      <c r="D7" s="130">
        <v>613.11300000000006</v>
      </c>
      <c r="E7" s="130">
        <v>356.7</v>
      </c>
      <c r="F7" s="130">
        <v>2391.8339999999998</v>
      </c>
      <c r="G7" s="130">
        <v>1490.001</v>
      </c>
      <c r="H7" s="130">
        <v>1594.1079999999999</v>
      </c>
      <c r="I7" s="131">
        <v>209.91</v>
      </c>
      <c r="J7" s="130">
        <v>151.99799999999999</v>
      </c>
      <c r="K7" s="130">
        <v>1207.4559999999999</v>
      </c>
      <c r="L7" s="130">
        <v>575.15300000000002</v>
      </c>
      <c r="M7" s="130">
        <v>292.10599999999999</v>
      </c>
      <c r="N7" s="130">
        <v>247.98699999999999</v>
      </c>
      <c r="O7" s="130">
        <v>566.54600000000005</v>
      </c>
      <c r="P7" s="130">
        <v>2351.8389999999999</v>
      </c>
      <c r="Q7" s="130">
        <v>3068.489</v>
      </c>
      <c r="R7" s="130">
        <v>744.20100000000002</v>
      </c>
      <c r="S7" s="130">
        <v>4360.6310000000003</v>
      </c>
      <c r="T7" s="130">
        <v>613.86199999999997</v>
      </c>
      <c r="U7" s="130">
        <v>446.26400000000001</v>
      </c>
      <c r="V7" s="130">
        <v>2662.3119999999999</v>
      </c>
      <c r="W7" s="130">
        <v>289.72500000000002</v>
      </c>
      <c r="X7" s="130">
        <v>938.86199999999997</v>
      </c>
      <c r="Y7" s="130">
        <v>896.61699999999996</v>
      </c>
      <c r="Z7" s="130">
        <v>375.69900000000001</v>
      </c>
      <c r="AA7" s="130">
        <v>575.41099999999994</v>
      </c>
    </row>
    <row r="8" spans="1:27">
      <c r="A8" s="35"/>
      <c r="B8" s="285"/>
      <c r="C8" s="37">
        <f>Information!$G$21</f>
        <v>1</v>
      </c>
      <c r="D8" s="130">
        <v>970.24300000000005</v>
      </c>
      <c r="E8" s="130">
        <v>515.53499999999997</v>
      </c>
      <c r="F8" s="130">
        <v>3198.2449999999999</v>
      </c>
      <c r="G8" s="130">
        <v>1738.8989999999999</v>
      </c>
      <c r="H8" s="130">
        <v>2229.538</v>
      </c>
      <c r="I8" s="131">
        <v>358.21</v>
      </c>
      <c r="J8" s="130">
        <v>202.15799999999999</v>
      </c>
      <c r="K8" s="130">
        <v>1576.9960000000001</v>
      </c>
      <c r="L8" s="130">
        <v>779.83299999999997</v>
      </c>
      <c r="M8" s="130">
        <v>364.04599999999999</v>
      </c>
      <c r="N8" s="130">
        <v>378.35899999999998</v>
      </c>
      <c r="O8" s="130">
        <v>1019.182</v>
      </c>
      <c r="P8" s="130">
        <v>2723.3150000000001</v>
      </c>
      <c r="Q8" s="130">
        <v>3254.9490000000001</v>
      </c>
      <c r="R8" s="130">
        <v>1318.8610000000001</v>
      </c>
      <c r="S8" s="130">
        <v>5303.0959999999995</v>
      </c>
      <c r="T8" s="130">
        <v>862.84400000000005</v>
      </c>
      <c r="U8" s="130">
        <v>566.14499999999998</v>
      </c>
      <c r="V8" s="130">
        <v>2864.4580000000001</v>
      </c>
      <c r="W8" s="130">
        <v>460.459</v>
      </c>
      <c r="X8" s="130">
        <v>1387.492</v>
      </c>
      <c r="Y8" s="130">
        <v>1242.04</v>
      </c>
      <c r="Z8" s="130">
        <v>482.24099999999999</v>
      </c>
      <c r="AA8" s="130">
        <v>850.89499999999998</v>
      </c>
    </row>
    <row r="9" spans="1:27">
      <c r="A9" s="35"/>
      <c r="B9" s="285"/>
      <c r="C9" s="37">
        <f>Information!$G$22</f>
        <v>1.5</v>
      </c>
      <c r="D9" s="130">
        <v>1806.433</v>
      </c>
      <c r="E9" s="130">
        <v>718.41099999999994</v>
      </c>
      <c r="F9" s="130">
        <v>3863.52</v>
      </c>
      <c r="G9" s="130">
        <v>1861.1120000000001</v>
      </c>
      <c r="H9" s="130">
        <v>2848.0740000000001</v>
      </c>
      <c r="I9" s="131">
        <v>548.56500000000005</v>
      </c>
      <c r="J9" s="130">
        <v>514.05600000000004</v>
      </c>
      <c r="K9" s="130">
        <v>1746.713</v>
      </c>
      <c r="L9" s="130">
        <v>998.51700000000005</v>
      </c>
      <c r="M9" s="130">
        <v>419.52499999999998</v>
      </c>
      <c r="N9" s="130">
        <v>580.54200000000003</v>
      </c>
      <c r="O9" s="130">
        <v>1414.6610000000001</v>
      </c>
      <c r="P9" s="130">
        <v>2513.5749999999998</v>
      </c>
      <c r="Q9" s="130">
        <v>3527.26</v>
      </c>
      <c r="R9" s="130">
        <v>1531.5619999999999</v>
      </c>
      <c r="S9" s="130">
        <v>5334.4449999999997</v>
      </c>
      <c r="T9" s="130">
        <v>1383.76</v>
      </c>
      <c r="U9" s="130">
        <v>1050.0940000000001</v>
      </c>
      <c r="V9" s="130">
        <v>2596.8739999999998</v>
      </c>
      <c r="W9" s="130">
        <v>699.06100000000004</v>
      </c>
      <c r="X9" s="130">
        <v>2585.9720000000002</v>
      </c>
      <c r="Y9" s="130">
        <v>1815.8209999999999</v>
      </c>
      <c r="Z9" s="130">
        <v>1227.162</v>
      </c>
      <c r="AA9" s="130">
        <v>1227.857</v>
      </c>
    </row>
    <row r="10" spans="1:27">
      <c r="A10" s="35"/>
      <c r="B10" s="285"/>
      <c r="C10" s="37">
        <f>Information!$G$23</f>
        <v>2</v>
      </c>
      <c r="D10" s="130">
        <v>2514.348</v>
      </c>
      <c r="E10" s="130">
        <v>857.52300000000002</v>
      </c>
      <c r="F10" s="130">
        <v>3814.5949999999998</v>
      </c>
      <c r="G10" s="130">
        <v>1694.326</v>
      </c>
      <c r="H10" s="130">
        <v>3137.806</v>
      </c>
      <c r="I10" s="131">
        <v>779.44399999999996</v>
      </c>
      <c r="J10" s="130">
        <v>1063.9349999999999</v>
      </c>
      <c r="K10" s="130">
        <v>1756.816</v>
      </c>
      <c r="L10" s="130">
        <v>1056.4949999999999</v>
      </c>
      <c r="M10" s="130">
        <v>446.56400000000002</v>
      </c>
      <c r="N10" s="130">
        <v>1111.154</v>
      </c>
      <c r="O10" s="130">
        <v>1695.9059999999999</v>
      </c>
      <c r="P10" s="130">
        <v>1941.675</v>
      </c>
      <c r="Q10" s="130">
        <v>2676.0929999999998</v>
      </c>
      <c r="R10" s="130">
        <v>1696.548</v>
      </c>
      <c r="S10" s="130">
        <v>4683.7449999999999</v>
      </c>
      <c r="T10" s="130">
        <v>2771.5230000000001</v>
      </c>
      <c r="U10" s="130">
        <v>1199.588</v>
      </c>
      <c r="V10" s="130">
        <v>2443.7759999999998</v>
      </c>
      <c r="W10" s="130">
        <v>799.928</v>
      </c>
      <c r="X10" s="130">
        <v>4430.5079999999998</v>
      </c>
      <c r="Y10" s="130">
        <v>2189.5369999999998</v>
      </c>
      <c r="Z10" s="130">
        <v>2961.857</v>
      </c>
      <c r="AA10" s="130">
        <v>1594.912</v>
      </c>
    </row>
    <row r="11" spans="1:27">
      <c r="A11" s="35"/>
      <c r="B11" s="285"/>
      <c r="C11" s="37">
        <f>Information!$G$24</f>
        <v>3</v>
      </c>
      <c r="D11" s="130">
        <v>3560.8780000000002</v>
      </c>
      <c r="E11" s="130">
        <v>969.86199999999997</v>
      </c>
      <c r="F11" s="130">
        <v>3260.6089999999999</v>
      </c>
      <c r="G11" s="130">
        <v>1571</v>
      </c>
      <c r="H11" s="130">
        <v>3350.0010000000002</v>
      </c>
      <c r="I11" s="131">
        <v>2299.7950000000001</v>
      </c>
      <c r="J11" s="130">
        <v>1257.98</v>
      </c>
      <c r="K11" s="130">
        <v>1898.5450000000001</v>
      </c>
      <c r="L11" s="130">
        <v>1199.635</v>
      </c>
      <c r="M11" s="130">
        <v>580.11300000000006</v>
      </c>
      <c r="N11" s="130">
        <v>4794.0550000000003</v>
      </c>
      <c r="O11" s="130">
        <v>1855.9280000000001</v>
      </c>
      <c r="P11" s="130">
        <v>1314.1849999999999</v>
      </c>
      <c r="Q11" s="130">
        <v>2084.0650000000001</v>
      </c>
      <c r="R11" s="130">
        <v>2406.3969999999999</v>
      </c>
      <c r="S11" s="130">
        <v>3436.6559999999999</v>
      </c>
      <c r="T11" s="130">
        <v>2939.72</v>
      </c>
      <c r="U11" s="130">
        <v>1520.8689999999999</v>
      </c>
      <c r="V11" s="130">
        <v>2312.71</v>
      </c>
      <c r="W11" s="130">
        <v>1249.0550000000001</v>
      </c>
      <c r="X11" s="130">
        <v>4224.0889999999999</v>
      </c>
      <c r="Y11" s="130">
        <v>3807.6729999999998</v>
      </c>
      <c r="Z11" s="130">
        <v>3787.502</v>
      </c>
      <c r="AA11" s="130">
        <v>3155.248</v>
      </c>
    </row>
    <row r="12" spans="1:27">
      <c r="A12" s="35"/>
      <c r="B12" s="285"/>
      <c r="C12" s="37">
        <f>Information!$G$25</f>
        <v>4</v>
      </c>
      <c r="D12" s="130">
        <v>4412.2120000000004</v>
      </c>
      <c r="E12" s="130">
        <v>1897.4690000000001</v>
      </c>
      <c r="F12" s="130">
        <v>3007.9839999999999</v>
      </c>
      <c r="G12" s="130">
        <v>1313.973</v>
      </c>
      <c r="H12" s="130">
        <v>4773.4769999999999</v>
      </c>
      <c r="I12" s="131">
        <v>2903.76</v>
      </c>
      <c r="J12" s="130">
        <v>1548.306</v>
      </c>
      <c r="K12" s="130">
        <v>3233.2190000000001</v>
      </c>
      <c r="L12" s="130">
        <v>1669.7909999999999</v>
      </c>
      <c r="M12" s="130">
        <v>3037.893</v>
      </c>
      <c r="N12" s="130">
        <v>4615.6639999999998</v>
      </c>
      <c r="O12" s="130">
        <v>1777.789</v>
      </c>
      <c r="P12" s="130">
        <v>984.20500000000004</v>
      </c>
      <c r="Q12" s="130">
        <v>1787.771</v>
      </c>
      <c r="R12" s="130">
        <v>2716.078</v>
      </c>
      <c r="S12" s="130">
        <v>2684.9</v>
      </c>
      <c r="T12" s="130">
        <v>2669.3429999999998</v>
      </c>
      <c r="U12" s="130">
        <v>1306.7729999999999</v>
      </c>
      <c r="V12" s="130">
        <v>2304.3670000000002</v>
      </c>
      <c r="W12" s="130">
        <v>2226.2020000000002</v>
      </c>
      <c r="X12" s="130">
        <v>3152.567</v>
      </c>
      <c r="Y12" s="130">
        <v>4738.308</v>
      </c>
      <c r="Z12" s="130">
        <v>3479.3290000000002</v>
      </c>
      <c r="AA12" s="130">
        <v>2966.18</v>
      </c>
    </row>
    <row r="13" spans="1:27">
      <c r="A13" s="35"/>
      <c r="B13" s="285"/>
      <c r="C13" s="37">
        <f>Information!$G$26</f>
        <v>5</v>
      </c>
      <c r="D13" s="130">
        <v>3127.0279999999998</v>
      </c>
      <c r="E13" s="130">
        <v>2131.6370000000002</v>
      </c>
      <c r="F13" s="130">
        <v>2058.04</v>
      </c>
      <c r="G13" s="130">
        <v>1012.48</v>
      </c>
      <c r="H13" s="130">
        <v>3425.47</v>
      </c>
      <c r="I13" s="131">
        <v>1710.2750000000001</v>
      </c>
      <c r="J13" s="130">
        <v>953.18399999999997</v>
      </c>
      <c r="K13" s="130">
        <v>2810.4960000000001</v>
      </c>
      <c r="L13" s="130">
        <v>2115.027</v>
      </c>
      <c r="M13" s="130">
        <v>2373.4639999999999</v>
      </c>
      <c r="N13" s="130">
        <v>3301.739</v>
      </c>
      <c r="O13" s="130">
        <v>1273.529</v>
      </c>
      <c r="P13" s="130">
        <v>800.58900000000006</v>
      </c>
      <c r="Q13" s="130">
        <v>1136.096</v>
      </c>
      <c r="R13" s="130">
        <v>2031.8150000000001</v>
      </c>
      <c r="S13" s="130">
        <v>1768.1089999999999</v>
      </c>
      <c r="T13" s="130">
        <v>1685.7950000000001</v>
      </c>
      <c r="U13" s="130">
        <v>1060.348</v>
      </c>
      <c r="V13" s="130">
        <v>1607.2329999999999</v>
      </c>
      <c r="W13" s="130">
        <v>1718.7329999999999</v>
      </c>
      <c r="X13" s="130">
        <v>1896.7170000000001</v>
      </c>
      <c r="Y13" s="130">
        <v>3312.7370000000001</v>
      </c>
      <c r="Z13" s="130">
        <v>2382.953</v>
      </c>
      <c r="AA13" s="130">
        <v>2058.1660000000002</v>
      </c>
    </row>
    <row r="14" spans="1:27">
      <c r="A14" s="35"/>
      <c r="B14" s="285"/>
      <c r="C14" s="37">
        <f>Information!$G$27</f>
        <v>6</v>
      </c>
      <c r="D14" s="130">
        <v>1674.6610000000001</v>
      </c>
      <c r="E14" s="130">
        <v>1361.2750000000001</v>
      </c>
      <c r="F14" s="130">
        <v>1485.6389999999999</v>
      </c>
      <c r="G14" s="130">
        <v>630.62599999999998</v>
      </c>
      <c r="H14" s="130">
        <v>1925.241</v>
      </c>
      <c r="I14" s="131">
        <v>941.93600000000004</v>
      </c>
      <c r="J14" s="130">
        <v>781.46100000000001</v>
      </c>
      <c r="K14" s="130">
        <v>1965.6379999999999</v>
      </c>
      <c r="L14" s="130">
        <v>1418.162</v>
      </c>
      <c r="M14" s="130">
        <v>1269.998</v>
      </c>
      <c r="N14" s="130">
        <v>1789.7919999999999</v>
      </c>
      <c r="O14" s="130">
        <v>827.66499999999996</v>
      </c>
      <c r="P14" s="130">
        <v>591</v>
      </c>
      <c r="Q14" s="130">
        <v>697.80399999999997</v>
      </c>
      <c r="R14" s="130">
        <v>1163.1099999999999</v>
      </c>
      <c r="S14" s="130">
        <v>1044.2560000000001</v>
      </c>
      <c r="T14" s="130">
        <v>1191.32</v>
      </c>
      <c r="U14" s="130">
        <v>624.61800000000005</v>
      </c>
      <c r="V14" s="130">
        <v>1010.253</v>
      </c>
      <c r="W14" s="130">
        <v>968.98699999999997</v>
      </c>
      <c r="X14" s="130">
        <v>1027.635</v>
      </c>
      <c r="Y14" s="130">
        <v>1858.394</v>
      </c>
      <c r="Z14" s="130">
        <v>1650.33</v>
      </c>
      <c r="AA14" s="130">
        <v>1338.41</v>
      </c>
    </row>
    <row r="15" spans="1:27">
      <c r="A15" s="35"/>
      <c r="B15" s="285"/>
      <c r="C15" s="37">
        <f>Information!$G$28</f>
        <v>7</v>
      </c>
      <c r="D15" s="130">
        <v>1168.4849999999999</v>
      </c>
      <c r="E15" s="130">
        <v>1052.2719999999999</v>
      </c>
      <c r="F15" s="130">
        <v>1195.4449999999999</v>
      </c>
      <c r="G15" s="130">
        <v>480.63299999999998</v>
      </c>
      <c r="H15" s="130">
        <v>1342.1959999999999</v>
      </c>
      <c r="I15" s="131">
        <v>646.024</v>
      </c>
      <c r="J15" s="130">
        <v>655.98900000000003</v>
      </c>
      <c r="K15" s="130">
        <v>1515.2539999999999</v>
      </c>
      <c r="L15" s="130">
        <v>1149.4480000000001</v>
      </c>
      <c r="M15" s="130">
        <v>837.65300000000002</v>
      </c>
      <c r="N15" s="130">
        <v>1149.8489999999999</v>
      </c>
      <c r="O15" s="130">
        <v>661.95</v>
      </c>
      <c r="P15" s="130">
        <v>494.98099999999999</v>
      </c>
      <c r="Q15" s="130">
        <v>520.01599999999996</v>
      </c>
      <c r="R15" s="130">
        <v>915.76</v>
      </c>
      <c r="S15" s="130">
        <v>720.65</v>
      </c>
      <c r="T15" s="130">
        <v>835.60699999999997</v>
      </c>
      <c r="U15" s="130">
        <v>463.89400000000001</v>
      </c>
      <c r="V15" s="130">
        <v>776.82</v>
      </c>
      <c r="W15" s="130">
        <v>718.19899999999996</v>
      </c>
      <c r="X15" s="130">
        <v>747.19399999999996</v>
      </c>
      <c r="Y15" s="130">
        <v>1420.357</v>
      </c>
      <c r="Z15" s="130">
        <v>1266.211</v>
      </c>
      <c r="AA15" s="130">
        <v>1095.5219999999999</v>
      </c>
    </row>
    <row r="16" spans="1:27">
      <c r="A16" s="35"/>
      <c r="B16" s="285"/>
      <c r="C16" s="37">
        <f>Information!$G$29</f>
        <v>8</v>
      </c>
      <c r="D16" s="130">
        <v>951.73800000000006</v>
      </c>
      <c r="E16" s="130">
        <v>1019.7380000000001</v>
      </c>
      <c r="F16" s="130">
        <v>988.98299999999995</v>
      </c>
      <c r="G16" s="130">
        <v>385.32799999999997</v>
      </c>
      <c r="H16" s="130">
        <v>1018.02</v>
      </c>
      <c r="I16" s="131">
        <v>540.19200000000001</v>
      </c>
      <c r="J16" s="130">
        <v>495.52800000000002</v>
      </c>
      <c r="K16" s="130">
        <v>1265.1489999999999</v>
      </c>
      <c r="L16" s="130">
        <v>886.30899999999997</v>
      </c>
      <c r="M16" s="130">
        <v>660.27</v>
      </c>
      <c r="N16" s="130">
        <v>1076.748</v>
      </c>
      <c r="O16" s="130">
        <v>563.56100000000004</v>
      </c>
      <c r="P16" s="130">
        <v>533.79100000000005</v>
      </c>
      <c r="Q16" s="130">
        <v>421.267</v>
      </c>
      <c r="R16" s="130">
        <v>769.43299999999999</v>
      </c>
      <c r="S16" s="130">
        <v>663.46100000000001</v>
      </c>
      <c r="T16" s="130">
        <v>687.02599999999995</v>
      </c>
      <c r="U16" s="130">
        <v>414.02199999999999</v>
      </c>
      <c r="V16" s="130">
        <v>776.22</v>
      </c>
      <c r="W16" s="130">
        <v>643.62099999999998</v>
      </c>
      <c r="X16" s="130">
        <v>627.721</v>
      </c>
      <c r="Y16" s="130">
        <v>1164.251</v>
      </c>
      <c r="Z16" s="130">
        <v>1051.193</v>
      </c>
      <c r="AA16" s="130">
        <v>908.08</v>
      </c>
    </row>
    <row r="17" spans="1:27">
      <c r="A17" s="35"/>
      <c r="B17" s="285"/>
      <c r="C17" s="37">
        <f>Information!$G$30</f>
        <v>10</v>
      </c>
      <c r="D17" s="130">
        <v>938.476</v>
      </c>
      <c r="E17" s="130">
        <v>814.40700000000004</v>
      </c>
      <c r="F17" s="130">
        <v>852.70600000000002</v>
      </c>
      <c r="G17" s="130">
        <v>312.32299999999998</v>
      </c>
      <c r="H17" s="130">
        <v>706.072</v>
      </c>
      <c r="I17" s="131">
        <v>373.608</v>
      </c>
      <c r="J17" s="130">
        <v>294.41800000000001</v>
      </c>
      <c r="K17" s="130">
        <v>786.83799999999997</v>
      </c>
      <c r="L17" s="130">
        <v>569.08900000000006</v>
      </c>
      <c r="M17" s="130">
        <v>411.15699999999998</v>
      </c>
      <c r="N17" s="130">
        <v>856.27</v>
      </c>
      <c r="O17" s="130">
        <v>446.02</v>
      </c>
      <c r="P17" s="130">
        <v>428.37700000000001</v>
      </c>
      <c r="Q17" s="130">
        <v>279.673</v>
      </c>
      <c r="R17" s="130">
        <v>681.38099999999997</v>
      </c>
      <c r="S17" s="130">
        <v>492.017</v>
      </c>
      <c r="T17" s="130">
        <v>534.16499999999996</v>
      </c>
      <c r="U17" s="130">
        <v>318.245</v>
      </c>
      <c r="V17" s="130">
        <v>716.43200000000002</v>
      </c>
      <c r="W17" s="130">
        <v>400.125</v>
      </c>
      <c r="X17" s="130">
        <v>456.565</v>
      </c>
      <c r="Y17" s="130">
        <v>753.15499999999997</v>
      </c>
      <c r="Z17" s="130">
        <v>746.43700000000001</v>
      </c>
      <c r="AA17" s="130">
        <v>619.39200000000005</v>
      </c>
    </row>
    <row r="18" spans="1:27">
      <c r="A18" s="35"/>
      <c r="B18" s="285"/>
      <c r="C18" s="37">
        <f>Information!$G$31</f>
        <v>12</v>
      </c>
      <c r="D18" s="130">
        <v>654.60900000000004</v>
      </c>
      <c r="E18" s="130">
        <v>602.68399999999997</v>
      </c>
      <c r="F18" s="130">
        <v>739.41</v>
      </c>
      <c r="G18" s="130">
        <v>264.57499999999999</v>
      </c>
      <c r="H18" s="130">
        <v>473.55200000000002</v>
      </c>
      <c r="I18" s="131">
        <v>246.47</v>
      </c>
      <c r="J18" s="130">
        <v>193.97800000000001</v>
      </c>
      <c r="K18" s="130">
        <v>588.62</v>
      </c>
      <c r="L18" s="130">
        <v>371.54500000000002</v>
      </c>
      <c r="M18" s="130">
        <v>286.97300000000001</v>
      </c>
      <c r="N18" s="130">
        <v>687.26300000000003</v>
      </c>
      <c r="O18" s="130">
        <v>359.09800000000001</v>
      </c>
      <c r="P18" s="130">
        <v>306.65699999999998</v>
      </c>
      <c r="Q18" s="130">
        <v>169.56899999999999</v>
      </c>
      <c r="R18" s="130">
        <v>381.029</v>
      </c>
      <c r="S18" s="130">
        <v>317.661</v>
      </c>
      <c r="T18" s="130">
        <v>432.22399999999999</v>
      </c>
      <c r="U18" s="130">
        <v>243.779</v>
      </c>
      <c r="V18" s="130">
        <v>252.11699999999999</v>
      </c>
      <c r="W18" s="130">
        <v>485.08499999999998</v>
      </c>
      <c r="X18" s="130">
        <v>334.30500000000001</v>
      </c>
      <c r="Y18" s="130">
        <v>505.12</v>
      </c>
      <c r="Z18" s="130">
        <v>536.60299999999995</v>
      </c>
      <c r="AA18" s="130">
        <v>444.34399999999999</v>
      </c>
    </row>
    <row r="19" spans="1:27">
      <c r="A19" s="35"/>
      <c r="B19" s="285"/>
      <c r="C19" s="37">
        <f>Information!$G$32</f>
        <v>24</v>
      </c>
      <c r="D19" s="130">
        <v>235.58699999999999</v>
      </c>
      <c r="E19" s="130">
        <v>204.827</v>
      </c>
      <c r="F19" s="130">
        <v>310.21699999999998</v>
      </c>
      <c r="G19" s="130">
        <v>117.636</v>
      </c>
      <c r="H19" s="130">
        <v>228.482</v>
      </c>
      <c r="I19" s="131">
        <v>73.043999999999997</v>
      </c>
      <c r="J19" s="130">
        <v>72.548000000000002</v>
      </c>
      <c r="K19" s="130">
        <v>168.977</v>
      </c>
      <c r="L19" s="130">
        <v>131.739</v>
      </c>
      <c r="M19" s="130">
        <v>90.643000000000001</v>
      </c>
      <c r="N19" s="130">
        <v>293.43</v>
      </c>
      <c r="O19" s="130">
        <v>149.983</v>
      </c>
      <c r="P19" s="130">
        <v>110.342</v>
      </c>
      <c r="Q19" s="130">
        <v>65.584999999999994</v>
      </c>
      <c r="R19" s="130">
        <v>130.16200000000001</v>
      </c>
      <c r="S19" s="130">
        <v>80.254000000000005</v>
      </c>
      <c r="T19" s="130">
        <v>183.10400000000001</v>
      </c>
      <c r="U19" s="130">
        <v>98.453000000000003</v>
      </c>
      <c r="V19" s="130">
        <v>187.255</v>
      </c>
      <c r="W19" s="130">
        <v>85.882000000000005</v>
      </c>
      <c r="X19" s="130">
        <v>103.16800000000001</v>
      </c>
      <c r="Y19" s="130">
        <v>151.92099999999999</v>
      </c>
      <c r="Z19" s="130">
        <v>168.84100000000001</v>
      </c>
      <c r="AA19" s="130">
        <v>151.28800000000001</v>
      </c>
    </row>
    <row r="20" spans="1:27">
      <c r="A20" s="35"/>
      <c r="B20" s="285"/>
      <c r="C20" s="37">
        <f>Information!$G$33</f>
        <v>36</v>
      </c>
      <c r="D20" s="130">
        <v>61.393999999999998</v>
      </c>
      <c r="E20" s="130" t="s">
        <v>180</v>
      </c>
      <c r="F20" s="130">
        <v>109.023</v>
      </c>
      <c r="G20" s="130" t="s">
        <v>180</v>
      </c>
      <c r="H20" s="130">
        <v>59.786000000000001</v>
      </c>
      <c r="I20" s="130" t="s">
        <v>179</v>
      </c>
      <c r="J20" s="130" t="s">
        <v>180</v>
      </c>
      <c r="K20" s="130" t="s">
        <v>180</v>
      </c>
      <c r="L20" s="130" t="s">
        <v>180</v>
      </c>
      <c r="M20" s="130" t="s">
        <v>179</v>
      </c>
      <c r="N20" s="130">
        <v>150.31299999999999</v>
      </c>
      <c r="O20" s="130" t="s">
        <v>180</v>
      </c>
      <c r="P20" s="130" t="s">
        <v>180</v>
      </c>
      <c r="Q20" s="130" t="s">
        <v>179</v>
      </c>
      <c r="R20" s="130" t="s">
        <v>180</v>
      </c>
      <c r="S20" s="130" t="s">
        <v>179</v>
      </c>
      <c r="T20" s="130" t="s">
        <v>180</v>
      </c>
      <c r="U20" s="130" t="s">
        <v>180</v>
      </c>
      <c r="V20" s="130" t="s">
        <v>180</v>
      </c>
      <c r="W20" s="130" t="s">
        <v>179</v>
      </c>
      <c r="X20" s="130" t="s">
        <v>179</v>
      </c>
      <c r="Y20" s="130">
        <v>70.700999999999993</v>
      </c>
      <c r="Z20" s="130">
        <v>50.363</v>
      </c>
      <c r="AA20" s="130">
        <v>51.631</v>
      </c>
    </row>
    <row r="21" spans="1:27">
      <c r="A21" s="35"/>
      <c r="B21" s="284" t="s">
        <v>123</v>
      </c>
      <c r="C21" s="37">
        <f>Information!$G$17</f>
        <v>0</v>
      </c>
      <c r="D21" s="130" t="s">
        <v>179</v>
      </c>
      <c r="E21" s="130" t="s">
        <v>179</v>
      </c>
      <c r="F21" s="130" t="s">
        <v>179</v>
      </c>
      <c r="G21" s="130" t="s">
        <v>126</v>
      </c>
      <c r="H21" s="130" t="s">
        <v>179</v>
      </c>
      <c r="I21" s="130" t="s">
        <v>179</v>
      </c>
      <c r="J21" s="130" t="s">
        <v>179</v>
      </c>
      <c r="K21" s="130" t="s">
        <v>179</v>
      </c>
      <c r="L21" s="130" t="s">
        <v>179</v>
      </c>
      <c r="M21" s="130" t="s">
        <v>179</v>
      </c>
      <c r="N21" s="130" t="s">
        <v>179</v>
      </c>
      <c r="O21" s="130" t="s">
        <v>179</v>
      </c>
      <c r="P21" s="130" t="s">
        <v>179</v>
      </c>
      <c r="Q21" s="130" t="s">
        <v>179</v>
      </c>
      <c r="R21" s="130" t="s">
        <v>179</v>
      </c>
      <c r="S21" s="130" t="s">
        <v>179</v>
      </c>
      <c r="T21" s="130" t="s">
        <v>179</v>
      </c>
      <c r="U21" s="130" t="s">
        <v>179</v>
      </c>
      <c r="V21" s="130" t="s">
        <v>126</v>
      </c>
      <c r="W21" s="130" t="s">
        <v>179</v>
      </c>
      <c r="X21" s="130" t="s">
        <v>179</v>
      </c>
      <c r="Y21" s="130" t="s">
        <v>179</v>
      </c>
      <c r="Z21" s="130" t="s">
        <v>126</v>
      </c>
      <c r="AA21" s="130" t="s">
        <v>179</v>
      </c>
    </row>
    <row r="22" spans="1:27">
      <c r="A22" s="35"/>
      <c r="B22" s="285"/>
      <c r="C22" s="37">
        <f>Information!$G$18</f>
        <v>0.25</v>
      </c>
      <c r="D22" s="130">
        <v>277.71699999999998</v>
      </c>
      <c r="E22" s="130" t="s">
        <v>180</v>
      </c>
      <c r="F22" s="130" t="s">
        <v>180</v>
      </c>
      <c r="G22" s="130" t="s">
        <v>126</v>
      </c>
      <c r="H22" s="130">
        <v>85.364000000000004</v>
      </c>
      <c r="I22" s="130" t="s">
        <v>179</v>
      </c>
      <c r="J22" s="130">
        <v>83.843000000000004</v>
      </c>
      <c r="K22" s="130">
        <v>103.863</v>
      </c>
      <c r="L22" s="130">
        <v>148.58799999999999</v>
      </c>
      <c r="M22" s="130" t="s">
        <v>179</v>
      </c>
      <c r="N22" s="130" t="s">
        <v>179</v>
      </c>
      <c r="O22" s="130">
        <v>175.255</v>
      </c>
      <c r="P22" s="130">
        <v>163.65899999999999</v>
      </c>
      <c r="Q22" s="130" t="s">
        <v>180</v>
      </c>
      <c r="R22" s="130">
        <v>142.55000000000001</v>
      </c>
      <c r="S22" s="130">
        <v>131.06399999999999</v>
      </c>
      <c r="T22" s="130" t="s">
        <v>180</v>
      </c>
      <c r="U22" s="130">
        <v>74.3</v>
      </c>
      <c r="V22" s="130" t="s">
        <v>126</v>
      </c>
      <c r="W22" s="130">
        <v>74.858999999999995</v>
      </c>
      <c r="X22" s="130">
        <v>105.36799999999999</v>
      </c>
      <c r="Y22" s="130">
        <v>110.511</v>
      </c>
      <c r="Z22" s="130" t="s">
        <v>126</v>
      </c>
      <c r="AA22" s="130" t="s">
        <v>180</v>
      </c>
    </row>
    <row r="23" spans="1:27">
      <c r="A23" s="35"/>
      <c r="B23" s="285"/>
      <c r="C23" s="37">
        <f>Information!$G$19</f>
        <v>0.5</v>
      </c>
      <c r="D23" s="130">
        <v>446.06900000000002</v>
      </c>
      <c r="E23" s="130">
        <v>245.40100000000001</v>
      </c>
      <c r="F23" s="130">
        <v>901.28</v>
      </c>
      <c r="G23" s="130" t="s">
        <v>126</v>
      </c>
      <c r="H23" s="130">
        <v>663.06500000000005</v>
      </c>
      <c r="I23" s="130">
        <v>84.896000000000001</v>
      </c>
      <c r="J23" s="130">
        <v>339.61399999999998</v>
      </c>
      <c r="K23" s="130">
        <v>407.464</v>
      </c>
      <c r="L23" s="130">
        <v>572.36500000000001</v>
      </c>
      <c r="M23" s="130">
        <v>169.834</v>
      </c>
      <c r="N23" s="130">
        <v>232.09700000000001</v>
      </c>
      <c r="O23" s="130">
        <v>512.46799999999996</v>
      </c>
      <c r="P23" s="130">
        <v>1252.394</v>
      </c>
      <c r="Q23" s="130">
        <v>196.96799999999999</v>
      </c>
      <c r="R23" s="130">
        <v>720.36199999999997</v>
      </c>
      <c r="S23" s="130">
        <v>1608.9459999999999</v>
      </c>
      <c r="T23" s="130">
        <v>313.51499999999999</v>
      </c>
      <c r="U23" s="130">
        <v>334.94200000000001</v>
      </c>
      <c r="V23" s="130" t="s">
        <v>126</v>
      </c>
      <c r="W23" s="130">
        <v>308.95100000000002</v>
      </c>
      <c r="X23" s="130">
        <v>586.55899999999997</v>
      </c>
      <c r="Y23" s="130">
        <v>653.71500000000003</v>
      </c>
      <c r="Z23" s="130" t="s">
        <v>126</v>
      </c>
      <c r="AA23" s="130">
        <v>207.82</v>
      </c>
    </row>
    <row r="24" spans="1:27">
      <c r="A24" s="35"/>
      <c r="B24" s="285"/>
      <c r="C24" s="37">
        <f>Information!$G$20</f>
        <v>0.75</v>
      </c>
      <c r="D24" s="130">
        <v>1208.287</v>
      </c>
      <c r="E24" s="130">
        <v>516.87599999999998</v>
      </c>
      <c r="F24" s="130">
        <v>2140.328</v>
      </c>
      <c r="G24" s="130" t="s">
        <v>126</v>
      </c>
      <c r="H24" s="130">
        <v>1709.105</v>
      </c>
      <c r="I24" s="130">
        <v>248.07499999999999</v>
      </c>
      <c r="J24" s="130">
        <v>608.70100000000002</v>
      </c>
      <c r="K24" s="130">
        <v>705.37400000000002</v>
      </c>
      <c r="L24" s="130">
        <v>946.78099999999995</v>
      </c>
      <c r="M24" s="130">
        <v>402.02300000000002</v>
      </c>
      <c r="N24" s="130">
        <v>457.44900000000001</v>
      </c>
      <c r="O24" s="130">
        <v>864.27</v>
      </c>
      <c r="P24" s="130">
        <v>2631.19</v>
      </c>
      <c r="Q24" s="130">
        <v>394.63600000000002</v>
      </c>
      <c r="R24" s="130">
        <v>1159.825</v>
      </c>
      <c r="S24" s="130">
        <v>3767.7730000000001</v>
      </c>
      <c r="T24" s="130">
        <v>852.69500000000005</v>
      </c>
      <c r="U24" s="130">
        <v>555.81200000000001</v>
      </c>
      <c r="V24" s="130" t="s">
        <v>126</v>
      </c>
      <c r="W24" s="130">
        <v>600.65300000000002</v>
      </c>
      <c r="X24" s="130">
        <v>1857.673</v>
      </c>
      <c r="Y24" s="130">
        <v>1474.7059999999999</v>
      </c>
      <c r="Z24" s="130" t="s">
        <v>126</v>
      </c>
      <c r="AA24" s="130">
        <v>425.62200000000001</v>
      </c>
    </row>
    <row r="25" spans="1:27">
      <c r="A25" s="35"/>
      <c r="B25" s="285"/>
      <c r="C25" s="37">
        <f>Information!$G$21</f>
        <v>1</v>
      </c>
      <c r="D25" s="130">
        <v>1953.778</v>
      </c>
      <c r="E25" s="130">
        <v>669.76900000000001</v>
      </c>
      <c r="F25" s="130">
        <v>3128.6640000000002</v>
      </c>
      <c r="G25" s="130" t="s">
        <v>126</v>
      </c>
      <c r="H25" s="130">
        <v>3068.6680000000001</v>
      </c>
      <c r="I25" s="130">
        <v>565.08799999999997</v>
      </c>
      <c r="J25" s="130">
        <v>769.572</v>
      </c>
      <c r="K25" s="130">
        <v>894.30600000000004</v>
      </c>
      <c r="L25" s="130">
        <v>1213.7809999999999</v>
      </c>
      <c r="M25" s="130">
        <v>532.36900000000003</v>
      </c>
      <c r="N25" s="130">
        <v>858.00699999999995</v>
      </c>
      <c r="O25" s="130">
        <v>1231.19</v>
      </c>
      <c r="P25" s="130">
        <v>3430.4589999999998</v>
      </c>
      <c r="Q25" s="130">
        <v>520.36599999999999</v>
      </c>
      <c r="R25" s="130">
        <v>1775.826</v>
      </c>
      <c r="S25" s="130">
        <v>5242.47</v>
      </c>
      <c r="T25" s="130">
        <v>1459.7860000000001</v>
      </c>
      <c r="U25" s="130">
        <v>737.67700000000002</v>
      </c>
      <c r="V25" s="130" t="s">
        <v>126</v>
      </c>
      <c r="W25" s="130">
        <v>842.05600000000004</v>
      </c>
      <c r="X25" s="130">
        <v>3059.7669999999998</v>
      </c>
      <c r="Y25" s="130">
        <v>1981.15</v>
      </c>
      <c r="Z25" s="130" t="s">
        <v>126</v>
      </c>
      <c r="AA25" s="130">
        <v>636.20500000000004</v>
      </c>
    </row>
    <row r="26" spans="1:27">
      <c r="A26" s="35"/>
      <c r="B26" s="285"/>
      <c r="C26" s="37">
        <f>Information!$G$22</f>
        <v>1.5</v>
      </c>
      <c r="D26" s="130">
        <v>2743.6129999999998</v>
      </c>
      <c r="E26" s="130">
        <v>1075.3489999999999</v>
      </c>
      <c r="F26" s="130">
        <v>4193.9269999999997</v>
      </c>
      <c r="G26" s="130" t="s">
        <v>126</v>
      </c>
      <c r="H26" s="130">
        <v>5082.625</v>
      </c>
      <c r="I26" s="130">
        <v>1338.3820000000001</v>
      </c>
      <c r="J26" s="130">
        <v>979.23099999999999</v>
      </c>
      <c r="K26" s="130">
        <v>1110.835</v>
      </c>
      <c r="L26" s="130">
        <v>1598.953</v>
      </c>
      <c r="M26" s="130">
        <v>646.24900000000002</v>
      </c>
      <c r="N26" s="130">
        <v>1281.796</v>
      </c>
      <c r="O26" s="130">
        <v>2055.8180000000002</v>
      </c>
      <c r="P26" s="130">
        <v>4074.5189999999998</v>
      </c>
      <c r="Q26" s="130">
        <v>645.33799999999997</v>
      </c>
      <c r="R26" s="130">
        <v>2394.723</v>
      </c>
      <c r="S26" s="130">
        <v>7189.6850000000004</v>
      </c>
      <c r="T26" s="130">
        <v>3681.3919999999998</v>
      </c>
      <c r="U26" s="130">
        <v>1100.1130000000001</v>
      </c>
      <c r="V26" s="130" t="s">
        <v>126</v>
      </c>
      <c r="W26" s="130">
        <v>1406.77</v>
      </c>
      <c r="X26" s="130">
        <v>4237.34</v>
      </c>
      <c r="Y26" s="130">
        <v>2190.2109999999998</v>
      </c>
      <c r="Z26" s="130" t="s">
        <v>126</v>
      </c>
      <c r="AA26" s="130">
        <v>855.91899999999998</v>
      </c>
    </row>
    <row r="27" spans="1:27">
      <c r="A27" s="35"/>
      <c r="B27" s="285"/>
      <c r="C27" s="37">
        <f>Information!$G$23</f>
        <v>2</v>
      </c>
      <c r="D27" s="130">
        <v>2977.7440000000001</v>
      </c>
      <c r="E27" s="130">
        <v>1338.703</v>
      </c>
      <c r="F27" s="130">
        <v>4120.6390000000001</v>
      </c>
      <c r="G27" s="130" t="s">
        <v>126</v>
      </c>
      <c r="H27" s="130">
        <v>5226.5559999999996</v>
      </c>
      <c r="I27" s="130">
        <v>1662.682</v>
      </c>
      <c r="J27" s="130">
        <v>1150.3579999999999</v>
      </c>
      <c r="K27" s="130">
        <v>1115.7670000000001</v>
      </c>
      <c r="L27" s="130">
        <v>1942.76</v>
      </c>
      <c r="M27" s="130">
        <v>686.87900000000002</v>
      </c>
      <c r="N27" s="130">
        <v>2452.5039999999999</v>
      </c>
      <c r="O27" s="130">
        <v>2632.1280000000002</v>
      </c>
      <c r="P27" s="130">
        <v>4423.1819999999998</v>
      </c>
      <c r="Q27" s="130">
        <v>792.88499999999999</v>
      </c>
      <c r="R27" s="130">
        <v>2813.116</v>
      </c>
      <c r="S27" s="130">
        <v>6686.317</v>
      </c>
      <c r="T27" s="130">
        <v>4841.0919999999996</v>
      </c>
      <c r="U27" s="130">
        <v>1020.864</v>
      </c>
      <c r="V27" s="130" t="s">
        <v>126</v>
      </c>
      <c r="W27" s="130">
        <v>1621.8489999999999</v>
      </c>
      <c r="X27" s="130">
        <v>4706.7610000000004</v>
      </c>
      <c r="Y27" s="130">
        <v>2030.075</v>
      </c>
      <c r="Z27" s="130" t="s">
        <v>126</v>
      </c>
      <c r="AA27" s="130">
        <v>1036.789</v>
      </c>
    </row>
    <row r="28" spans="1:27">
      <c r="A28" s="35"/>
      <c r="B28" s="285"/>
      <c r="C28" s="37">
        <f>Information!$G$24</f>
        <v>3</v>
      </c>
      <c r="D28" s="130">
        <v>2508.598</v>
      </c>
      <c r="E28" s="130">
        <v>1480.43</v>
      </c>
      <c r="F28" s="130">
        <v>5587.55</v>
      </c>
      <c r="G28" s="130" t="s">
        <v>126</v>
      </c>
      <c r="H28" s="130">
        <v>4449.6909999999998</v>
      </c>
      <c r="I28" s="130">
        <v>2375.212</v>
      </c>
      <c r="J28" s="130">
        <v>2080.0810000000001</v>
      </c>
      <c r="K28" s="130">
        <v>2054.0639999999999</v>
      </c>
      <c r="L28" s="130">
        <v>3024.377</v>
      </c>
      <c r="M28" s="130">
        <v>720.73599999999999</v>
      </c>
      <c r="N28" s="130">
        <v>3673.8470000000002</v>
      </c>
      <c r="O28" s="130">
        <v>2765.7829999999999</v>
      </c>
      <c r="P28" s="130">
        <v>3818.9319999999998</v>
      </c>
      <c r="Q28" s="130">
        <v>2552.6970000000001</v>
      </c>
      <c r="R28" s="130">
        <v>2833.1779999999999</v>
      </c>
      <c r="S28" s="130">
        <v>4544.53</v>
      </c>
      <c r="T28" s="130">
        <v>4415.6890000000003</v>
      </c>
      <c r="U28" s="130">
        <v>818.12199999999996</v>
      </c>
      <c r="V28" s="130" t="s">
        <v>126</v>
      </c>
      <c r="W28" s="130">
        <v>2784.915</v>
      </c>
      <c r="X28" s="130">
        <v>3700.1660000000002</v>
      </c>
      <c r="Y28" s="130">
        <v>1886.098</v>
      </c>
      <c r="Z28" s="130" t="s">
        <v>126</v>
      </c>
      <c r="AA28" s="130">
        <v>1438.749</v>
      </c>
    </row>
    <row r="29" spans="1:27">
      <c r="A29" s="35"/>
      <c r="B29" s="285"/>
      <c r="C29" s="37">
        <f>Information!$G$25</f>
        <v>4</v>
      </c>
      <c r="D29" s="130">
        <v>2277.7060000000001</v>
      </c>
      <c r="E29" s="130">
        <v>1444.0820000000001</v>
      </c>
      <c r="F29" s="130">
        <v>5747.63</v>
      </c>
      <c r="G29" s="130" t="s">
        <v>126</v>
      </c>
      <c r="H29" s="130">
        <v>3680.5569999999998</v>
      </c>
      <c r="I29" s="130">
        <v>2580.0010000000002</v>
      </c>
      <c r="J29" s="130">
        <v>1901.596</v>
      </c>
      <c r="K29" s="130">
        <v>3334.9540000000002</v>
      </c>
      <c r="L29" s="130">
        <v>3944.511</v>
      </c>
      <c r="M29" s="130">
        <v>1970.2449999999999</v>
      </c>
      <c r="N29" s="130">
        <v>3160.54</v>
      </c>
      <c r="O29" s="130">
        <v>2434.6089999999999</v>
      </c>
      <c r="P29" s="130">
        <v>3206.3510000000001</v>
      </c>
      <c r="Q29" s="130">
        <v>3927.9879999999998</v>
      </c>
      <c r="R29" s="130">
        <v>2731.3049999999998</v>
      </c>
      <c r="S29" s="130">
        <v>3558.8710000000001</v>
      </c>
      <c r="T29" s="130">
        <v>5795.3950000000004</v>
      </c>
      <c r="U29" s="130">
        <v>789.09799999999996</v>
      </c>
      <c r="V29" s="130" t="s">
        <v>126</v>
      </c>
      <c r="W29" s="130">
        <v>2221.8049999999998</v>
      </c>
      <c r="X29" s="130">
        <v>2762.9850000000001</v>
      </c>
      <c r="Y29" s="130">
        <v>1553.825</v>
      </c>
      <c r="Z29" s="130" t="s">
        <v>126</v>
      </c>
      <c r="AA29" s="130">
        <v>2647.3989999999999</v>
      </c>
    </row>
    <row r="30" spans="1:27">
      <c r="A30" s="35"/>
      <c r="B30" s="285"/>
      <c r="C30" s="37">
        <f>Information!$G$26</f>
        <v>5</v>
      </c>
      <c r="D30" s="130">
        <v>1470.375</v>
      </c>
      <c r="E30" s="130">
        <v>2304.4270000000001</v>
      </c>
      <c r="F30" s="130">
        <v>4178.415</v>
      </c>
      <c r="G30" s="130" t="s">
        <v>126</v>
      </c>
      <c r="H30" s="130">
        <v>2693.1959999999999</v>
      </c>
      <c r="I30" s="130">
        <v>1914.0450000000001</v>
      </c>
      <c r="J30" s="130">
        <v>1126.114</v>
      </c>
      <c r="K30" s="130">
        <v>3012.3110000000001</v>
      </c>
      <c r="L30" s="130">
        <v>2666.1309999999999</v>
      </c>
      <c r="M30" s="130">
        <v>1451.152</v>
      </c>
      <c r="N30" s="130">
        <v>2112.2179999999998</v>
      </c>
      <c r="O30" s="130">
        <v>1887.6690000000001</v>
      </c>
      <c r="P30" s="130">
        <v>2175.4169999999999</v>
      </c>
      <c r="Q30" s="130">
        <v>2585.1709999999998</v>
      </c>
      <c r="R30" s="130">
        <v>2566.3249999999998</v>
      </c>
      <c r="S30" s="130">
        <v>2542.59</v>
      </c>
      <c r="T30" s="130">
        <v>4159.7659999999996</v>
      </c>
      <c r="U30" s="130">
        <v>562.44600000000003</v>
      </c>
      <c r="V30" s="130" t="s">
        <v>126</v>
      </c>
      <c r="W30" s="130">
        <v>1364.4390000000001</v>
      </c>
      <c r="X30" s="130">
        <v>1974.3240000000001</v>
      </c>
      <c r="Y30" s="130">
        <v>984.84199999999998</v>
      </c>
      <c r="Z30" s="130" t="s">
        <v>126</v>
      </c>
      <c r="AA30" s="130">
        <v>1863.069</v>
      </c>
    </row>
    <row r="31" spans="1:27">
      <c r="A31" s="35"/>
      <c r="B31" s="285"/>
      <c r="C31" s="37">
        <f>Information!$G$27</f>
        <v>6</v>
      </c>
      <c r="D31" s="130">
        <v>901.798</v>
      </c>
      <c r="E31" s="130">
        <v>2701.9650000000001</v>
      </c>
      <c r="F31" s="130">
        <v>2854.0140000000001</v>
      </c>
      <c r="G31" s="130" t="s">
        <v>126</v>
      </c>
      <c r="H31" s="130">
        <v>1620.4880000000001</v>
      </c>
      <c r="I31" s="130">
        <v>1081.931</v>
      </c>
      <c r="J31" s="130">
        <v>605.40899999999999</v>
      </c>
      <c r="K31" s="130">
        <v>2150.683</v>
      </c>
      <c r="L31" s="130">
        <v>1482.6089999999999</v>
      </c>
      <c r="M31" s="130">
        <v>772.96299999999997</v>
      </c>
      <c r="N31" s="130">
        <v>1426.9349999999999</v>
      </c>
      <c r="O31" s="130">
        <v>1041.3</v>
      </c>
      <c r="P31" s="130">
        <v>1548.5319999999999</v>
      </c>
      <c r="Q31" s="130">
        <v>1212.252</v>
      </c>
      <c r="R31" s="130">
        <v>1227.4469999999999</v>
      </c>
      <c r="S31" s="130">
        <v>1265.846</v>
      </c>
      <c r="T31" s="130">
        <v>2092.34</v>
      </c>
      <c r="U31" s="130">
        <v>372.28699999999998</v>
      </c>
      <c r="V31" s="130" t="s">
        <v>126</v>
      </c>
      <c r="W31" s="130">
        <v>790.73800000000006</v>
      </c>
      <c r="X31" s="130">
        <v>1226.759</v>
      </c>
      <c r="Y31" s="130">
        <v>560.94399999999996</v>
      </c>
      <c r="Z31" s="130" t="s">
        <v>126</v>
      </c>
      <c r="AA31" s="130">
        <v>1166.7260000000001</v>
      </c>
    </row>
    <row r="32" spans="1:27">
      <c r="A32" s="35"/>
      <c r="B32" s="285"/>
      <c r="C32" s="37">
        <f>Information!$G$28</f>
        <v>7</v>
      </c>
      <c r="D32" s="130">
        <v>762.428</v>
      </c>
      <c r="E32" s="130">
        <v>2446.6970000000001</v>
      </c>
      <c r="F32" s="130">
        <v>2078.7600000000002</v>
      </c>
      <c r="G32" s="130" t="s">
        <v>126</v>
      </c>
      <c r="H32" s="130">
        <v>1187.298</v>
      </c>
      <c r="I32" s="130">
        <v>725.77700000000004</v>
      </c>
      <c r="J32" s="130">
        <v>507.52699999999999</v>
      </c>
      <c r="K32" s="130">
        <v>1774.184</v>
      </c>
      <c r="L32" s="130">
        <v>1152.1020000000001</v>
      </c>
      <c r="M32" s="130">
        <v>547.79</v>
      </c>
      <c r="N32" s="130">
        <v>1139.4559999999999</v>
      </c>
      <c r="O32" s="130">
        <v>788.31200000000001</v>
      </c>
      <c r="P32" s="130">
        <v>1214.856</v>
      </c>
      <c r="Q32" s="130">
        <v>689.72900000000004</v>
      </c>
      <c r="R32" s="130">
        <v>907.798</v>
      </c>
      <c r="S32" s="130">
        <v>889.62699999999995</v>
      </c>
      <c r="T32" s="130">
        <v>1763.723</v>
      </c>
      <c r="U32" s="130">
        <v>275.71699999999998</v>
      </c>
      <c r="V32" s="130" t="s">
        <v>126</v>
      </c>
      <c r="W32" s="130">
        <v>633.51400000000001</v>
      </c>
      <c r="X32" s="130">
        <v>887.00199999999995</v>
      </c>
      <c r="Y32" s="130">
        <v>384.928</v>
      </c>
      <c r="Z32" s="130" t="s">
        <v>126</v>
      </c>
      <c r="AA32" s="130">
        <v>1001.224</v>
      </c>
    </row>
    <row r="33" spans="1:27">
      <c r="A33" s="35"/>
      <c r="B33" s="285"/>
      <c r="C33" s="37">
        <f>Information!$G$29</f>
        <v>8</v>
      </c>
      <c r="D33" s="130">
        <v>681.95100000000002</v>
      </c>
      <c r="E33" s="130">
        <v>2006.116</v>
      </c>
      <c r="F33" s="130">
        <v>1872.0640000000001</v>
      </c>
      <c r="G33" s="130" t="s">
        <v>126</v>
      </c>
      <c r="H33" s="130">
        <v>967.92200000000003</v>
      </c>
      <c r="I33" s="130">
        <v>565.22199999999998</v>
      </c>
      <c r="J33" s="130">
        <v>436.33199999999999</v>
      </c>
      <c r="K33" s="130">
        <v>1523.9110000000001</v>
      </c>
      <c r="L33" s="130">
        <v>842.40599999999995</v>
      </c>
      <c r="M33" s="130">
        <v>472.82299999999998</v>
      </c>
      <c r="N33" s="130">
        <v>1145.328</v>
      </c>
      <c r="O33" s="130">
        <v>813.71</v>
      </c>
      <c r="P33" s="130">
        <v>1015.582</v>
      </c>
      <c r="Q33" s="130">
        <v>597.77800000000002</v>
      </c>
      <c r="R33" s="130">
        <v>861.73299999999995</v>
      </c>
      <c r="S33" s="130">
        <v>709.75</v>
      </c>
      <c r="T33" s="130">
        <v>1526.652</v>
      </c>
      <c r="U33" s="130">
        <v>244.91499999999999</v>
      </c>
      <c r="V33" s="130" t="s">
        <v>126</v>
      </c>
      <c r="W33" s="130">
        <v>531.75699999999995</v>
      </c>
      <c r="X33" s="130">
        <v>739.23199999999997</v>
      </c>
      <c r="Y33" s="130">
        <v>315.291</v>
      </c>
      <c r="Z33" s="130" t="s">
        <v>126</v>
      </c>
      <c r="AA33" s="130">
        <v>861.33500000000004</v>
      </c>
    </row>
    <row r="34" spans="1:27">
      <c r="A34" s="35"/>
      <c r="B34" s="285"/>
      <c r="C34" s="37">
        <f>Information!$G$30</f>
        <v>10</v>
      </c>
      <c r="D34" s="130">
        <v>571.16700000000003</v>
      </c>
      <c r="E34" s="130">
        <v>1733.6990000000001</v>
      </c>
      <c r="F34" s="130">
        <v>1606.37</v>
      </c>
      <c r="G34" s="130" t="s">
        <v>126</v>
      </c>
      <c r="H34" s="130">
        <v>665.69399999999996</v>
      </c>
      <c r="I34" s="130">
        <v>390.18700000000001</v>
      </c>
      <c r="J34" s="130">
        <v>299.447</v>
      </c>
      <c r="K34" s="130">
        <v>901.12900000000002</v>
      </c>
      <c r="L34" s="130">
        <v>530.50400000000002</v>
      </c>
      <c r="M34" s="130">
        <v>353.33100000000002</v>
      </c>
      <c r="N34" s="130">
        <v>986.44899999999996</v>
      </c>
      <c r="O34" s="130">
        <v>515.82799999999997</v>
      </c>
      <c r="P34" s="130">
        <v>748.89800000000002</v>
      </c>
      <c r="Q34" s="130">
        <v>443.452</v>
      </c>
      <c r="R34" s="130">
        <v>865.24699999999996</v>
      </c>
      <c r="S34" s="130">
        <v>514.24300000000005</v>
      </c>
      <c r="T34" s="130">
        <v>1157.3989999999999</v>
      </c>
      <c r="U34" s="130">
        <v>191.559</v>
      </c>
      <c r="V34" s="130" t="s">
        <v>126</v>
      </c>
      <c r="W34" s="130">
        <v>338.065</v>
      </c>
      <c r="X34" s="130">
        <v>529.53399999999999</v>
      </c>
      <c r="Y34" s="130">
        <v>221.96899999999999</v>
      </c>
      <c r="Z34" s="130" t="s">
        <v>126</v>
      </c>
      <c r="AA34" s="130">
        <v>640.46</v>
      </c>
    </row>
    <row r="35" spans="1:27">
      <c r="A35" s="35"/>
      <c r="B35" s="285"/>
      <c r="C35" s="37">
        <f>Information!$G$31</f>
        <v>12</v>
      </c>
      <c r="D35" s="130">
        <v>439.08300000000003</v>
      </c>
      <c r="E35" s="130">
        <v>1389.7550000000001</v>
      </c>
      <c r="F35" s="130">
        <v>1014.537</v>
      </c>
      <c r="G35" s="130" t="s">
        <v>126</v>
      </c>
      <c r="H35" s="130">
        <v>458.71800000000002</v>
      </c>
      <c r="I35" s="130">
        <v>287.03500000000003</v>
      </c>
      <c r="J35" s="130">
        <v>195.92099999999999</v>
      </c>
      <c r="K35" s="130">
        <v>612.79700000000003</v>
      </c>
      <c r="L35" s="130">
        <v>345.93200000000002</v>
      </c>
      <c r="M35" s="130">
        <v>228.774</v>
      </c>
      <c r="N35" s="130">
        <v>751.63300000000004</v>
      </c>
      <c r="O35" s="130">
        <v>344.41</v>
      </c>
      <c r="P35" s="130">
        <v>489.899</v>
      </c>
      <c r="Q35" s="130">
        <v>270.36200000000002</v>
      </c>
      <c r="R35" s="130">
        <v>607.12099999999998</v>
      </c>
      <c r="S35" s="130">
        <v>360.44600000000003</v>
      </c>
      <c r="T35" s="130">
        <v>710.59900000000005</v>
      </c>
      <c r="U35" s="130">
        <v>128.149</v>
      </c>
      <c r="V35" s="130" t="s">
        <v>126</v>
      </c>
      <c r="W35" s="130">
        <v>231.74199999999999</v>
      </c>
      <c r="X35" s="130">
        <v>313.64499999999998</v>
      </c>
      <c r="Y35" s="130">
        <v>158.23699999999999</v>
      </c>
      <c r="Z35" s="130" t="s">
        <v>126</v>
      </c>
      <c r="AA35" s="130">
        <v>466.803</v>
      </c>
    </row>
    <row r="36" spans="1:27">
      <c r="A36" s="35"/>
      <c r="B36" s="285"/>
      <c r="C36" s="37">
        <f>Information!$G$32</f>
        <v>24</v>
      </c>
      <c r="D36" s="130">
        <v>230.315</v>
      </c>
      <c r="E36" s="130">
        <v>523.78200000000004</v>
      </c>
      <c r="F36" s="130">
        <v>356.21</v>
      </c>
      <c r="G36" s="130" t="s">
        <v>126</v>
      </c>
      <c r="H36" s="130">
        <v>178.471</v>
      </c>
      <c r="I36" s="130">
        <v>146.65299999999999</v>
      </c>
      <c r="J36" s="130">
        <v>83.322999999999993</v>
      </c>
      <c r="K36" s="130">
        <v>253.846</v>
      </c>
      <c r="L36" s="130">
        <v>146.80500000000001</v>
      </c>
      <c r="M36" s="130">
        <v>152.49799999999999</v>
      </c>
      <c r="N36" s="130">
        <v>288.37200000000001</v>
      </c>
      <c r="O36" s="130">
        <v>149.40100000000001</v>
      </c>
      <c r="P36" s="130">
        <v>198.51900000000001</v>
      </c>
      <c r="Q36" s="130">
        <v>122.268</v>
      </c>
      <c r="R36" s="130">
        <v>273.86599999999999</v>
      </c>
      <c r="S36" s="130">
        <v>144.447</v>
      </c>
      <c r="T36" s="130">
        <v>301.517</v>
      </c>
      <c r="U36" s="130">
        <v>89.709000000000003</v>
      </c>
      <c r="V36" s="130" t="s">
        <v>126</v>
      </c>
      <c r="W36" s="130">
        <v>92.358999999999995</v>
      </c>
      <c r="X36" s="130">
        <v>135.767</v>
      </c>
      <c r="Y36" s="130">
        <v>62.47</v>
      </c>
      <c r="Z36" s="130" t="s">
        <v>126</v>
      </c>
      <c r="AA36" s="130">
        <v>199.41200000000001</v>
      </c>
    </row>
    <row r="37" spans="1:27">
      <c r="A37" s="35"/>
      <c r="B37" s="285"/>
      <c r="C37" s="37">
        <f>Information!$G$33</f>
        <v>36</v>
      </c>
      <c r="D37" s="130">
        <v>52.963999999999999</v>
      </c>
      <c r="E37" s="130">
        <v>163.364</v>
      </c>
      <c r="F37" s="130">
        <v>141.91200000000001</v>
      </c>
      <c r="G37" s="130" t="s">
        <v>126</v>
      </c>
      <c r="H37" s="130">
        <v>68.247</v>
      </c>
      <c r="I37" s="130">
        <v>55.792000000000002</v>
      </c>
      <c r="J37" s="130" t="s">
        <v>179</v>
      </c>
      <c r="K37" s="130">
        <v>71.796999999999997</v>
      </c>
      <c r="L37" s="130" t="s">
        <v>180</v>
      </c>
      <c r="M37" s="130" t="s">
        <v>179</v>
      </c>
      <c r="N37" s="130">
        <v>166.28200000000001</v>
      </c>
      <c r="O37" s="130" t="s">
        <v>180</v>
      </c>
      <c r="P37" s="130">
        <v>50.997999999999998</v>
      </c>
      <c r="Q37" s="130" t="s">
        <v>180</v>
      </c>
      <c r="R37" s="130">
        <v>69.944000000000003</v>
      </c>
      <c r="S37" s="130" t="s">
        <v>179</v>
      </c>
      <c r="T37" s="130">
        <v>86.715999999999994</v>
      </c>
      <c r="U37" s="130" t="s">
        <v>180</v>
      </c>
      <c r="V37" s="130" t="s">
        <v>126</v>
      </c>
      <c r="W37" s="130" t="s">
        <v>180</v>
      </c>
      <c r="X37" s="130" t="s">
        <v>180</v>
      </c>
      <c r="Y37" s="130" t="s">
        <v>179</v>
      </c>
      <c r="Z37" s="130" t="s">
        <v>126</v>
      </c>
      <c r="AA37" s="130" t="s">
        <v>180</v>
      </c>
    </row>
  </sheetData>
  <sheetProtection algorithmName="SHA-512" hashValue="cD0wk4nMh2dWtyWd0+D7Nldx1l3u3pj/0HhoZ10rNLLnEUsw86Z20VrC2H+yVRb8Bk1Yi0YQLzeM4HDb/zeWIQ==" saltValue="PTK9T+QKrgBDjWwJiLTP+A==" spinCount="100000" sheet="1" objects="1" scenarios="1"/>
  <mergeCells count="3">
    <mergeCell ref="B1:C1"/>
    <mergeCell ref="B4:B20"/>
    <mergeCell ref="B21:B37"/>
  </mergeCells>
  <phoneticPr fontId="1" type="noConversion"/>
  <pageMargins left="0.7" right="0.7" top="0.75" bottom="0.75" header="0.3" footer="0.3"/>
  <pageSetup paperSize="9" scale="1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531"/>
  <sheetViews>
    <sheetView view="pageBreakPreview" zoomScale="85" zoomScaleNormal="70" zoomScaleSheetLayoutView="85" workbookViewId="0">
      <selection activeCell="I1" sqref="I1"/>
    </sheetView>
  </sheetViews>
  <sheetFormatPr baseColWidth="10" defaultColWidth="8.83203125" defaultRowHeight="17"/>
  <cols>
    <col min="1" max="1" width="11" style="137" bestFit="1" customWidth="1"/>
    <col min="2" max="3" width="8.83203125" style="137"/>
    <col min="4" max="4" width="14.33203125" style="137" customWidth="1"/>
    <col min="5" max="5" width="14.33203125" style="70" customWidth="1"/>
    <col min="6" max="16384" width="8.83203125" style="70"/>
  </cols>
  <sheetData>
    <row r="1" spans="1:9" ht="45" customHeight="1">
      <c r="A1" s="112" t="s">
        <v>161</v>
      </c>
      <c r="B1" s="112" t="s">
        <v>65</v>
      </c>
      <c r="C1" s="112" t="s">
        <v>28</v>
      </c>
      <c r="D1" s="112" t="str">
        <f>"Measured concentration ("&amp;Information!$C$10&amp;")"</f>
        <v>Measured concentration (ng/mL)</v>
      </c>
      <c r="E1" s="112" t="str">
        <f>"Conver. Conc. ("&amp;Information!$C$10&amp;")"</f>
        <v>Conver. Conc. (ng/mL)</v>
      </c>
      <c r="H1" s="112" t="str">
        <f>"LLOQ ("&amp;Information!$C$10&amp;")"</f>
        <v>LLOQ (ng/mL)</v>
      </c>
      <c r="I1" s="148">
        <f>Information!C18</f>
        <v>50</v>
      </c>
    </row>
    <row r="2" spans="1:9">
      <c r="A2" s="132" t="s">
        <v>131</v>
      </c>
      <c r="B2" s="133">
        <v>1</v>
      </c>
      <c r="C2" s="55">
        <v>0</v>
      </c>
      <c r="D2" s="134" t="s">
        <v>178</v>
      </c>
      <c r="E2" s="111" t="str">
        <f>IF(OR(D2=0,D2="no peak",D2="&lt; 0", D2&lt;$I$1*0.2),"ND",IF(OR(D2&lt;$I$1,$I$1*0.2&lt;=D2&lt;$I$1),"BQL",D2))</f>
        <v>ND</v>
      </c>
    </row>
    <row r="3" spans="1:9">
      <c r="A3" s="132" t="s">
        <v>131</v>
      </c>
      <c r="B3" s="133">
        <v>1</v>
      </c>
      <c r="C3" s="135">
        <v>0.25</v>
      </c>
      <c r="D3" s="136">
        <v>143.63200000000001</v>
      </c>
      <c r="E3" s="71">
        <f t="shared" ref="E3:E33" si="0">IF(OR(D3=0,D3="no peak",D3="&lt; 0", D3&lt;$I$1*0.2),"ND",IF(OR(D3&lt;$I$1,$I$1*0.2&lt;=D3&lt;$I$1),"BQL",D3))</f>
        <v>143.63200000000001</v>
      </c>
    </row>
    <row r="4" spans="1:9">
      <c r="A4" s="132" t="s">
        <v>131</v>
      </c>
      <c r="B4" s="133">
        <v>1</v>
      </c>
      <c r="C4" s="135">
        <v>0.5</v>
      </c>
      <c r="D4" s="136">
        <v>1509.2080000000001</v>
      </c>
      <c r="E4" s="71">
        <f t="shared" si="0"/>
        <v>1509.2080000000001</v>
      </c>
    </row>
    <row r="5" spans="1:9">
      <c r="A5" s="132" t="s">
        <v>131</v>
      </c>
      <c r="B5" s="133">
        <v>1</v>
      </c>
      <c r="C5" s="135">
        <v>0.75</v>
      </c>
      <c r="D5" s="136">
        <v>2870.5189999999998</v>
      </c>
      <c r="E5" s="71">
        <f t="shared" si="0"/>
        <v>2870.5189999999998</v>
      </c>
    </row>
    <row r="6" spans="1:9">
      <c r="A6" s="132" t="s">
        <v>131</v>
      </c>
      <c r="B6" s="133">
        <v>1</v>
      </c>
      <c r="C6" s="135">
        <v>1</v>
      </c>
      <c r="D6" s="136">
        <v>3552.7020000000002</v>
      </c>
      <c r="E6" s="71">
        <f t="shared" si="0"/>
        <v>3552.7020000000002</v>
      </c>
    </row>
    <row r="7" spans="1:9">
      <c r="A7" s="132" t="s">
        <v>131</v>
      </c>
      <c r="B7" s="133">
        <v>1</v>
      </c>
      <c r="C7" s="135">
        <v>1.5</v>
      </c>
      <c r="D7" s="136">
        <v>3855.4650000000001</v>
      </c>
      <c r="E7" s="71">
        <f t="shared" si="0"/>
        <v>3855.4650000000001</v>
      </c>
    </row>
    <row r="8" spans="1:9">
      <c r="A8" s="132" t="s">
        <v>131</v>
      </c>
      <c r="B8" s="133">
        <v>1</v>
      </c>
      <c r="C8" s="135">
        <v>2</v>
      </c>
      <c r="D8" s="136">
        <v>4531.2960000000003</v>
      </c>
      <c r="E8" s="71">
        <f t="shared" si="0"/>
        <v>4531.2960000000003</v>
      </c>
    </row>
    <row r="9" spans="1:9">
      <c r="A9" s="132" t="s">
        <v>131</v>
      </c>
      <c r="B9" s="133">
        <v>1</v>
      </c>
      <c r="C9" s="135">
        <v>3</v>
      </c>
      <c r="D9" s="136">
        <v>4238.5649999999996</v>
      </c>
      <c r="E9" s="71">
        <f t="shared" si="0"/>
        <v>4238.5649999999996</v>
      </c>
    </row>
    <row r="10" spans="1:9">
      <c r="A10" s="132" t="s">
        <v>131</v>
      </c>
      <c r="B10" s="133">
        <v>1</v>
      </c>
      <c r="C10" s="135">
        <v>4</v>
      </c>
      <c r="D10" s="136">
        <v>3055.19</v>
      </c>
      <c r="E10" s="71">
        <f t="shared" si="0"/>
        <v>3055.19</v>
      </c>
    </row>
    <row r="11" spans="1:9">
      <c r="A11" s="132" t="s">
        <v>131</v>
      </c>
      <c r="B11" s="133">
        <v>1</v>
      </c>
      <c r="C11" s="135">
        <v>5</v>
      </c>
      <c r="D11" s="136">
        <v>2101.973</v>
      </c>
      <c r="E11" s="71">
        <f t="shared" si="0"/>
        <v>2101.973</v>
      </c>
    </row>
    <row r="12" spans="1:9">
      <c r="A12" s="132" t="s">
        <v>131</v>
      </c>
      <c r="B12" s="133">
        <v>1</v>
      </c>
      <c r="C12" s="135">
        <v>6</v>
      </c>
      <c r="D12" s="136">
        <v>1244.4259999999999</v>
      </c>
      <c r="E12" s="71">
        <f t="shared" si="0"/>
        <v>1244.4259999999999</v>
      </c>
    </row>
    <row r="13" spans="1:9">
      <c r="A13" s="132" t="s">
        <v>131</v>
      </c>
      <c r="B13" s="133">
        <v>1</v>
      </c>
      <c r="C13" s="135">
        <v>7</v>
      </c>
      <c r="D13" s="136">
        <v>969.89300000000003</v>
      </c>
      <c r="E13" s="71">
        <f t="shared" si="0"/>
        <v>969.89300000000003</v>
      </c>
    </row>
    <row r="14" spans="1:9">
      <c r="A14" s="132" t="s">
        <v>131</v>
      </c>
      <c r="B14" s="133">
        <v>1</v>
      </c>
      <c r="C14" s="135">
        <v>8</v>
      </c>
      <c r="D14" s="136">
        <v>810.84500000000003</v>
      </c>
      <c r="E14" s="71">
        <f t="shared" si="0"/>
        <v>810.84500000000003</v>
      </c>
    </row>
    <row r="15" spans="1:9">
      <c r="A15" s="132" t="s">
        <v>131</v>
      </c>
      <c r="B15" s="133">
        <v>1</v>
      </c>
      <c r="C15" s="135">
        <v>10</v>
      </c>
      <c r="D15" s="186">
        <v>647.75800000000004</v>
      </c>
      <c r="E15" s="71">
        <f t="shared" si="0"/>
        <v>647.75800000000004</v>
      </c>
    </row>
    <row r="16" spans="1:9">
      <c r="A16" s="132" t="s">
        <v>131</v>
      </c>
      <c r="B16" s="133">
        <v>1</v>
      </c>
      <c r="C16" s="135">
        <v>12</v>
      </c>
      <c r="D16" s="186">
        <v>527.98</v>
      </c>
      <c r="E16" s="71">
        <f t="shared" si="0"/>
        <v>527.98</v>
      </c>
    </row>
    <row r="17" spans="1:5">
      <c r="A17" s="132" t="s">
        <v>131</v>
      </c>
      <c r="B17" s="133">
        <v>1</v>
      </c>
      <c r="C17" s="55">
        <v>24</v>
      </c>
      <c r="D17" s="186">
        <v>150.74199999999999</v>
      </c>
      <c r="E17" s="71">
        <f t="shared" si="0"/>
        <v>150.74199999999999</v>
      </c>
    </row>
    <row r="18" spans="1:5">
      <c r="A18" s="132" t="s">
        <v>131</v>
      </c>
      <c r="B18" s="133">
        <v>1</v>
      </c>
      <c r="C18" s="135">
        <v>36</v>
      </c>
      <c r="D18" s="136">
        <v>51.256999999999998</v>
      </c>
      <c r="E18" s="71">
        <f t="shared" si="0"/>
        <v>51.256999999999998</v>
      </c>
    </row>
    <row r="19" spans="1:5">
      <c r="A19" s="132" t="s">
        <v>131</v>
      </c>
      <c r="B19" s="133">
        <v>2</v>
      </c>
      <c r="C19" s="55">
        <v>0</v>
      </c>
      <c r="D19" s="136" t="s">
        <v>178</v>
      </c>
      <c r="E19" s="71" t="str">
        <f t="shared" si="0"/>
        <v>ND</v>
      </c>
    </row>
    <row r="20" spans="1:5">
      <c r="A20" s="132" t="s">
        <v>131</v>
      </c>
      <c r="B20" s="133">
        <v>2</v>
      </c>
      <c r="C20" s="135">
        <v>0.25</v>
      </c>
      <c r="D20" s="136" t="s">
        <v>178</v>
      </c>
      <c r="E20" s="71" t="str">
        <f t="shared" si="0"/>
        <v>ND</v>
      </c>
    </row>
    <row r="21" spans="1:5">
      <c r="A21" s="132" t="s">
        <v>131</v>
      </c>
      <c r="B21" s="133">
        <v>2</v>
      </c>
      <c r="C21" s="135">
        <v>0.5</v>
      </c>
      <c r="D21" s="136">
        <v>231.80500000000001</v>
      </c>
      <c r="E21" s="71">
        <f t="shared" si="0"/>
        <v>231.80500000000001</v>
      </c>
    </row>
    <row r="22" spans="1:5">
      <c r="A22" s="132" t="s">
        <v>131</v>
      </c>
      <c r="B22" s="133">
        <v>2</v>
      </c>
      <c r="C22" s="135">
        <v>0.75</v>
      </c>
      <c r="D22" s="136">
        <v>483.93900000000002</v>
      </c>
      <c r="E22" s="71">
        <f t="shared" si="0"/>
        <v>483.93900000000002</v>
      </c>
    </row>
    <row r="23" spans="1:5">
      <c r="A23" s="132" t="s">
        <v>131</v>
      </c>
      <c r="B23" s="133">
        <v>2</v>
      </c>
      <c r="C23" s="135">
        <v>1</v>
      </c>
      <c r="D23" s="136">
        <v>668.69399999999996</v>
      </c>
      <c r="E23" s="71">
        <f t="shared" si="0"/>
        <v>668.69399999999996</v>
      </c>
    </row>
    <row r="24" spans="1:5">
      <c r="A24" s="132" t="s">
        <v>131</v>
      </c>
      <c r="B24" s="133">
        <v>2</v>
      </c>
      <c r="C24" s="135">
        <v>1.5</v>
      </c>
      <c r="D24" s="136">
        <v>826.83299999999997</v>
      </c>
      <c r="E24" s="71">
        <f t="shared" si="0"/>
        <v>826.83299999999997</v>
      </c>
    </row>
    <row r="25" spans="1:5">
      <c r="A25" s="132" t="s">
        <v>131</v>
      </c>
      <c r="B25" s="133">
        <v>2</v>
      </c>
      <c r="C25" s="135">
        <v>2</v>
      </c>
      <c r="D25" s="136">
        <v>1338.6869999999999</v>
      </c>
      <c r="E25" s="71">
        <f t="shared" si="0"/>
        <v>1338.6869999999999</v>
      </c>
    </row>
    <row r="26" spans="1:5">
      <c r="A26" s="132" t="s">
        <v>131</v>
      </c>
      <c r="B26" s="133">
        <v>2</v>
      </c>
      <c r="C26" s="135">
        <v>3</v>
      </c>
      <c r="D26" s="136">
        <v>2511.4279999999999</v>
      </c>
      <c r="E26" s="71">
        <f t="shared" si="0"/>
        <v>2511.4279999999999</v>
      </c>
    </row>
    <row r="27" spans="1:5">
      <c r="A27" s="132" t="s">
        <v>131</v>
      </c>
      <c r="B27" s="133">
        <v>2</v>
      </c>
      <c r="C27" s="135">
        <v>4</v>
      </c>
      <c r="D27" s="136">
        <v>2062.4929999999999</v>
      </c>
      <c r="E27" s="71">
        <f t="shared" si="0"/>
        <v>2062.4929999999999</v>
      </c>
    </row>
    <row r="28" spans="1:5">
      <c r="A28" s="132" t="s">
        <v>131</v>
      </c>
      <c r="B28" s="133">
        <v>2</v>
      </c>
      <c r="C28" s="135">
        <v>5</v>
      </c>
      <c r="D28" s="136">
        <v>1307.922</v>
      </c>
      <c r="E28" s="71">
        <f t="shared" si="0"/>
        <v>1307.922</v>
      </c>
    </row>
    <row r="29" spans="1:5">
      <c r="A29" s="132" t="s">
        <v>131</v>
      </c>
      <c r="B29" s="133">
        <v>2</v>
      </c>
      <c r="C29" s="135">
        <v>6</v>
      </c>
      <c r="D29" s="136">
        <v>944.40800000000002</v>
      </c>
      <c r="E29" s="71">
        <f t="shared" si="0"/>
        <v>944.40800000000002</v>
      </c>
    </row>
    <row r="30" spans="1:5">
      <c r="A30" s="132" t="s">
        <v>131</v>
      </c>
      <c r="B30" s="133">
        <v>2</v>
      </c>
      <c r="C30" s="135">
        <v>7</v>
      </c>
      <c r="D30" s="136">
        <v>814.93499999999995</v>
      </c>
      <c r="E30" s="71">
        <f t="shared" si="0"/>
        <v>814.93499999999995</v>
      </c>
    </row>
    <row r="31" spans="1:5">
      <c r="A31" s="132" t="s">
        <v>131</v>
      </c>
      <c r="B31" s="133">
        <v>2</v>
      </c>
      <c r="C31" s="135">
        <v>8</v>
      </c>
      <c r="D31" s="136">
        <v>812.26800000000003</v>
      </c>
      <c r="E31" s="71">
        <f t="shared" si="0"/>
        <v>812.26800000000003</v>
      </c>
    </row>
    <row r="32" spans="1:5">
      <c r="A32" s="132" t="s">
        <v>131</v>
      </c>
      <c r="B32" s="133">
        <v>2</v>
      </c>
      <c r="C32" s="135">
        <v>10</v>
      </c>
      <c r="D32" s="136">
        <v>810.02599999999995</v>
      </c>
      <c r="E32" s="71">
        <f t="shared" si="0"/>
        <v>810.02599999999995</v>
      </c>
    </row>
    <row r="33" spans="1:5">
      <c r="A33" s="132" t="s">
        <v>131</v>
      </c>
      <c r="B33" s="133">
        <v>2</v>
      </c>
      <c r="C33" s="135">
        <v>12</v>
      </c>
      <c r="D33" s="136">
        <v>565.64800000000002</v>
      </c>
      <c r="E33" s="71">
        <f t="shared" si="0"/>
        <v>565.64800000000002</v>
      </c>
    </row>
    <row r="34" spans="1:5">
      <c r="A34" s="132" t="s">
        <v>131</v>
      </c>
      <c r="B34" s="133">
        <v>2</v>
      </c>
      <c r="C34" s="55">
        <v>24</v>
      </c>
      <c r="D34" s="136">
        <v>195.55500000000001</v>
      </c>
      <c r="E34" s="71">
        <f>IF(OR(D34=0,D34="no peak",D34="&lt; 0", D34&lt;$I$1*0.2),"ND",IF(OR(D34&lt;$I$1,$I$1*0.2&lt;=D34&lt;$I$1),"BQL",D34))</f>
        <v>195.55500000000001</v>
      </c>
    </row>
    <row r="35" spans="1:5">
      <c r="A35" s="132" t="s">
        <v>131</v>
      </c>
      <c r="B35" s="133">
        <v>2</v>
      </c>
      <c r="C35" s="135">
        <v>36</v>
      </c>
      <c r="D35" s="136">
        <v>45.466999999999999</v>
      </c>
      <c r="E35" s="71" t="str">
        <f t="shared" ref="E35:E48" si="1">IF(OR(D35=0,D35="no peak",D35="&lt; 0", D35&lt;$I$1*0.2),"ND",IF(OR(D35&lt;$I$1,$I$1*0.2&lt;=D35&lt;$I$1),"BQL",D35))</f>
        <v>BQL</v>
      </c>
    </row>
    <row r="36" spans="1:5">
      <c r="A36" s="132" t="s">
        <v>132</v>
      </c>
      <c r="B36" s="133">
        <v>1</v>
      </c>
      <c r="C36" s="55">
        <v>0</v>
      </c>
      <c r="D36" s="136" t="s">
        <v>178</v>
      </c>
      <c r="E36" s="71" t="str">
        <f t="shared" si="1"/>
        <v>ND</v>
      </c>
    </row>
    <row r="37" spans="1:5">
      <c r="A37" s="132" t="s">
        <v>132</v>
      </c>
      <c r="B37" s="133">
        <v>1</v>
      </c>
      <c r="C37" s="135">
        <v>0.25</v>
      </c>
      <c r="D37" s="136">
        <v>61.014000000000003</v>
      </c>
      <c r="E37" s="71">
        <f t="shared" si="1"/>
        <v>61.014000000000003</v>
      </c>
    </row>
    <row r="38" spans="1:5">
      <c r="A38" s="132" t="s">
        <v>132</v>
      </c>
      <c r="B38" s="133">
        <v>1</v>
      </c>
      <c r="C38" s="135">
        <v>0.5</v>
      </c>
      <c r="D38" s="136">
        <v>224.065</v>
      </c>
      <c r="E38" s="71">
        <f t="shared" si="1"/>
        <v>224.065</v>
      </c>
    </row>
    <row r="39" spans="1:5">
      <c r="A39" s="132" t="s">
        <v>132</v>
      </c>
      <c r="B39" s="133">
        <v>1</v>
      </c>
      <c r="C39" s="135">
        <v>0.75</v>
      </c>
      <c r="D39" s="136">
        <v>378.39800000000002</v>
      </c>
      <c r="E39" s="71">
        <f t="shared" si="1"/>
        <v>378.39800000000002</v>
      </c>
    </row>
    <row r="40" spans="1:5">
      <c r="A40" s="132" t="s">
        <v>132</v>
      </c>
      <c r="B40" s="133">
        <v>1</v>
      </c>
      <c r="C40" s="135">
        <v>1</v>
      </c>
      <c r="D40" s="136">
        <v>476.63400000000001</v>
      </c>
      <c r="E40" s="71">
        <f t="shared" si="1"/>
        <v>476.63400000000001</v>
      </c>
    </row>
    <row r="41" spans="1:5">
      <c r="A41" s="132" t="s">
        <v>132</v>
      </c>
      <c r="B41" s="133">
        <v>1</v>
      </c>
      <c r="C41" s="135">
        <v>1.5</v>
      </c>
      <c r="D41" s="136">
        <v>578.6</v>
      </c>
      <c r="E41" s="71">
        <f t="shared" si="1"/>
        <v>578.6</v>
      </c>
    </row>
    <row r="42" spans="1:5">
      <c r="A42" s="132" t="s">
        <v>132</v>
      </c>
      <c r="B42" s="133">
        <v>1</v>
      </c>
      <c r="C42" s="135">
        <v>2</v>
      </c>
      <c r="D42" s="136">
        <v>694.38400000000001</v>
      </c>
      <c r="E42" s="71">
        <f t="shared" si="1"/>
        <v>694.38400000000001</v>
      </c>
    </row>
    <row r="43" spans="1:5">
      <c r="A43" s="132" t="s">
        <v>132</v>
      </c>
      <c r="B43" s="133">
        <v>1</v>
      </c>
      <c r="C43" s="135">
        <v>3</v>
      </c>
      <c r="D43" s="136">
        <v>3033.982</v>
      </c>
      <c r="E43" s="71">
        <f t="shared" si="1"/>
        <v>3033.982</v>
      </c>
    </row>
    <row r="44" spans="1:5">
      <c r="A44" s="132" t="s">
        <v>132</v>
      </c>
      <c r="B44" s="133">
        <v>1</v>
      </c>
      <c r="C44" s="135">
        <v>4</v>
      </c>
      <c r="D44" s="136">
        <v>2866.7530000000002</v>
      </c>
      <c r="E44" s="71">
        <f t="shared" si="1"/>
        <v>2866.7530000000002</v>
      </c>
    </row>
    <row r="45" spans="1:5">
      <c r="A45" s="132" t="s">
        <v>132</v>
      </c>
      <c r="B45" s="133">
        <v>1</v>
      </c>
      <c r="C45" s="135">
        <v>5</v>
      </c>
      <c r="D45" s="136">
        <v>1882.3440000000001</v>
      </c>
      <c r="E45" s="71">
        <f t="shared" si="1"/>
        <v>1882.3440000000001</v>
      </c>
    </row>
    <row r="46" spans="1:5">
      <c r="A46" s="132" t="s">
        <v>132</v>
      </c>
      <c r="B46" s="133">
        <v>1</v>
      </c>
      <c r="C46" s="135">
        <v>6</v>
      </c>
      <c r="D46" s="136">
        <v>1244.9010000000001</v>
      </c>
      <c r="E46" s="71">
        <f t="shared" si="1"/>
        <v>1244.9010000000001</v>
      </c>
    </row>
    <row r="47" spans="1:5">
      <c r="A47" s="132" t="s">
        <v>132</v>
      </c>
      <c r="B47" s="133">
        <v>1</v>
      </c>
      <c r="C47" s="135">
        <v>7</v>
      </c>
      <c r="D47" s="186">
        <v>1119.136</v>
      </c>
      <c r="E47" s="71">
        <f t="shared" si="1"/>
        <v>1119.136</v>
      </c>
    </row>
    <row r="48" spans="1:5">
      <c r="A48" s="132" t="s">
        <v>132</v>
      </c>
      <c r="B48" s="133">
        <v>1</v>
      </c>
      <c r="C48" s="135">
        <v>8</v>
      </c>
      <c r="D48" s="186">
        <v>951.33399999999995</v>
      </c>
      <c r="E48" s="71">
        <f t="shared" si="1"/>
        <v>951.33399999999995</v>
      </c>
    </row>
    <row r="49" spans="1:5">
      <c r="A49" s="132" t="s">
        <v>132</v>
      </c>
      <c r="B49" s="133">
        <v>1</v>
      </c>
      <c r="C49" s="135">
        <v>10</v>
      </c>
      <c r="D49" s="136">
        <v>706.56899999999996</v>
      </c>
      <c r="E49" s="71">
        <f>IF(OR(D49=0,D49="no peak",D49="&lt; 0", D49&lt;$I$1*0.2),"ND",IF(OR(D49&lt;$I$1,$I$1*0.2&lt;=D49&lt;$I$1),"BQL",D49))</f>
        <v>706.56899999999996</v>
      </c>
    </row>
    <row r="50" spans="1:5">
      <c r="A50" s="132" t="s">
        <v>132</v>
      </c>
      <c r="B50" s="133">
        <v>1</v>
      </c>
      <c r="C50" s="135">
        <v>12</v>
      </c>
      <c r="D50" s="136">
        <v>510.04199999999997</v>
      </c>
      <c r="E50" s="71">
        <f t="shared" ref="E50:E64" si="2">IF(OR(D50=0,D50="no peak",D50="&lt; 0", D50&lt;$I$1*0.2),"ND",IF(OR(D50&lt;$I$1,$I$1*0.2&lt;=D50&lt;$I$1),"BQL",D50))</f>
        <v>510.04199999999997</v>
      </c>
    </row>
    <row r="51" spans="1:5">
      <c r="A51" s="132" t="s">
        <v>132</v>
      </c>
      <c r="B51" s="133">
        <v>1</v>
      </c>
      <c r="C51" s="55">
        <v>24</v>
      </c>
      <c r="D51" s="136">
        <v>238.834</v>
      </c>
      <c r="E51" s="71">
        <f t="shared" si="2"/>
        <v>238.834</v>
      </c>
    </row>
    <row r="52" spans="1:5">
      <c r="A52" s="132" t="s">
        <v>132</v>
      </c>
      <c r="B52" s="133">
        <v>1</v>
      </c>
      <c r="C52" s="135">
        <v>36</v>
      </c>
      <c r="D52" s="136">
        <v>47.030999999999999</v>
      </c>
      <c r="E52" s="71" t="str">
        <f t="shared" si="2"/>
        <v>BQL</v>
      </c>
    </row>
    <row r="53" spans="1:5">
      <c r="A53" s="132" t="s">
        <v>132</v>
      </c>
      <c r="B53" s="133">
        <v>2</v>
      </c>
      <c r="C53" s="55">
        <v>0</v>
      </c>
      <c r="D53" s="136" t="s">
        <v>178</v>
      </c>
      <c r="E53" s="71" t="str">
        <f t="shared" si="2"/>
        <v>ND</v>
      </c>
    </row>
    <row r="54" spans="1:5">
      <c r="A54" s="132" t="s">
        <v>132</v>
      </c>
      <c r="B54" s="133">
        <v>2</v>
      </c>
      <c r="C54" s="135">
        <v>0.25</v>
      </c>
      <c r="D54" s="136">
        <v>68.358999999999995</v>
      </c>
      <c r="E54" s="71">
        <f t="shared" si="2"/>
        <v>68.358999999999995</v>
      </c>
    </row>
    <row r="55" spans="1:5">
      <c r="A55" s="132" t="s">
        <v>132</v>
      </c>
      <c r="B55" s="133">
        <v>2</v>
      </c>
      <c r="C55" s="135">
        <v>0.5</v>
      </c>
      <c r="D55" s="136">
        <v>330.59</v>
      </c>
      <c r="E55" s="71">
        <f t="shared" si="2"/>
        <v>330.59</v>
      </c>
    </row>
    <row r="56" spans="1:5">
      <c r="A56" s="132" t="s">
        <v>132</v>
      </c>
      <c r="B56" s="133">
        <v>2</v>
      </c>
      <c r="C56" s="135">
        <v>0.75</v>
      </c>
      <c r="D56" s="136">
        <v>1193.952</v>
      </c>
      <c r="E56" s="71">
        <f t="shared" si="2"/>
        <v>1193.952</v>
      </c>
    </row>
    <row r="57" spans="1:5">
      <c r="A57" s="132" t="s">
        <v>132</v>
      </c>
      <c r="B57" s="133">
        <v>2</v>
      </c>
      <c r="C57" s="135">
        <v>1</v>
      </c>
      <c r="D57" s="136">
        <v>2280.4499999999998</v>
      </c>
      <c r="E57" s="71">
        <f t="shared" si="2"/>
        <v>2280.4499999999998</v>
      </c>
    </row>
    <row r="58" spans="1:5">
      <c r="A58" s="132" t="s">
        <v>132</v>
      </c>
      <c r="B58" s="133">
        <v>2</v>
      </c>
      <c r="C58" s="135">
        <v>1.5</v>
      </c>
      <c r="D58" s="136">
        <v>3043.1280000000002</v>
      </c>
      <c r="E58" s="71">
        <f t="shared" si="2"/>
        <v>3043.1280000000002</v>
      </c>
    </row>
    <row r="59" spans="1:5">
      <c r="A59" s="132" t="s">
        <v>132</v>
      </c>
      <c r="B59" s="133">
        <v>2</v>
      </c>
      <c r="C59" s="135">
        <v>2</v>
      </c>
      <c r="D59" s="136">
        <v>3077.3090000000002</v>
      </c>
      <c r="E59" s="71">
        <f t="shared" si="2"/>
        <v>3077.3090000000002</v>
      </c>
    </row>
    <row r="60" spans="1:5">
      <c r="A60" s="132" t="s">
        <v>132</v>
      </c>
      <c r="B60" s="133">
        <v>2</v>
      </c>
      <c r="C60" s="135">
        <v>3</v>
      </c>
      <c r="D60" s="136">
        <v>2519.5740000000001</v>
      </c>
      <c r="E60" s="71">
        <f t="shared" si="2"/>
        <v>2519.5740000000001</v>
      </c>
    </row>
    <row r="61" spans="1:5">
      <c r="A61" s="132" t="s">
        <v>132</v>
      </c>
      <c r="B61" s="133">
        <v>2</v>
      </c>
      <c r="C61" s="135">
        <v>4</v>
      </c>
      <c r="D61" s="136">
        <v>2162.2710000000002</v>
      </c>
      <c r="E61" s="71">
        <f t="shared" si="2"/>
        <v>2162.2710000000002</v>
      </c>
    </row>
    <row r="62" spans="1:5">
      <c r="A62" s="132" t="s">
        <v>132</v>
      </c>
      <c r="B62" s="133">
        <v>2</v>
      </c>
      <c r="C62" s="135">
        <v>5</v>
      </c>
      <c r="D62" s="186">
        <v>1461.7249999999999</v>
      </c>
      <c r="E62" s="71">
        <f t="shared" si="2"/>
        <v>1461.7249999999999</v>
      </c>
    </row>
    <row r="63" spans="1:5">
      <c r="A63" s="132" t="s">
        <v>132</v>
      </c>
      <c r="B63" s="133">
        <v>2</v>
      </c>
      <c r="C63" s="135">
        <v>6</v>
      </c>
      <c r="D63" s="186">
        <v>1094.002</v>
      </c>
      <c r="E63" s="71">
        <f t="shared" si="2"/>
        <v>1094.002</v>
      </c>
    </row>
    <row r="64" spans="1:5">
      <c r="A64" s="132" t="s">
        <v>132</v>
      </c>
      <c r="B64" s="133">
        <v>2</v>
      </c>
      <c r="C64" s="135">
        <v>7</v>
      </c>
      <c r="D64" s="186">
        <v>814.93</v>
      </c>
      <c r="E64" s="71">
        <f t="shared" si="2"/>
        <v>814.93</v>
      </c>
    </row>
    <row r="65" spans="1:5">
      <c r="A65" s="132" t="s">
        <v>132</v>
      </c>
      <c r="B65" s="133">
        <v>2</v>
      </c>
      <c r="C65" s="135">
        <v>8</v>
      </c>
      <c r="D65" s="136">
        <v>644.59500000000003</v>
      </c>
      <c r="E65" s="71">
        <f>IF(OR(D65=0,D65="no peak",D65="&lt; 0", D65&lt;$I$1*0.2),"ND",IF(OR(D65&lt;$I$1,$I$1*0.2&lt;=D65&lt;$I$1),"BQL",D65))</f>
        <v>644.59500000000003</v>
      </c>
    </row>
    <row r="66" spans="1:5">
      <c r="A66" s="132" t="s">
        <v>132</v>
      </c>
      <c r="B66" s="133">
        <v>2</v>
      </c>
      <c r="C66" s="135">
        <v>10</v>
      </c>
      <c r="D66" s="136">
        <v>533.06399999999996</v>
      </c>
      <c r="E66" s="71">
        <f t="shared" ref="E66:E86" si="3">IF(OR(D66=0,D66="no peak",D66="&lt; 0", D66&lt;$I$1*0.2),"ND",IF(OR(D66&lt;$I$1,$I$1*0.2&lt;=D66&lt;$I$1),"BQL",D66))</f>
        <v>533.06399999999996</v>
      </c>
    </row>
    <row r="67" spans="1:5">
      <c r="A67" s="132" t="s">
        <v>132</v>
      </c>
      <c r="B67" s="133">
        <v>2</v>
      </c>
      <c r="C67" s="135">
        <v>12</v>
      </c>
      <c r="D67" s="136">
        <v>322.17</v>
      </c>
      <c r="E67" s="71">
        <f t="shared" si="3"/>
        <v>322.17</v>
      </c>
    </row>
    <row r="68" spans="1:5">
      <c r="A68" s="132" t="s">
        <v>132</v>
      </c>
      <c r="B68" s="133">
        <v>2</v>
      </c>
      <c r="C68" s="55">
        <v>24</v>
      </c>
      <c r="D68" s="136">
        <v>130.86199999999999</v>
      </c>
      <c r="E68" s="71">
        <f t="shared" si="3"/>
        <v>130.86199999999999</v>
      </c>
    </row>
    <row r="69" spans="1:5">
      <c r="A69" s="132" t="s">
        <v>132</v>
      </c>
      <c r="B69" s="133">
        <v>2</v>
      </c>
      <c r="C69" s="135">
        <v>36</v>
      </c>
      <c r="D69" s="136">
        <v>35.161999999999999</v>
      </c>
      <c r="E69" s="71" t="str">
        <f t="shared" si="3"/>
        <v>BQL</v>
      </c>
    </row>
    <row r="70" spans="1:5">
      <c r="A70" s="132" t="s">
        <v>133</v>
      </c>
      <c r="B70" s="133">
        <v>1</v>
      </c>
      <c r="C70" s="55">
        <v>0</v>
      </c>
      <c r="D70" s="136" t="s">
        <v>178</v>
      </c>
      <c r="E70" s="71" t="str">
        <f t="shared" si="3"/>
        <v>ND</v>
      </c>
    </row>
    <row r="71" spans="1:5">
      <c r="A71" s="132" t="s">
        <v>133</v>
      </c>
      <c r="B71" s="133">
        <v>1</v>
      </c>
      <c r="C71" s="135">
        <v>0.25</v>
      </c>
      <c r="D71" s="136">
        <v>45.405999999999999</v>
      </c>
      <c r="E71" s="71" t="str">
        <f t="shared" si="3"/>
        <v>BQL</v>
      </c>
    </row>
    <row r="72" spans="1:5">
      <c r="A72" s="132" t="s">
        <v>133</v>
      </c>
      <c r="B72" s="133">
        <v>1</v>
      </c>
      <c r="C72" s="135">
        <v>0.5</v>
      </c>
      <c r="D72" s="136">
        <v>582.49900000000002</v>
      </c>
      <c r="E72" s="71">
        <f t="shared" si="3"/>
        <v>582.49900000000002</v>
      </c>
    </row>
    <row r="73" spans="1:5">
      <c r="A73" s="132" t="s">
        <v>133</v>
      </c>
      <c r="B73" s="133">
        <v>1</v>
      </c>
      <c r="C73" s="135">
        <v>0.75</v>
      </c>
      <c r="D73" s="136">
        <v>1628.0550000000001</v>
      </c>
      <c r="E73" s="71">
        <f t="shared" si="3"/>
        <v>1628.0550000000001</v>
      </c>
    </row>
    <row r="74" spans="1:5">
      <c r="A74" s="132" t="s">
        <v>133</v>
      </c>
      <c r="B74" s="133">
        <v>1</v>
      </c>
      <c r="C74" s="135">
        <v>1</v>
      </c>
      <c r="D74" s="136">
        <v>2309.1509999999998</v>
      </c>
      <c r="E74" s="71">
        <f t="shared" si="3"/>
        <v>2309.1509999999998</v>
      </c>
    </row>
    <row r="75" spans="1:5">
      <c r="A75" s="132" t="s">
        <v>133</v>
      </c>
      <c r="B75" s="133">
        <v>1</v>
      </c>
      <c r="C75" s="135">
        <v>1.5</v>
      </c>
      <c r="D75" s="136">
        <v>2614.0160000000001</v>
      </c>
      <c r="E75" s="71">
        <f t="shared" si="3"/>
        <v>2614.0160000000001</v>
      </c>
    </row>
    <row r="76" spans="1:5">
      <c r="A76" s="132" t="s">
        <v>133</v>
      </c>
      <c r="B76" s="133">
        <v>1</v>
      </c>
      <c r="C76" s="135">
        <v>2</v>
      </c>
      <c r="D76" s="136">
        <v>2782.9789999999998</v>
      </c>
      <c r="E76" s="71">
        <f t="shared" si="3"/>
        <v>2782.9789999999998</v>
      </c>
    </row>
    <row r="77" spans="1:5">
      <c r="A77" s="132" t="s">
        <v>133</v>
      </c>
      <c r="B77" s="133">
        <v>1</v>
      </c>
      <c r="C77" s="135">
        <v>3</v>
      </c>
      <c r="D77" s="136">
        <v>2459.607</v>
      </c>
      <c r="E77" s="71">
        <f t="shared" si="3"/>
        <v>2459.607</v>
      </c>
    </row>
    <row r="78" spans="1:5">
      <c r="A78" s="132" t="s">
        <v>133</v>
      </c>
      <c r="B78" s="133">
        <v>1</v>
      </c>
      <c r="C78" s="135">
        <v>4</v>
      </c>
      <c r="D78" s="186">
        <v>2061.4470000000001</v>
      </c>
      <c r="E78" s="71">
        <f t="shared" si="3"/>
        <v>2061.4470000000001</v>
      </c>
    </row>
    <row r="79" spans="1:5">
      <c r="A79" s="132" t="s">
        <v>133</v>
      </c>
      <c r="B79" s="133">
        <v>1</v>
      </c>
      <c r="C79" s="135">
        <v>5</v>
      </c>
      <c r="D79" s="186">
        <v>1474.779</v>
      </c>
      <c r="E79" s="71">
        <f t="shared" si="3"/>
        <v>1474.779</v>
      </c>
    </row>
    <row r="80" spans="1:5">
      <c r="A80" s="132" t="s">
        <v>133</v>
      </c>
      <c r="B80" s="133">
        <v>1</v>
      </c>
      <c r="C80" s="135">
        <v>6</v>
      </c>
      <c r="D80" s="186">
        <v>1090.308</v>
      </c>
      <c r="E80" s="71">
        <f t="shared" si="3"/>
        <v>1090.308</v>
      </c>
    </row>
    <row r="81" spans="1:5">
      <c r="A81" s="132" t="s">
        <v>133</v>
      </c>
      <c r="B81" s="133">
        <v>1</v>
      </c>
      <c r="C81" s="135">
        <v>7</v>
      </c>
      <c r="D81" s="136">
        <v>915.92399999999998</v>
      </c>
      <c r="E81" s="71">
        <f t="shared" si="3"/>
        <v>915.92399999999998</v>
      </c>
    </row>
    <row r="82" spans="1:5">
      <c r="A82" s="132" t="s">
        <v>133</v>
      </c>
      <c r="B82" s="133">
        <v>1</v>
      </c>
      <c r="C82" s="135">
        <v>8</v>
      </c>
      <c r="D82" s="136">
        <v>696.40700000000004</v>
      </c>
      <c r="E82" s="71">
        <f t="shared" si="3"/>
        <v>696.40700000000004</v>
      </c>
    </row>
    <row r="83" spans="1:5">
      <c r="A83" s="132" t="s">
        <v>133</v>
      </c>
      <c r="B83" s="133">
        <v>1</v>
      </c>
      <c r="C83" s="135">
        <v>10</v>
      </c>
      <c r="D83" s="136">
        <v>548.79100000000005</v>
      </c>
      <c r="E83" s="71">
        <f t="shared" si="3"/>
        <v>548.79100000000005</v>
      </c>
    </row>
    <row r="84" spans="1:5">
      <c r="A84" s="132" t="s">
        <v>133</v>
      </c>
      <c r="B84" s="133">
        <v>1</v>
      </c>
      <c r="C84" s="135">
        <v>12</v>
      </c>
      <c r="D84" s="136">
        <v>339.35</v>
      </c>
      <c r="E84" s="71">
        <f t="shared" si="3"/>
        <v>339.35</v>
      </c>
    </row>
    <row r="85" spans="1:5">
      <c r="A85" s="132" t="s">
        <v>133</v>
      </c>
      <c r="B85" s="133">
        <v>1</v>
      </c>
      <c r="C85" s="55">
        <v>24</v>
      </c>
      <c r="D85" s="136">
        <v>144.38399999999999</v>
      </c>
      <c r="E85" s="71">
        <f t="shared" si="3"/>
        <v>144.38399999999999</v>
      </c>
    </row>
    <row r="86" spans="1:5">
      <c r="A86" s="132" t="s">
        <v>133</v>
      </c>
      <c r="B86" s="133">
        <v>1</v>
      </c>
      <c r="C86" s="135">
        <v>36</v>
      </c>
      <c r="D86" s="136">
        <v>36.585999999999999</v>
      </c>
      <c r="E86" s="71" t="str">
        <f t="shared" si="3"/>
        <v>BQL</v>
      </c>
    </row>
    <row r="87" spans="1:5">
      <c r="A87" s="132" t="s">
        <v>134</v>
      </c>
      <c r="B87" s="133">
        <v>1</v>
      </c>
      <c r="C87" s="55">
        <v>0</v>
      </c>
      <c r="D87" s="136" t="s">
        <v>178</v>
      </c>
      <c r="E87" s="71" t="str">
        <f t="shared" ref="E87:E111" si="4">IF(OR(D87=0,D87="no peak",D87="&lt; 0", D87&lt;$I$1*0.2),"ND",IF(OR(D87&lt;$I$1,$I$1*0.2&lt;=D87&lt;$I$1),"BQL",D87))</f>
        <v>ND</v>
      </c>
    </row>
    <row r="88" spans="1:5">
      <c r="A88" s="132" t="s">
        <v>134</v>
      </c>
      <c r="B88" s="133">
        <v>1</v>
      </c>
      <c r="C88" s="135">
        <v>0.25</v>
      </c>
      <c r="D88" s="136">
        <v>179.096</v>
      </c>
      <c r="E88" s="71">
        <f t="shared" si="4"/>
        <v>179.096</v>
      </c>
    </row>
    <row r="89" spans="1:5">
      <c r="A89" s="132" t="s">
        <v>134</v>
      </c>
      <c r="B89" s="133">
        <v>1</v>
      </c>
      <c r="C89" s="135">
        <v>0.5</v>
      </c>
      <c r="D89" s="136">
        <v>896.18899999999996</v>
      </c>
      <c r="E89" s="71">
        <f t="shared" si="4"/>
        <v>896.18899999999996</v>
      </c>
    </row>
    <row r="90" spans="1:5">
      <c r="A90" s="132" t="s">
        <v>134</v>
      </c>
      <c r="B90" s="133">
        <v>1</v>
      </c>
      <c r="C90" s="135">
        <v>0.75</v>
      </c>
      <c r="D90" s="136">
        <v>2080.2629999999999</v>
      </c>
      <c r="E90" s="71">
        <f t="shared" si="4"/>
        <v>2080.2629999999999</v>
      </c>
    </row>
    <row r="91" spans="1:5">
      <c r="A91" s="132" t="s">
        <v>134</v>
      </c>
      <c r="B91" s="133">
        <v>1</v>
      </c>
      <c r="C91" s="135">
        <v>1</v>
      </c>
      <c r="D91" s="136">
        <v>2934.2420000000002</v>
      </c>
      <c r="E91" s="71">
        <f t="shared" si="4"/>
        <v>2934.2420000000002</v>
      </c>
    </row>
    <row r="92" spans="1:5">
      <c r="A92" s="132" t="s">
        <v>134</v>
      </c>
      <c r="B92" s="133">
        <v>1</v>
      </c>
      <c r="C92" s="135">
        <v>1.5</v>
      </c>
      <c r="D92" s="136">
        <v>4228.9390000000003</v>
      </c>
      <c r="E92" s="71">
        <f t="shared" si="4"/>
        <v>4228.9390000000003</v>
      </c>
    </row>
    <row r="93" spans="1:5">
      <c r="A93" s="132" t="s">
        <v>134</v>
      </c>
      <c r="B93" s="133">
        <v>1</v>
      </c>
      <c r="C93" s="135">
        <v>2</v>
      </c>
      <c r="D93" s="186">
        <v>4953.6270000000004</v>
      </c>
      <c r="E93" s="71">
        <f t="shared" si="4"/>
        <v>4953.6270000000004</v>
      </c>
    </row>
    <row r="94" spans="1:5">
      <c r="A94" s="132" t="s">
        <v>134</v>
      </c>
      <c r="B94" s="133">
        <v>1</v>
      </c>
      <c r="C94" s="135">
        <v>3</v>
      </c>
      <c r="D94" s="186">
        <v>4939.8680000000004</v>
      </c>
      <c r="E94" s="71">
        <f t="shared" si="4"/>
        <v>4939.8680000000004</v>
      </c>
    </row>
    <row r="95" spans="1:5">
      <c r="A95" s="132" t="s">
        <v>134</v>
      </c>
      <c r="B95" s="133">
        <v>1</v>
      </c>
      <c r="C95" s="135">
        <v>4</v>
      </c>
      <c r="D95" s="186">
        <v>3974.4029999999998</v>
      </c>
      <c r="E95" s="71">
        <f t="shared" si="4"/>
        <v>3974.4029999999998</v>
      </c>
    </row>
    <row r="96" spans="1:5">
      <c r="A96" s="132" t="s">
        <v>134</v>
      </c>
      <c r="B96" s="133">
        <v>1</v>
      </c>
      <c r="C96" s="135">
        <v>5</v>
      </c>
      <c r="D96" s="136">
        <v>3093.636</v>
      </c>
      <c r="E96" s="71">
        <f t="shared" si="4"/>
        <v>3093.636</v>
      </c>
    </row>
    <row r="97" spans="1:5">
      <c r="A97" s="132" t="s">
        <v>134</v>
      </c>
      <c r="B97" s="133">
        <v>1</v>
      </c>
      <c r="C97" s="135">
        <v>6</v>
      </c>
      <c r="D97" s="136">
        <v>2461.0450000000001</v>
      </c>
      <c r="E97" s="71">
        <f t="shared" si="4"/>
        <v>2461.0450000000001</v>
      </c>
    </row>
    <row r="98" spans="1:5">
      <c r="A98" s="132" t="s">
        <v>134</v>
      </c>
      <c r="B98" s="133">
        <v>1</v>
      </c>
      <c r="C98" s="135">
        <v>7</v>
      </c>
      <c r="D98" s="136">
        <v>1902.865</v>
      </c>
      <c r="E98" s="71">
        <f t="shared" si="4"/>
        <v>1902.865</v>
      </c>
    </row>
    <row r="99" spans="1:5">
      <c r="A99" s="132" t="s">
        <v>134</v>
      </c>
      <c r="B99" s="133">
        <v>1</v>
      </c>
      <c r="C99" s="135">
        <v>8</v>
      </c>
      <c r="D99" s="136">
        <v>1539.1110000000001</v>
      </c>
      <c r="E99" s="71">
        <f t="shared" si="4"/>
        <v>1539.1110000000001</v>
      </c>
    </row>
    <row r="100" spans="1:5">
      <c r="A100" s="132" t="s">
        <v>134</v>
      </c>
      <c r="B100" s="133">
        <v>1</v>
      </c>
      <c r="C100" s="135">
        <v>10</v>
      </c>
      <c r="D100" s="136">
        <v>1063.499</v>
      </c>
      <c r="E100" s="71">
        <f t="shared" si="4"/>
        <v>1063.499</v>
      </c>
    </row>
    <row r="101" spans="1:5">
      <c r="A101" s="132" t="s">
        <v>134</v>
      </c>
      <c r="B101" s="133">
        <v>1</v>
      </c>
      <c r="C101" s="135">
        <v>12</v>
      </c>
      <c r="D101" s="136">
        <v>648.08000000000004</v>
      </c>
      <c r="E101" s="71">
        <f t="shared" si="4"/>
        <v>648.08000000000004</v>
      </c>
    </row>
    <row r="102" spans="1:5">
      <c r="A102" s="132" t="s">
        <v>134</v>
      </c>
      <c r="B102" s="133">
        <v>1</v>
      </c>
      <c r="C102" s="55">
        <v>24</v>
      </c>
      <c r="D102" s="136">
        <v>205.315</v>
      </c>
      <c r="E102" s="71">
        <f t="shared" si="4"/>
        <v>205.315</v>
      </c>
    </row>
    <row r="103" spans="1:5">
      <c r="A103" s="132" t="s">
        <v>134</v>
      </c>
      <c r="B103" s="133">
        <v>1</v>
      </c>
      <c r="C103" s="135">
        <v>36</v>
      </c>
      <c r="D103" s="136">
        <v>51.005000000000003</v>
      </c>
      <c r="E103" s="71">
        <f t="shared" si="4"/>
        <v>51.005000000000003</v>
      </c>
    </row>
    <row r="104" spans="1:5">
      <c r="A104" s="132" t="s">
        <v>134</v>
      </c>
      <c r="B104" s="133">
        <v>2</v>
      </c>
      <c r="C104" s="55">
        <v>0</v>
      </c>
      <c r="D104" s="136" t="s">
        <v>178</v>
      </c>
      <c r="E104" s="71" t="str">
        <f t="shared" si="4"/>
        <v>ND</v>
      </c>
    </row>
    <row r="105" spans="1:5">
      <c r="A105" s="132" t="s">
        <v>134</v>
      </c>
      <c r="B105" s="133">
        <v>2</v>
      </c>
      <c r="C105" s="135">
        <v>0.25</v>
      </c>
      <c r="D105" s="136">
        <v>83.49</v>
      </c>
      <c r="E105" s="71">
        <f t="shared" si="4"/>
        <v>83.49</v>
      </c>
    </row>
    <row r="106" spans="1:5">
      <c r="A106" s="132" t="s">
        <v>134</v>
      </c>
      <c r="B106" s="133">
        <v>2</v>
      </c>
      <c r="C106" s="135">
        <v>0.5</v>
      </c>
      <c r="D106" s="136">
        <v>611.96799999999996</v>
      </c>
      <c r="E106" s="71">
        <f t="shared" si="4"/>
        <v>611.96799999999996</v>
      </c>
    </row>
    <row r="107" spans="1:5">
      <c r="A107" s="132" t="s">
        <v>134</v>
      </c>
      <c r="B107" s="133">
        <v>2</v>
      </c>
      <c r="C107" s="135">
        <v>0.75</v>
      </c>
      <c r="D107" s="136">
        <v>1788.9590000000001</v>
      </c>
      <c r="E107" s="71">
        <f t="shared" si="4"/>
        <v>1788.9590000000001</v>
      </c>
    </row>
    <row r="108" spans="1:5">
      <c r="A108" s="132" t="s">
        <v>134</v>
      </c>
      <c r="B108" s="133">
        <v>2</v>
      </c>
      <c r="C108" s="135">
        <v>1</v>
      </c>
      <c r="D108" s="136">
        <v>2515.2939999999999</v>
      </c>
      <c r="E108" s="71">
        <f t="shared" si="4"/>
        <v>2515.2939999999999</v>
      </c>
    </row>
    <row r="109" spans="1:5">
      <c r="A109" s="132" t="s">
        <v>134</v>
      </c>
      <c r="B109" s="133">
        <v>2</v>
      </c>
      <c r="C109" s="135">
        <v>1.5</v>
      </c>
      <c r="D109" s="136">
        <v>3948.7190000000001</v>
      </c>
      <c r="E109" s="71">
        <f t="shared" si="4"/>
        <v>3948.7190000000001</v>
      </c>
    </row>
    <row r="110" spans="1:5">
      <c r="A110" s="132" t="s">
        <v>134</v>
      </c>
      <c r="B110" s="133">
        <v>2</v>
      </c>
      <c r="C110" s="135">
        <v>2</v>
      </c>
      <c r="D110" s="136">
        <v>5532.7330000000002</v>
      </c>
      <c r="E110" s="71">
        <f t="shared" si="4"/>
        <v>5532.7330000000002</v>
      </c>
    </row>
    <row r="111" spans="1:5">
      <c r="A111" s="132" t="s">
        <v>134</v>
      </c>
      <c r="B111" s="133">
        <v>2</v>
      </c>
      <c r="C111" s="135">
        <v>3</v>
      </c>
      <c r="D111" s="136">
        <v>5759.21</v>
      </c>
      <c r="E111" s="71">
        <f t="shared" si="4"/>
        <v>5759.21</v>
      </c>
    </row>
    <row r="112" spans="1:5">
      <c r="A112" s="132" t="s">
        <v>134</v>
      </c>
      <c r="B112" s="133">
        <v>2</v>
      </c>
      <c r="C112" s="135">
        <v>4</v>
      </c>
      <c r="D112" s="136">
        <v>6003.9579999999996</v>
      </c>
      <c r="E112" s="71">
        <f>IF(OR(D112=0,D112="no peak",D112="&lt; 0", D112&lt;$I$1*0.2),"ND",IF(OR(D112&lt;$I$1,$I$1*0.2&lt;=D112&lt;$I$1),"BQL",D112))</f>
        <v>6003.9579999999996</v>
      </c>
    </row>
    <row r="113" spans="1:5">
      <c r="A113" s="132" t="s">
        <v>134</v>
      </c>
      <c r="B113" s="133">
        <v>2</v>
      </c>
      <c r="C113" s="135">
        <v>5</v>
      </c>
      <c r="D113" s="136">
        <v>4142.9319999999998</v>
      </c>
      <c r="E113" s="71">
        <f t="shared" ref="E113:E143" si="5">IF(OR(D113=0,D113="no peak",D113="&lt; 0", D113&lt;$I$1*0.2),"ND",IF(OR(D113&lt;$I$1,$I$1*0.2&lt;=D113&lt;$I$1),"BQL",D113))</f>
        <v>4142.9319999999998</v>
      </c>
    </row>
    <row r="114" spans="1:5">
      <c r="A114" s="132" t="s">
        <v>134</v>
      </c>
      <c r="B114" s="133">
        <v>2</v>
      </c>
      <c r="C114" s="135">
        <v>6</v>
      </c>
      <c r="D114" s="136">
        <v>2594.3429999999998</v>
      </c>
      <c r="E114" s="71">
        <f t="shared" si="5"/>
        <v>2594.3429999999998</v>
      </c>
    </row>
    <row r="115" spans="1:5">
      <c r="A115" s="132" t="s">
        <v>134</v>
      </c>
      <c r="B115" s="133">
        <v>2</v>
      </c>
      <c r="C115" s="135">
        <v>7</v>
      </c>
      <c r="D115" s="136">
        <v>2008.6379999999999</v>
      </c>
      <c r="E115" s="71">
        <f t="shared" si="5"/>
        <v>2008.6379999999999</v>
      </c>
    </row>
    <row r="116" spans="1:5">
      <c r="A116" s="132" t="s">
        <v>134</v>
      </c>
      <c r="B116" s="133">
        <v>2</v>
      </c>
      <c r="C116" s="135">
        <v>8</v>
      </c>
      <c r="D116" s="136">
        <v>1586.6279999999999</v>
      </c>
      <c r="E116" s="71">
        <f t="shared" si="5"/>
        <v>1586.6279999999999</v>
      </c>
    </row>
    <row r="117" spans="1:5">
      <c r="A117" s="132" t="s">
        <v>134</v>
      </c>
      <c r="B117" s="133">
        <v>2</v>
      </c>
      <c r="C117" s="135">
        <v>10</v>
      </c>
      <c r="D117" s="136">
        <v>1137.7139999999999</v>
      </c>
      <c r="E117" s="71">
        <f t="shared" si="5"/>
        <v>1137.7139999999999</v>
      </c>
    </row>
    <row r="118" spans="1:5">
      <c r="A118" s="132" t="s">
        <v>134</v>
      </c>
      <c r="B118" s="133">
        <v>2</v>
      </c>
      <c r="C118" s="135">
        <v>12</v>
      </c>
      <c r="D118" s="136">
        <v>749.83299999999997</v>
      </c>
      <c r="E118" s="71">
        <f t="shared" si="5"/>
        <v>749.83299999999997</v>
      </c>
    </row>
    <row r="119" spans="1:5">
      <c r="A119" s="132" t="s">
        <v>134</v>
      </c>
      <c r="B119" s="133">
        <v>2</v>
      </c>
      <c r="C119" s="55">
        <v>24</v>
      </c>
      <c r="D119" s="136">
        <v>291.959</v>
      </c>
      <c r="E119" s="71">
        <f t="shared" si="5"/>
        <v>291.959</v>
      </c>
    </row>
    <row r="120" spans="1:5">
      <c r="A120" s="132" t="s">
        <v>134</v>
      </c>
      <c r="B120" s="133">
        <v>2</v>
      </c>
      <c r="C120" s="135">
        <v>36</v>
      </c>
      <c r="D120" s="136">
        <v>71.274000000000001</v>
      </c>
      <c r="E120" s="71">
        <f t="shared" si="5"/>
        <v>71.274000000000001</v>
      </c>
    </row>
    <row r="121" spans="1:5">
      <c r="A121" s="132" t="s">
        <v>135</v>
      </c>
      <c r="B121" s="133">
        <v>1</v>
      </c>
      <c r="C121" s="55">
        <v>0</v>
      </c>
      <c r="D121" s="136" t="s">
        <v>178</v>
      </c>
      <c r="E121" s="71" t="str">
        <f t="shared" si="5"/>
        <v>ND</v>
      </c>
    </row>
    <row r="122" spans="1:5">
      <c r="A122" s="132" t="s">
        <v>135</v>
      </c>
      <c r="B122" s="133">
        <v>1</v>
      </c>
      <c r="C122" s="135">
        <v>0.25</v>
      </c>
      <c r="D122" s="136">
        <v>118.55500000000001</v>
      </c>
      <c r="E122" s="71">
        <f t="shared" si="5"/>
        <v>118.55500000000001</v>
      </c>
    </row>
    <row r="123" spans="1:5">
      <c r="A123" s="132" t="s">
        <v>135</v>
      </c>
      <c r="B123" s="133">
        <v>1</v>
      </c>
      <c r="C123" s="135">
        <v>0.5</v>
      </c>
      <c r="D123" s="136">
        <v>459.62900000000002</v>
      </c>
      <c r="E123" s="71">
        <f t="shared" si="5"/>
        <v>459.62900000000002</v>
      </c>
    </row>
    <row r="124" spans="1:5">
      <c r="A124" s="132" t="s">
        <v>135</v>
      </c>
      <c r="B124" s="133">
        <v>1</v>
      </c>
      <c r="C124" s="135">
        <v>0.75</v>
      </c>
      <c r="D124" s="136">
        <v>848.98199999999997</v>
      </c>
      <c r="E124" s="71">
        <f t="shared" si="5"/>
        <v>848.98199999999997</v>
      </c>
    </row>
    <row r="125" spans="1:5">
      <c r="A125" s="132" t="s">
        <v>135</v>
      </c>
      <c r="B125" s="133">
        <v>1</v>
      </c>
      <c r="C125" s="135">
        <v>1</v>
      </c>
      <c r="D125" s="186">
        <v>1070.19</v>
      </c>
      <c r="E125" s="71">
        <f t="shared" si="5"/>
        <v>1070.19</v>
      </c>
    </row>
    <row r="126" spans="1:5">
      <c r="A126" s="132" t="s">
        <v>135</v>
      </c>
      <c r="B126" s="133">
        <v>1</v>
      </c>
      <c r="C126" s="135">
        <v>1.5</v>
      </c>
      <c r="D126" s="186">
        <v>1231.652</v>
      </c>
      <c r="E126" s="71">
        <f t="shared" si="5"/>
        <v>1231.652</v>
      </c>
    </row>
    <row r="127" spans="1:5">
      <c r="A127" s="132" t="s">
        <v>135</v>
      </c>
      <c r="B127" s="133">
        <v>1</v>
      </c>
      <c r="C127" s="135">
        <v>2</v>
      </c>
      <c r="D127" s="186">
        <v>2313.511</v>
      </c>
      <c r="E127" s="71">
        <f t="shared" si="5"/>
        <v>2313.511</v>
      </c>
    </row>
    <row r="128" spans="1:5">
      <c r="A128" s="132" t="s">
        <v>135</v>
      </c>
      <c r="B128" s="133">
        <v>1</v>
      </c>
      <c r="C128" s="135">
        <v>3</v>
      </c>
      <c r="D128" s="136">
        <v>4169.3549999999996</v>
      </c>
      <c r="E128" s="71">
        <f t="shared" si="5"/>
        <v>4169.3549999999996</v>
      </c>
    </row>
    <row r="129" spans="1:5">
      <c r="A129" s="132" t="s">
        <v>135</v>
      </c>
      <c r="B129" s="133">
        <v>1</v>
      </c>
      <c r="C129" s="135">
        <v>4</v>
      </c>
      <c r="D129" s="136">
        <v>4822.07</v>
      </c>
      <c r="E129" s="71">
        <f t="shared" si="5"/>
        <v>4822.07</v>
      </c>
    </row>
    <row r="130" spans="1:5">
      <c r="A130" s="132" t="s">
        <v>135</v>
      </c>
      <c r="B130" s="133">
        <v>1</v>
      </c>
      <c r="C130" s="135">
        <v>5</v>
      </c>
      <c r="D130" s="136">
        <v>3606.1880000000001</v>
      </c>
      <c r="E130" s="71">
        <f t="shared" si="5"/>
        <v>3606.1880000000001</v>
      </c>
    </row>
    <row r="131" spans="1:5">
      <c r="A131" s="132" t="s">
        <v>135</v>
      </c>
      <c r="B131" s="133">
        <v>1</v>
      </c>
      <c r="C131" s="135">
        <v>6</v>
      </c>
      <c r="D131" s="136">
        <v>2900.2930000000001</v>
      </c>
      <c r="E131" s="71">
        <f t="shared" si="5"/>
        <v>2900.2930000000001</v>
      </c>
    </row>
    <row r="132" spans="1:5">
      <c r="A132" s="132" t="s">
        <v>135</v>
      </c>
      <c r="B132" s="133">
        <v>1</v>
      </c>
      <c r="C132" s="135">
        <v>7</v>
      </c>
      <c r="D132" s="136">
        <v>2583.0369999999998</v>
      </c>
      <c r="E132" s="71">
        <f t="shared" si="5"/>
        <v>2583.0369999999998</v>
      </c>
    </row>
    <row r="133" spans="1:5">
      <c r="A133" s="132" t="s">
        <v>135</v>
      </c>
      <c r="B133" s="133">
        <v>1</v>
      </c>
      <c r="C133" s="135">
        <v>8</v>
      </c>
      <c r="D133" s="136">
        <v>2255.46</v>
      </c>
      <c r="E133" s="71">
        <f t="shared" si="5"/>
        <v>2255.46</v>
      </c>
    </row>
    <row r="134" spans="1:5">
      <c r="A134" s="132" t="s">
        <v>135</v>
      </c>
      <c r="B134" s="133">
        <v>1</v>
      </c>
      <c r="C134" s="135">
        <v>10</v>
      </c>
      <c r="D134" s="136">
        <v>1699.9690000000001</v>
      </c>
      <c r="E134" s="71">
        <f t="shared" si="5"/>
        <v>1699.9690000000001</v>
      </c>
    </row>
    <row r="135" spans="1:5">
      <c r="A135" s="132" t="s">
        <v>135</v>
      </c>
      <c r="B135" s="133">
        <v>1</v>
      </c>
      <c r="C135" s="135">
        <v>12</v>
      </c>
      <c r="D135" s="136">
        <v>997.48099999999999</v>
      </c>
      <c r="E135" s="71">
        <f t="shared" si="5"/>
        <v>997.48099999999999</v>
      </c>
    </row>
    <row r="136" spans="1:5">
      <c r="A136" s="132" t="s">
        <v>135</v>
      </c>
      <c r="B136" s="133">
        <v>1</v>
      </c>
      <c r="C136" s="55">
        <v>24</v>
      </c>
      <c r="D136" s="136">
        <v>283.488</v>
      </c>
      <c r="E136" s="71">
        <f t="shared" si="5"/>
        <v>283.488</v>
      </c>
    </row>
    <row r="137" spans="1:5">
      <c r="A137" s="132" t="s">
        <v>135</v>
      </c>
      <c r="B137" s="133">
        <v>1</v>
      </c>
      <c r="C137" s="135">
        <v>36</v>
      </c>
      <c r="D137" s="136">
        <v>85.626000000000005</v>
      </c>
      <c r="E137" s="71">
        <f t="shared" si="5"/>
        <v>85.626000000000005</v>
      </c>
    </row>
    <row r="138" spans="1:5">
      <c r="A138" s="132" t="s">
        <v>135</v>
      </c>
      <c r="B138" s="133">
        <v>2</v>
      </c>
      <c r="C138" s="55">
        <v>0</v>
      </c>
      <c r="D138" s="136" t="s">
        <v>178</v>
      </c>
      <c r="E138" s="71" t="str">
        <f t="shared" si="5"/>
        <v>ND</v>
      </c>
    </row>
    <row r="139" spans="1:5">
      <c r="A139" s="132" t="s">
        <v>135</v>
      </c>
      <c r="B139" s="133">
        <v>2</v>
      </c>
      <c r="C139" s="135">
        <v>0.25</v>
      </c>
      <c r="D139" s="136">
        <v>55.561999999999998</v>
      </c>
      <c r="E139" s="71">
        <f t="shared" si="5"/>
        <v>55.561999999999998</v>
      </c>
    </row>
    <row r="140" spans="1:5">
      <c r="A140" s="132" t="s">
        <v>135</v>
      </c>
      <c r="B140" s="133">
        <v>2</v>
      </c>
      <c r="C140" s="135">
        <v>0.5</v>
      </c>
      <c r="D140" s="136">
        <v>227.16200000000001</v>
      </c>
      <c r="E140" s="71">
        <f t="shared" si="5"/>
        <v>227.16200000000001</v>
      </c>
    </row>
    <row r="141" spans="1:5">
      <c r="A141" s="132" t="s">
        <v>135</v>
      </c>
      <c r="B141" s="133">
        <v>2</v>
      </c>
      <c r="C141" s="135">
        <v>0.75</v>
      </c>
      <c r="D141" s="136">
        <v>364.22300000000001</v>
      </c>
      <c r="E141" s="71">
        <f t="shared" si="5"/>
        <v>364.22300000000001</v>
      </c>
    </row>
    <row r="142" spans="1:5">
      <c r="A142" s="132" t="s">
        <v>135</v>
      </c>
      <c r="B142" s="133">
        <v>2</v>
      </c>
      <c r="C142" s="135">
        <v>1</v>
      </c>
      <c r="D142" s="136">
        <v>443.66899999999998</v>
      </c>
      <c r="E142" s="71">
        <f t="shared" si="5"/>
        <v>443.66899999999998</v>
      </c>
    </row>
    <row r="143" spans="1:5">
      <c r="A143" s="132" t="s">
        <v>135</v>
      </c>
      <c r="B143" s="133">
        <v>2</v>
      </c>
      <c r="C143" s="135">
        <v>1.5</v>
      </c>
      <c r="D143" s="136">
        <v>521.53399999999999</v>
      </c>
      <c r="E143" s="71">
        <f t="shared" si="5"/>
        <v>521.53399999999999</v>
      </c>
    </row>
    <row r="144" spans="1:5">
      <c r="A144" s="132" t="s">
        <v>135</v>
      </c>
      <c r="B144" s="133">
        <v>2</v>
      </c>
      <c r="C144" s="135">
        <v>2</v>
      </c>
      <c r="D144" s="136">
        <v>1696.4680000000001</v>
      </c>
      <c r="E144" s="71">
        <f>IF(OR(D144=0,D144="no peak",D144="&lt; 0", D144&lt;$I$1*0.2),"ND",IF(OR(D144&lt;$I$1,$I$1*0.2&lt;=D144&lt;$I$1),"BQL",D144))</f>
        <v>1696.4680000000001</v>
      </c>
    </row>
    <row r="145" spans="1:5">
      <c r="A145" s="132" t="s">
        <v>135</v>
      </c>
      <c r="B145" s="133">
        <v>2</v>
      </c>
      <c r="C145" s="135">
        <v>3</v>
      </c>
      <c r="D145" s="136">
        <v>3494.34</v>
      </c>
      <c r="E145" s="71">
        <f t="shared" ref="E145:E175" si="6">IF(OR(D145=0,D145="no peak",D145="&lt; 0", D145&lt;$I$1*0.2),"ND",IF(OR(D145&lt;$I$1,$I$1*0.2&lt;=D145&lt;$I$1),"BQL",D145))</f>
        <v>3494.34</v>
      </c>
    </row>
    <row r="146" spans="1:5">
      <c r="A146" s="132" t="s">
        <v>135</v>
      </c>
      <c r="B146" s="133">
        <v>2</v>
      </c>
      <c r="C146" s="135">
        <v>4</v>
      </c>
      <c r="D146" s="136">
        <v>3659.797</v>
      </c>
      <c r="E146" s="71">
        <f t="shared" si="6"/>
        <v>3659.797</v>
      </c>
    </row>
    <row r="147" spans="1:5">
      <c r="A147" s="132" t="s">
        <v>135</v>
      </c>
      <c r="B147" s="133">
        <v>2</v>
      </c>
      <c r="C147" s="135">
        <v>5</v>
      </c>
      <c r="D147" s="136">
        <v>2470.268</v>
      </c>
      <c r="E147" s="71">
        <f t="shared" si="6"/>
        <v>2470.268</v>
      </c>
    </row>
    <row r="148" spans="1:5">
      <c r="A148" s="132" t="s">
        <v>135</v>
      </c>
      <c r="B148" s="133">
        <v>2</v>
      </c>
      <c r="C148" s="135">
        <v>6</v>
      </c>
      <c r="D148" s="136">
        <v>1767.9010000000001</v>
      </c>
      <c r="E148" s="71">
        <f t="shared" si="6"/>
        <v>1767.9010000000001</v>
      </c>
    </row>
    <row r="149" spans="1:5">
      <c r="A149" s="132" t="s">
        <v>135</v>
      </c>
      <c r="B149" s="133">
        <v>2</v>
      </c>
      <c r="C149" s="135">
        <v>7</v>
      </c>
      <c r="D149" s="136">
        <v>1527.9069999999999</v>
      </c>
      <c r="E149" s="71">
        <f t="shared" si="6"/>
        <v>1527.9069999999999</v>
      </c>
    </row>
    <row r="150" spans="1:5">
      <c r="A150" s="132" t="s">
        <v>135</v>
      </c>
      <c r="B150" s="133">
        <v>2</v>
      </c>
      <c r="C150" s="135">
        <v>8</v>
      </c>
      <c r="D150" s="136">
        <v>1314.2249999999999</v>
      </c>
      <c r="E150" s="71">
        <f t="shared" si="6"/>
        <v>1314.2249999999999</v>
      </c>
    </row>
    <row r="151" spans="1:5">
      <c r="A151" s="132" t="s">
        <v>135</v>
      </c>
      <c r="B151" s="133">
        <v>2</v>
      </c>
      <c r="C151" s="135">
        <v>10</v>
      </c>
      <c r="D151" s="136">
        <v>1054.384</v>
      </c>
      <c r="E151" s="71">
        <f t="shared" si="6"/>
        <v>1054.384</v>
      </c>
    </row>
    <row r="152" spans="1:5">
      <c r="A152" s="132" t="s">
        <v>135</v>
      </c>
      <c r="B152" s="133">
        <v>2</v>
      </c>
      <c r="C152" s="135">
        <v>12</v>
      </c>
      <c r="D152" s="136">
        <v>676.96600000000001</v>
      </c>
      <c r="E152" s="71">
        <f t="shared" si="6"/>
        <v>676.96600000000001</v>
      </c>
    </row>
    <row r="153" spans="1:5">
      <c r="A153" s="132" t="s">
        <v>135</v>
      </c>
      <c r="B153" s="133">
        <v>2</v>
      </c>
      <c r="C153" s="55">
        <v>24</v>
      </c>
      <c r="D153" s="136">
        <v>223.75899999999999</v>
      </c>
      <c r="E153" s="71">
        <f t="shared" si="6"/>
        <v>223.75899999999999</v>
      </c>
    </row>
    <row r="154" spans="1:5">
      <c r="A154" s="132" t="s">
        <v>135</v>
      </c>
      <c r="B154" s="133">
        <v>2</v>
      </c>
      <c r="C154" s="135">
        <v>36</v>
      </c>
      <c r="D154" s="136">
        <v>49.287999999999997</v>
      </c>
      <c r="E154" s="71" t="str">
        <f t="shared" si="6"/>
        <v>BQL</v>
      </c>
    </row>
    <row r="155" spans="1:5">
      <c r="A155" s="132" t="s">
        <v>136</v>
      </c>
      <c r="B155" s="133">
        <v>1</v>
      </c>
      <c r="C155" s="55">
        <v>0</v>
      </c>
      <c r="D155" s="136" t="s">
        <v>178</v>
      </c>
      <c r="E155" s="71" t="str">
        <f t="shared" si="6"/>
        <v>ND</v>
      </c>
    </row>
    <row r="156" spans="1:5">
      <c r="A156" s="132" t="s">
        <v>136</v>
      </c>
      <c r="B156" s="133">
        <v>1</v>
      </c>
      <c r="C156" s="135">
        <v>0.25</v>
      </c>
      <c r="D156" s="136">
        <v>36.945</v>
      </c>
      <c r="E156" s="71" t="str">
        <f t="shared" si="6"/>
        <v>BQL</v>
      </c>
    </row>
    <row r="157" spans="1:5">
      <c r="A157" s="132" t="s">
        <v>136</v>
      </c>
      <c r="B157" s="133">
        <v>1</v>
      </c>
      <c r="C157" s="135">
        <v>0.5</v>
      </c>
      <c r="D157" s="186">
        <v>261.77699999999999</v>
      </c>
      <c r="E157" s="71">
        <f t="shared" si="6"/>
        <v>261.77699999999999</v>
      </c>
    </row>
    <row r="158" spans="1:5">
      <c r="A158" s="132" t="s">
        <v>136</v>
      </c>
      <c r="B158" s="133">
        <v>1</v>
      </c>
      <c r="C158" s="135">
        <v>0.75</v>
      </c>
      <c r="D158" s="186">
        <v>638.35199999999998</v>
      </c>
      <c r="E158" s="71">
        <f t="shared" si="6"/>
        <v>638.35199999999998</v>
      </c>
    </row>
    <row r="159" spans="1:5">
      <c r="A159" s="132" t="s">
        <v>136</v>
      </c>
      <c r="B159" s="133">
        <v>1</v>
      </c>
      <c r="C159" s="135">
        <v>1</v>
      </c>
      <c r="D159" s="186">
        <v>1096.8420000000001</v>
      </c>
      <c r="E159" s="71">
        <f t="shared" si="6"/>
        <v>1096.8420000000001</v>
      </c>
    </row>
    <row r="160" spans="1:5">
      <c r="A160" s="132" t="s">
        <v>136</v>
      </c>
      <c r="B160" s="133">
        <v>1</v>
      </c>
      <c r="C160" s="135">
        <v>1.5</v>
      </c>
      <c r="D160" s="136">
        <v>2018.5740000000001</v>
      </c>
      <c r="E160" s="71">
        <f t="shared" si="6"/>
        <v>2018.5740000000001</v>
      </c>
    </row>
    <row r="161" spans="1:5">
      <c r="A161" s="132" t="s">
        <v>136</v>
      </c>
      <c r="B161" s="133">
        <v>1</v>
      </c>
      <c r="C161" s="135">
        <v>2</v>
      </c>
      <c r="D161" s="136">
        <v>3536.413</v>
      </c>
      <c r="E161" s="71">
        <f t="shared" si="6"/>
        <v>3536.413</v>
      </c>
    </row>
    <row r="162" spans="1:5">
      <c r="A162" s="132" t="s">
        <v>136</v>
      </c>
      <c r="B162" s="133">
        <v>1</v>
      </c>
      <c r="C162" s="135">
        <v>3</v>
      </c>
      <c r="D162" s="136">
        <v>4856.6469999999999</v>
      </c>
      <c r="E162" s="71">
        <f t="shared" si="6"/>
        <v>4856.6469999999999</v>
      </c>
    </row>
    <row r="163" spans="1:5">
      <c r="A163" s="132" t="s">
        <v>136</v>
      </c>
      <c r="B163" s="133">
        <v>1</v>
      </c>
      <c r="C163" s="135">
        <v>4</v>
      </c>
      <c r="D163" s="136">
        <v>4235.1030000000001</v>
      </c>
      <c r="E163" s="71">
        <f t="shared" si="6"/>
        <v>4235.1030000000001</v>
      </c>
    </row>
    <row r="164" spans="1:5">
      <c r="A164" s="132" t="s">
        <v>136</v>
      </c>
      <c r="B164" s="133">
        <v>1</v>
      </c>
      <c r="C164" s="135">
        <v>5</v>
      </c>
      <c r="D164" s="136">
        <v>3000.5729999999999</v>
      </c>
      <c r="E164" s="71">
        <f t="shared" si="6"/>
        <v>3000.5729999999999</v>
      </c>
    </row>
    <row r="165" spans="1:5">
      <c r="A165" s="132" t="s">
        <v>136</v>
      </c>
      <c r="B165" s="133">
        <v>1</v>
      </c>
      <c r="C165" s="135">
        <v>6</v>
      </c>
      <c r="D165" s="136">
        <v>2720.0129999999999</v>
      </c>
      <c r="E165" s="71">
        <f t="shared" si="6"/>
        <v>2720.0129999999999</v>
      </c>
    </row>
    <row r="166" spans="1:5">
      <c r="A166" s="132" t="s">
        <v>136</v>
      </c>
      <c r="B166" s="133">
        <v>1</v>
      </c>
      <c r="C166" s="135">
        <v>7</v>
      </c>
      <c r="D166" s="136">
        <v>2458.616</v>
      </c>
      <c r="E166" s="71">
        <f t="shared" si="6"/>
        <v>2458.616</v>
      </c>
    </row>
    <row r="167" spans="1:5">
      <c r="A167" s="132" t="s">
        <v>136</v>
      </c>
      <c r="B167" s="133">
        <v>1</v>
      </c>
      <c r="C167" s="135">
        <v>8</v>
      </c>
      <c r="D167" s="136">
        <v>1945.09</v>
      </c>
      <c r="E167" s="71">
        <f t="shared" si="6"/>
        <v>1945.09</v>
      </c>
    </row>
    <row r="168" spans="1:5">
      <c r="A168" s="132" t="s">
        <v>136</v>
      </c>
      <c r="B168" s="133">
        <v>1</v>
      </c>
      <c r="C168" s="135">
        <v>10</v>
      </c>
      <c r="D168" s="136">
        <v>1323.479</v>
      </c>
      <c r="E168" s="71">
        <f t="shared" si="6"/>
        <v>1323.479</v>
      </c>
    </row>
    <row r="169" spans="1:5">
      <c r="A169" s="132" t="s">
        <v>136</v>
      </c>
      <c r="B169" s="133">
        <v>1</v>
      </c>
      <c r="C169" s="135">
        <v>12</v>
      </c>
      <c r="D169" s="136">
        <v>898.26199999999994</v>
      </c>
      <c r="E169" s="71">
        <f t="shared" si="6"/>
        <v>898.26199999999994</v>
      </c>
    </row>
    <row r="170" spans="1:5">
      <c r="A170" s="132" t="s">
        <v>136</v>
      </c>
      <c r="B170" s="133">
        <v>1</v>
      </c>
      <c r="C170" s="55">
        <v>24</v>
      </c>
      <c r="D170" s="136">
        <v>265.69099999999997</v>
      </c>
      <c r="E170" s="71">
        <f t="shared" si="6"/>
        <v>265.69099999999997</v>
      </c>
    </row>
    <row r="171" spans="1:5">
      <c r="A171" s="132" t="s">
        <v>136</v>
      </c>
      <c r="B171" s="133">
        <v>1</v>
      </c>
      <c r="C171" s="135">
        <v>36</v>
      </c>
      <c r="D171" s="136">
        <v>85.078000000000003</v>
      </c>
      <c r="E171" s="71">
        <f t="shared" si="6"/>
        <v>85.078000000000003</v>
      </c>
    </row>
    <row r="172" spans="1:5">
      <c r="A172" s="132" t="s">
        <v>136</v>
      </c>
      <c r="B172" s="133">
        <v>2</v>
      </c>
      <c r="C172" s="55">
        <v>0</v>
      </c>
      <c r="D172" s="136" t="s">
        <v>178</v>
      </c>
      <c r="E172" s="71" t="str">
        <f t="shared" si="6"/>
        <v>ND</v>
      </c>
    </row>
    <row r="173" spans="1:5">
      <c r="A173" s="132" t="s">
        <v>136</v>
      </c>
      <c r="B173" s="133">
        <v>2</v>
      </c>
      <c r="C173" s="135">
        <v>0.25</v>
      </c>
      <c r="D173" s="136">
        <v>109.13800000000001</v>
      </c>
      <c r="E173" s="71">
        <f t="shared" si="6"/>
        <v>109.13800000000001</v>
      </c>
    </row>
    <row r="174" spans="1:5">
      <c r="A174" s="132" t="s">
        <v>136</v>
      </c>
      <c r="B174" s="133">
        <v>2</v>
      </c>
      <c r="C174" s="135">
        <v>0.5</v>
      </c>
      <c r="D174" s="136">
        <v>722.16600000000005</v>
      </c>
      <c r="E174" s="71">
        <f t="shared" si="6"/>
        <v>722.16600000000005</v>
      </c>
    </row>
    <row r="175" spans="1:5">
      <c r="A175" s="132" t="s">
        <v>136</v>
      </c>
      <c r="B175" s="133">
        <v>2</v>
      </c>
      <c r="C175" s="135">
        <v>0.75</v>
      </c>
      <c r="D175" s="136">
        <v>1919.3779999999999</v>
      </c>
      <c r="E175" s="71">
        <f t="shared" si="6"/>
        <v>1919.3779999999999</v>
      </c>
    </row>
    <row r="176" spans="1:5">
      <c r="A176" s="132" t="s">
        <v>136</v>
      </c>
      <c r="B176" s="133">
        <v>2</v>
      </c>
      <c r="C176" s="135">
        <v>1</v>
      </c>
      <c r="D176" s="136">
        <v>2808.3110000000001</v>
      </c>
      <c r="E176" s="71">
        <f>IF(OR(D176=0,D176="no peak",D176="&lt; 0", D176&lt;$I$1*0.2),"ND",IF(OR(D176&lt;$I$1,$I$1*0.2&lt;=D176&lt;$I$1),"BQL",D176))</f>
        <v>2808.3110000000001</v>
      </c>
    </row>
    <row r="177" spans="1:5">
      <c r="A177" s="132" t="s">
        <v>136</v>
      </c>
      <c r="B177" s="133">
        <v>2</v>
      </c>
      <c r="C177" s="135">
        <v>1.5</v>
      </c>
      <c r="D177" s="136">
        <v>3897.5650000000001</v>
      </c>
      <c r="E177" s="71">
        <f t="shared" ref="E177:E207" si="7">IF(OR(D177=0,D177="no peak",D177="&lt; 0", D177&lt;$I$1*0.2),"ND",IF(OR(D177&lt;$I$1,$I$1*0.2&lt;=D177&lt;$I$1),"BQL",D177))</f>
        <v>3897.5650000000001</v>
      </c>
    </row>
    <row r="178" spans="1:5">
      <c r="A178" s="132" t="s">
        <v>136</v>
      </c>
      <c r="B178" s="133">
        <v>2</v>
      </c>
      <c r="C178" s="135">
        <v>2</v>
      </c>
      <c r="D178" s="136">
        <v>4099.1210000000001</v>
      </c>
      <c r="E178" s="71">
        <f t="shared" si="7"/>
        <v>4099.1210000000001</v>
      </c>
    </row>
    <row r="179" spans="1:5">
      <c r="A179" s="132" t="s">
        <v>136</v>
      </c>
      <c r="B179" s="133">
        <v>2</v>
      </c>
      <c r="C179" s="135">
        <v>3</v>
      </c>
      <c r="D179" s="136">
        <v>5247.5510000000004</v>
      </c>
      <c r="E179" s="71">
        <f t="shared" si="7"/>
        <v>5247.5510000000004</v>
      </c>
    </row>
    <row r="180" spans="1:5">
      <c r="A180" s="132" t="s">
        <v>136</v>
      </c>
      <c r="B180" s="133">
        <v>2</v>
      </c>
      <c r="C180" s="135">
        <v>4</v>
      </c>
      <c r="D180" s="136">
        <v>5180.3950000000004</v>
      </c>
      <c r="E180" s="71">
        <f t="shared" si="7"/>
        <v>5180.3950000000004</v>
      </c>
    </row>
    <row r="181" spans="1:5">
      <c r="A181" s="132" t="s">
        <v>136</v>
      </c>
      <c r="B181" s="133">
        <v>2</v>
      </c>
      <c r="C181" s="135">
        <v>5</v>
      </c>
      <c r="D181" s="136">
        <v>3686.1660000000002</v>
      </c>
      <c r="E181" s="71">
        <f t="shared" si="7"/>
        <v>3686.1660000000002</v>
      </c>
    </row>
    <row r="182" spans="1:5">
      <c r="A182" s="132" t="s">
        <v>136</v>
      </c>
      <c r="B182" s="133">
        <v>2</v>
      </c>
      <c r="C182" s="135">
        <v>6</v>
      </c>
      <c r="D182" s="136">
        <v>2581.7890000000002</v>
      </c>
      <c r="E182" s="71">
        <f t="shared" si="7"/>
        <v>2581.7890000000002</v>
      </c>
    </row>
    <row r="183" spans="1:5">
      <c r="A183" s="132" t="s">
        <v>136</v>
      </c>
      <c r="B183" s="133">
        <v>2</v>
      </c>
      <c r="C183" s="135">
        <v>7</v>
      </c>
      <c r="D183" s="136">
        <v>2056.9679999999998</v>
      </c>
      <c r="E183" s="71">
        <f t="shared" si="7"/>
        <v>2056.9679999999998</v>
      </c>
    </row>
    <row r="184" spans="1:5">
      <c r="A184" s="132" t="s">
        <v>136</v>
      </c>
      <c r="B184" s="133">
        <v>2</v>
      </c>
      <c r="C184" s="135">
        <v>8</v>
      </c>
      <c r="D184" s="136">
        <v>1821.7819999999999</v>
      </c>
      <c r="E184" s="71">
        <f t="shared" si="7"/>
        <v>1821.7819999999999</v>
      </c>
    </row>
    <row r="185" spans="1:5">
      <c r="A185" s="132" t="s">
        <v>136</v>
      </c>
      <c r="B185" s="133">
        <v>2</v>
      </c>
      <c r="C185" s="135">
        <v>10</v>
      </c>
      <c r="D185" s="136">
        <v>1869.8869999999999</v>
      </c>
      <c r="E185" s="71">
        <f t="shared" si="7"/>
        <v>1869.8869999999999</v>
      </c>
    </row>
    <row r="186" spans="1:5">
      <c r="A186" s="132" t="s">
        <v>136</v>
      </c>
      <c r="B186" s="133">
        <v>2</v>
      </c>
      <c r="C186" s="135">
        <v>12</v>
      </c>
      <c r="D186" s="136">
        <v>1281.3689999999999</v>
      </c>
      <c r="E186" s="71">
        <f t="shared" si="7"/>
        <v>1281.3689999999999</v>
      </c>
    </row>
    <row r="187" spans="1:5">
      <c r="A187" s="132" t="s">
        <v>136</v>
      </c>
      <c r="B187" s="133">
        <v>2</v>
      </c>
      <c r="C187" s="55">
        <v>24</v>
      </c>
      <c r="D187" s="136">
        <v>360.99400000000003</v>
      </c>
      <c r="E187" s="71">
        <f t="shared" si="7"/>
        <v>360.99400000000003</v>
      </c>
    </row>
    <row r="188" spans="1:5">
      <c r="A188" s="132" t="s">
        <v>136</v>
      </c>
      <c r="B188" s="133">
        <v>2</v>
      </c>
      <c r="C188" s="135">
        <v>36</v>
      </c>
      <c r="D188" s="136">
        <v>85.206000000000003</v>
      </c>
      <c r="E188" s="71">
        <f t="shared" si="7"/>
        <v>85.206000000000003</v>
      </c>
    </row>
    <row r="189" spans="1:5">
      <c r="A189" s="132" t="s">
        <v>137</v>
      </c>
      <c r="B189" s="133">
        <v>1</v>
      </c>
      <c r="C189" s="55">
        <v>0</v>
      </c>
      <c r="D189" s="186" t="s">
        <v>178</v>
      </c>
      <c r="E189" s="71" t="str">
        <f t="shared" si="7"/>
        <v>ND</v>
      </c>
    </row>
    <row r="190" spans="1:5">
      <c r="A190" s="132" t="s">
        <v>137</v>
      </c>
      <c r="B190" s="133">
        <v>1</v>
      </c>
      <c r="C190" s="135">
        <v>0.25</v>
      </c>
      <c r="D190" s="186" t="s">
        <v>178</v>
      </c>
      <c r="E190" s="71" t="str">
        <f t="shared" si="7"/>
        <v>ND</v>
      </c>
    </row>
    <row r="191" spans="1:5">
      <c r="A191" s="132" t="s">
        <v>137</v>
      </c>
      <c r="B191" s="133">
        <v>1</v>
      </c>
      <c r="C191" s="135">
        <v>0.5</v>
      </c>
      <c r="D191" s="186">
        <v>76.754000000000005</v>
      </c>
      <c r="E191" s="71">
        <f t="shared" si="7"/>
        <v>76.754000000000005</v>
      </c>
    </row>
    <row r="192" spans="1:5">
      <c r="A192" s="132" t="s">
        <v>137</v>
      </c>
      <c r="B192" s="133">
        <v>1</v>
      </c>
      <c r="C192" s="135">
        <v>0.75</v>
      </c>
      <c r="D192" s="136">
        <v>165.36199999999999</v>
      </c>
      <c r="E192" s="71">
        <f t="shared" si="7"/>
        <v>165.36199999999999</v>
      </c>
    </row>
    <row r="193" spans="1:5">
      <c r="A193" s="132" t="s">
        <v>137</v>
      </c>
      <c r="B193" s="133">
        <v>1</v>
      </c>
      <c r="C193" s="135">
        <v>1</v>
      </c>
      <c r="D193" s="136">
        <v>203.95599999999999</v>
      </c>
      <c r="E193" s="71">
        <f t="shared" si="7"/>
        <v>203.95599999999999</v>
      </c>
    </row>
    <row r="194" spans="1:5">
      <c r="A194" s="132" t="s">
        <v>137</v>
      </c>
      <c r="B194" s="133">
        <v>1</v>
      </c>
      <c r="C194" s="135">
        <v>1.5</v>
      </c>
      <c r="D194" s="136">
        <v>300.24200000000002</v>
      </c>
      <c r="E194" s="71">
        <f t="shared" si="7"/>
        <v>300.24200000000002</v>
      </c>
    </row>
    <row r="195" spans="1:5">
      <c r="A195" s="132" t="s">
        <v>137</v>
      </c>
      <c r="B195" s="133">
        <v>1</v>
      </c>
      <c r="C195" s="135">
        <v>2</v>
      </c>
      <c r="D195" s="136">
        <v>384.51499999999999</v>
      </c>
      <c r="E195" s="71">
        <f t="shared" si="7"/>
        <v>384.51499999999999</v>
      </c>
    </row>
    <row r="196" spans="1:5">
      <c r="A196" s="132" t="s">
        <v>137</v>
      </c>
      <c r="B196" s="133">
        <v>1</v>
      </c>
      <c r="C196" s="135">
        <v>3</v>
      </c>
      <c r="D196" s="136">
        <v>1922.4949999999999</v>
      </c>
      <c r="E196" s="71">
        <f t="shared" si="7"/>
        <v>1922.4949999999999</v>
      </c>
    </row>
    <row r="197" spans="1:5">
      <c r="A197" s="132" t="s">
        <v>137</v>
      </c>
      <c r="B197" s="133">
        <v>1</v>
      </c>
      <c r="C197" s="135">
        <v>4</v>
      </c>
      <c r="D197" s="136">
        <v>2868.85</v>
      </c>
      <c r="E197" s="71">
        <f t="shared" si="7"/>
        <v>2868.85</v>
      </c>
    </row>
    <row r="198" spans="1:5">
      <c r="A198" s="132" t="s">
        <v>137</v>
      </c>
      <c r="B198" s="133">
        <v>1</v>
      </c>
      <c r="C198" s="135">
        <v>5</v>
      </c>
      <c r="D198" s="136">
        <v>2298.453</v>
      </c>
      <c r="E198" s="71">
        <f t="shared" si="7"/>
        <v>2298.453</v>
      </c>
    </row>
    <row r="199" spans="1:5">
      <c r="A199" s="132" t="s">
        <v>137</v>
      </c>
      <c r="B199" s="133">
        <v>1</v>
      </c>
      <c r="C199" s="135">
        <v>6</v>
      </c>
      <c r="D199" s="136">
        <v>1512.923</v>
      </c>
      <c r="E199" s="71">
        <f t="shared" si="7"/>
        <v>1512.923</v>
      </c>
    </row>
    <row r="200" spans="1:5">
      <c r="A200" s="132" t="s">
        <v>137</v>
      </c>
      <c r="B200" s="133">
        <v>1</v>
      </c>
      <c r="C200" s="135">
        <v>7</v>
      </c>
      <c r="D200" s="136">
        <v>1148.748</v>
      </c>
      <c r="E200" s="71">
        <f t="shared" si="7"/>
        <v>1148.748</v>
      </c>
    </row>
    <row r="201" spans="1:5">
      <c r="A201" s="132" t="s">
        <v>137</v>
      </c>
      <c r="B201" s="133">
        <v>1</v>
      </c>
      <c r="C201" s="135">
        <v>8</v>
      </c>
      <c r="D201" s="136">
        <v>1004.677</v>
      </c>
      <c r="E201" s="71">
        <f t="shared" si="7"/>
        <v>1004.677</v>
      </c>
    </row>
    <row r="202" spans="1:5">
      <c r="A202" s="132" t="s">
        <v>137</v>
      </c>
      <c r="B202" s="133">
        <v>1</v>
      </c>
      <c r="C202" s="135">
        <v>10</v>
      </c>
      <c r="D202" s="136">
        <v>668.61400000000003</v>
      </c>
      <c r="E202" s="71">
        <f t="shared" si="7"/>
        <v>668.61400000000003</v>
      </c>
    </row>
    <row r="203" spans="1:5">
      <c r="A203" s="132" t="s">
        <v>137</v>
      </c>
      <c r="B203" s="133">
        <v>1</v>
      </c>
      <c r="C203" s="135">
        <v>12</v>
      </c>
      <c r="D203" s="136">
        <v>483.15100000000001</v>
      </c>
      <c r="E203" s="71">
        <f t="shared" si="7"/>
        <v>483.15100000000001</v>
      </c>
    </row>
    <row r="204" spans="1:5">
      <c r="A204" s="132" t="s">
        <v>137</v>
      </c>
      <c r="B204" s="133">
        <v>1</v>
      </c>
      <c r="C204" s="55">
        <v>24</v>
      </c>
      <c r="D204" s="136">
        <v>132.30600000000001</v>
      </c>
      <c r="E204" s="71">
        <f t="shared" si="7"/>
        <v>132.30600000000001</v>
      </c>
    </row>
    <row r="205" spans="1:5">
      <c r="A205" s="132" t="s">
        <v>137</v>
      </c>
      <c r="B205" s="133">
        <v>1</v>
      </c>
      <c r="C205" s="135">
        <v>36</v>
      </c>
      <c r="D205" s="136">
        <v>39.151000000000003</v>
      </c>
      <c r="E205" s="71" t="str">
        <f t="shared" si="7"/>
        <v>BQL</v>
      </c>
    </row>
    <row r="206" spans="1:5">
      <c r="A206" s="132" t="s">
        <v>137</v>
      </c>
      <c r="B206" s="133">
        <v>2</v>
      </c>
      <c r="C206" s="55">
        <v>0</v>
      </c>
      <c r="D206" s="136" t="s">
        <v>178</v>
      </c>
      <c r="E206" s="71" t="str">
        <f t="shared" si="7"/>
        <v>ND</v>
      </c>
    </row>
    <row r="207" spans="1:5">
      <c r="A207" s="132" t="s">
        <v>137</v>
      </c>
      <c r="B207" s="133">
        <v>2</v>
      </c>
      <c r="C207" s="135">
        <v>0.25</v>
      </c>
      <c r="D207" s="136" t="s">
        <v>178</v>
      </c>
      <c r="E207" s="71" t="str">
        <f t="shared" si="7"/>
        <v>ND</v>
      </c>
    </row>
    <row r="208" spans="1:5">
      <c r="A208" s="132" t="s">
        <v>137</v>
      </c>
      <c r="B208" s="133">
        <v>2</v>
      </c>
      <c r="C208" s="135">
        <v>0.5</v>
      </c>
      <c r="D208" s="136">
        <v>65.991</v>
      </c>
      <c r="E208" s="71">
        <f>IF(OR(D208=0,D208="no peak",D208="&lt; 0", D208&lt;$I$1*0.2),"ND",IF(OR(D208&lt;$I$1,$I$1*0.2&lt;=D208&lt;$I$1),"BQL",D208))</f>
        <v>65.991</v>
      </c>
    </row>
    <row r="209" spans="1:5">
      <c r="A209" s="132" t="s">
        <v>137</v>
      </c>
      <c r="B209" s="133">
        <v>2</v>
      </c>
      <c r="C209" s="135">
        <v>0.75</v>
      </c>
      <c r="D209" s="136">
        <v>132.078</v>
      </c>
      <c r="E209" s="71">
        <f t="shared" ref="E209:E239" si="8">IF(OR(D209=0,D209="no peak",D209="&lt; 0", D209&lt;$I$1*0.2),"ND",IF(OR(D209&lt;$I$1,$I$1*0.2&lt;=D209&lt;$I$1),"BQL",D209))</f>
        <v>132.078</v>
      </c>
    </row>
    <row r="210" spans="1:5">
      <c r="A210" s="132" t="s">
        <v>137</v>
      </c>
      <c r="B210" s="133">
        <v>2</v>
      </c>
      <c r="C210" s="135">
        <v>1</v>
      </c>
      <c r="D210" s="136">
        <v>173.61099999999999</v>
      </c>
      <c r="E210" s="71">
        <f t="shared" si="8"/>
        <v>173.61099999999999</v>
      </c>
    </row>
    <row r="211" spans="1:5">
      <c r="A211" s="132" t="s">
        <v>137</v>
      </c>
      <c r="B211" s="133">
        <v>2</v>
      </c>
      <c r="C211" s="135">
        <v>1.5</v>
      </c>
      <c r="D211" s="136">
        <v>247.94800000000001</v>
      </c>
      <c r="E211" s="71">
        <f t="shared" si="8"/>
        <v>247.94800000000001</v>
      </c>
    </row>
    <row r="212" spans="1:5">
      <c r="A212" s="132" t="s">
        <v>137</v>
      </c>
      <c r="B212" s="133">
        <v>2</v>
      </c>
      <c r="C212" s="135">
        <v>2</v>
      </c>
      <c r="D212" s="136">
        <v>508.78699999999998</v>
      </c>
      <c r="E212" s="71">
        <f t="shared" si="8"/>
        <v>508.78699999999998</v>
      </c>
    </row>
    <row r="213" spans="1:5">
      <c r="A213" s="132" t="s">
        <v>137</v>
      </c>
      <c r="B213" s="133">
        <v>2</v>
      </c>
      <c r="C213" s="135">
        <v>3</v>
      </c>
      <c r="D213" s="136">
        <v>4984.8389999999999</v>
      </c>
      <c r="E213" s="71">
        <f t="shared" si="8"/>
        <v>4984.8389999999999</v>
      </c>
    </row>
    <row r="214" spans="1:5">
      <c r="A214" s="132" t="s">
        <v>137</v>
      </c>
      <c r="B214" s="133">
        <v>2</v>
      </c>
      <c r="C214" s="135">
        <v>4</v>
      </c>
      <c r="D214" s="136">
        <v>4075.2060000000001</v>
      </c>
      <c r="E214" s="71">
        <f t="shared" si="8"/>
        <v>4075.2060000000001</v>
      </c>
    </row>
    <row r="215" spans="1:5">
      <c r="A215" s="132" t="s">
        <v>137</v>
      </c>
      <c r="B215" s="133">
        <v>2</v>
      </c>
      <c r="C215" s="135">
        <v>5</v>
      </c>
      <c r="D215" s="136">
        <v>3158.2</v>
      </c>
      <c r="E215" s="71">
        <f t="shared" si="8"/>
        <v>3158.2</v>
      </c>
    </row>
    <row r="216" spans="1:5">
      <c r="A216" s="132" t="s">
        <v>137</v>
      </c>
      <c r="B216" s="133">
        <v>2</v>
      </c>
      <c r="C216" s="135">
        <v>6</v>
      </c>
      <c r="D216" s="136">
        <v>1986.8030000000001</v>
      </c>
      <c r="E216" s="71">
        <f t="shared" si="8"/>
        <v>1986.8030000000001</v>
      </c>
    </row>
    <row r="217" spans="1:5">
      <c r="A217" s="132" t="s">
        <v>137</v>
      </c>
      <c r="B217" s="133">
        <v>2</v>
      </c>
      <c r="C217" s="135">
        <v>7</v>
      </c>
      <c r="D217" s="136">
        <v>1781.271</v>
      </c>
      <c r="E217" s="71">
        <f t="shared" si="8"/>
        <v>1781.271</v>
      </c>
    </row>
    <row r="218" spans="1:5">
      <c r="A218" s="132" t="s">
        <v>137</v>
      </c>
      <c r="B218" s="133">
        <v>2</v>
      </c>
      <c r="C218" s="135">
        <v>8</v>
      </c>
      <c r="D218" s="136">
        <v>1512.8320000000001</v>
      </c>
      <c r="E218" s="71">
        <f t="shared" si="8"/>
        <v>1512.8320000000001</v>
      </c>
    </row>
    <row r="219" spans="1:5">
      <c r="A219" s="132" t="s">
        <v>137</v>
      </c>
      <c r="B219" s="133">
        <v>2</v>
      </c>
      <c r="C219" s="135">
        <v>10</v>
      </c>
      <c r="D219" s="136">
        <v>1144.2080000000001</v>
      </c>
      <c r="E219" s="71">
        <f t="shared" si="8"/>
        <v>1144.2080000000001</v>
      </c>
    </row>
    <row r="220" spans="1:5">
      <c r="A220" s="132" t="s">
        <v>137</v>
      </c>
      <c r="B220" s="133">
        <v>2</v>
      </c>
      <c r="C220" s="135">
        <v>12</v>
      </c>
      <c r="D220" s="136">
        <v>867.63800000000003</v>
      </c>
      <c r="E220" s="71">
        <f t="shared" si="8"/>
        <v>867.63800000000003</v>
      </c>
    </row>
    <row r="221" spans="1:5">
      <c r="A221" s="132" t="s">
        <v>137</v>
      </c>
      <c r="B221" s="133">
        <v>2</v>
      </c>
      <c r="C221" s="55">
        <v>24</v>
      </c>
      <c r="D221" s="186">
        <v>333.97899999999998</v>
      </c>
      <c r="E221" s="71">
        <f t="shared" si="8"/>
        <v>333.97899999999998</v>
      </c>
    </row>
    <row r="222" spans="1:5">
      <c r="A222" s="132" t="s">
        <v>137</v>
      </c>
      <c r="B222" s="133">
        <v>2</v>
      </c>
      <c r="C222" s="135">
        <v>36</v>
      </c>
      <c r="D222" s="186">
        <v>88.62</v>
      </c>
      <c r="E222" s="71">
        <f t="shared" si="8"/>
        <v>88.62</v>
      </c>
    </row>
    <row r="223" spans="1:5">
      <c r="A223" s="132" t="s">
        <v>138</v>
      </c>
      <c r="B223" s="133">
        <v>1</v>
      </c>
      <c r="C223" s="55">
        <v>0</v>
      </c>
      <c r="D223" s="186" t="s">
        <v>178</v>
      </c>
      <c r="E223" s="71" t="str">
        <f t="shared" si="8"/>
        <v>ND</v>
      </c>
    </row>
    <row r="224" spans="1:5">
      <c r="A224" s="132" t="s">
        <v>138</v>
      </c>
      <c r="B224" s="133">
        <v>1</v>
      </c>
      <c r="C224" s="135">
        <v>0.25</v>
      </c>
      <c r="D224" s="136">
        <v>76.962000000000003</v>
      </c>
      <c r="E224" s="71">
        <f t="shared" si="8"/>
        <v>76.962000000000003</v>
      </c>
    </row>
    <row r="225" spans="1:5">
      <c r="A225" s="132" t="s">
        <v>138</v>
      </c>
      <c r="B225" s="133">
        <v>1</v>
      </c>
      <c r="C225" s="135">
        <v>0.5</v>
      </c>
      <c r="D225" s="136">
        <v>493.858</v>
      </c>
      <c r="E225" s="71">
        <f t="shared" si="8"/>
        <v>493.858</v>
      </c>
    </row>
    <row r="226" spans="1:5">
      <c r="A226" s="132" t="s">
        <v>138</v>
      </c>
      <c r="B226" s="133">
        <v>1</v>
      </c>
      <c r="C226" s="135">
        <v>0.75</v>
      </c>
      <c r="D226" s="136">
        <v>1593.5060000000001</v>
      </c>
      <c r="E226" s="71">
        <f t="shared" si="8"/>
        <v>1593.5060000000001</v>
      </c>
    </row>
    <row r="227" spans="1:5">
      <c r="A227" s="132" t="s">
        <v>138</v>
      </c>
      <c r="B227" s="133">
        <v>1</v>
      </c>
      <c r="C227" s="135">
        <v>1</v>
      </c>
      <c r="D227" s="136">
        <v>2792.4479999999999</v>
      </c>
      <c r="E227" s="71">
        <f t="shared" si="8"/>
        <v>2792.4479999999999</v>
      </c>
    </row>
    <row r="228" spans="1:5">
      <c r="A228" s="132" t="s">
        <v>138</v>
      </c>
      <c r="B228" s="133">
        <v>1</v>
      </c>
      <c r="C228" s="135">
        <v>1.5</v>
      </c>
      <c r="D228" s="136">
        <v>3852.3319999999999</v>
      </c>
      <c r="E228" s="71">
        <f t="shared" si="8"/>
        <v>3852.3319999999999</v>
      </c>
    </row>
    <row r="229" spans="1:5">
      <c r="A229" s="132" t="s">
        <v>138</v>
      </c>
      <c r="B229" s="133">
        <v>1</v>
      </c>
      <c r="C229" s="135">
        <v>2</v>
      </c>
      <c r="D229" s="136">
        <v>4842.2070000000003</v>
      </c>
      <c r="E229" s="71">
        <f t="shared" si="8"/>
        <v>4842.2070000000003</v>
      </c>
    </row>
    <row r="230" spans="1:5">
      <c r="A230" s="132" t="s">
        <v>138</v>
      </c>
      <c r="B230" s="133">
        <v>1</v>
      </c>
      <c r="C230" s="135">
        <v>3</v>
      </c>
      <c r="D230" s="136">
        <v>4675.33</v>
      </c>
      <c r="E230" s="71">
        <f t="shared" si="8"/>
        <v>4675.33</v>
      </c>
    </row>
    <row r="231" spans="1:5">
      <c r="A231" s="132" t="s">
        <v>138</v>
      </c>
      <c r="B231" s="133">
        <v>1</v>
      </c>
      <c r="C231" s="135">
        <v>4</v>
      </c>
      <c r="D231" s="136">
        <v>3820.3960000000002</v>
      </c>
      <c r="E231" s="71">
        <f t="shared" si="8"/>
        <v>3820.3960000000002</v>
      </c>
    </row>
    <row r="232" spans="1:5">
      <c r="A232" s="132" t="s">
        <v>138</v>
      </c>
      <c r="B232" s="133">
        <v>1</v>
      </c>
      <c r="C232" s="135">
        <v>5</v>
      </c>
      <c r="D232" s="136">
        <v>2440.393</v>
      </c>
      <c r="E232" s="71">
        <f t="shared" si="8"/>
        <v>2440.393</v>
      </c>
    </row>
    <row r="233" spans="1:5">
      <c r="A233" s="132" t="s">
        <v>138</v>
      </c>
      <c r="B233" s="133">
        <v>1</v>
      </c>
      <c r="C233" s="135">
        <v>6</v>
      </c>
      <c r="D233" s="136">
        <v>1635.308</v>
      </c>
      <c r="E233" s="71">
        <f t="shared" si="8"/>
        <v>1635.308</v>
      </c>
    </row>
    <row r="234" spans="1:5">
      <c r="A234" s="132" t="s">
        <v>138</v>
      </c>
      <c r="B234" s="133">
        <v>1</v>
      </c>
      <c r="C234" s="135">
        <v>7</v>
      </c>
      <c r="D234" s="136">
        <v>1313.6</v>
      </c>
      <c r="E234" s="71">
        <f t="shared" si="8"/>
        <v>1313.6</v>
      </c>
    </row>
    <row r="235" spans="1:5">
      <c r="A235" s="132" t="s">
        <v>138</v>
      </c>
      <c r="B235" s="133">
        <v>1</v>
      </c>
      <c r="C235" s="135">
        <v>8</v>
      </c>
      <c r="D235" s="136">
        <v>1146.0229999999999</v>
      </c>
      <c r="E235" s="71">
        <f t="shared" si="8"/>
        <v>1146.0229999999999</v>
      </c>
    </row>
    <row r="236" spans="1:5">
      <c r="A236" s="132" t="s">
        <v>138</v>
      </c>
      <c r="B236" s="133">
        <v>1</v>
      </c>
      <c r="C236" s="135">
        <v>10</v>
      </c>
      <c r="D236" s="136">
        <v>833.952</v>
      </c>
      <c r="E236" s="71">
        <f t="shared" si="8"/>
        <v>833.952</v>
      </c>
    </row>
    <row r="237" spans="1:5">
      <c r="A237" s="132" t="s">
        <v>138</v>
      </c>
      <c r="B237" s="133">
        <v>1</v>
      </c>
      <c r="C237" s="135">
        <v>12</v>
      </c>
      <c r="D237" s="136">
        <v>566.54200000000003</v>
      </c>
      <c r="E237" s="71">
        <f t="shared" si="8"/>
        <v>566.54200000000003</v>
      </c>
    </row>
    <row r="238" spans="1:5">
      <c r="A238" s="132" t="s">
        <v>138</v>
      </c>
      <c r="B238" s="133">
        <v>1</v>
      </c>
      <c r="C238" s="55">
        <v>24</v>
      </c>
      <c r="D238" s="136">
        <v>260.61799999999999</v>
      </c>
      <c r="E238" s="71">
        <f t="shared" si="8"/>
        <v>260.61799999999999</v>
      </c>
    </row>
    <row r="239" spans="1:5">
      <c r="A239" s="132" t="s">
        <v>138</v>
      </c>
      <c r="B239" s="133">
        <v>1</v>
      </c>
      <c r="C239" s="135">
        <v>36</v>
      </c>
      <c r="D239" s="136">
        <v>63.805999999999997</v>
      </c>
      <c r="E239" s="71">
        <f t="shared" si="8"/>
        <v>63.805999999999997</v>
      </c>
    </row>
    <row r="240" spans="1:5">
      <c r="A240" s="132" t="s">
        <v>138</v>
      </c>
      <c r="B240" s="133">
        <v>2</v>
      </c>
      <c r="C240" s="55">
        <v>0</v>
      </c>
      <c r="D240" s="136" t="s">
        <v>178</v>
      </c>
      <c r="E240" s="71" t="str">
        <f>IF(OR(D240=0,D240="no peak",D240="&lt; 0", D240&lt;$I$1*0.2),"ND",IF(OR(D240&lt;$I$1,$I$1*0.2&lt;=D240&lt;$I$1),"BQL",D240))</f>
        <v>ND</v>
      </c>
    </row>
    <row r="241" spans="1:5">
      <c r="A241" s="132" t="s">
        <v>138</v>
      </c>
      <c r="B241" s="133">
        <v>2</v>
      </c>
      <c r="C241" s="135">
        <v>0.25</v>
      </c>
      <c r="D241" s="136">
        <v>58.441000000000003</v>
      </c>
      <c r="E241" s="71">
        <f t="shared" ref="E241:E271" si="9">IF(OR(D241=0,D241="no peak",D241="&lt; 0", D241&lt;$I$1*0.2),"ND",IF(OR(D241&lt;$I$1,$I$1*0.2&lt;=D241&lt;$I$1),"BQL",D241))</f>
        <v>58.441000000000003</v>
      </c>
    </row>
    <row r="242" spans="1:5">
      <c r="A242" s="132" t="s">
        <v>138</v>
      </c>
      <c r="B242" s="133">
        <v>2</v>
      </c>
      <c r="C242" s="135">
        <v>0.5</v>
      </c>
      <c r="D242" s="136">
        <v>749.87099999999998</v>
      </c>
      <c r="E242" s="71">
        <f t="shared" si="9"/>
        <v>749.87099999999998</v>
      </c>
    </row>
    <row r="243" spans="1:5">
      <c r="A243" s="132" t="s">
        <v>138</v>
      </c>
      <c r="B243" s="133">
        <v>2</v>
      </c>
      <c r="C243" s="135">
        <v>0.75</v>
      </c>
      <c r="D243" s="136">
        <v>1342.395</v>
      </c>
      <c r="E243" s="71">
        <f t="shared" si="9"/>
        <v>1342.395</v>
      </c>
    </row>
    <row r="244" spans="1:5">
      <c r="A244" s="132" t="s">
        <v>138</v>
      </c>
      <c r="B244" s="133">
        <v>2</v>
      </c>
      <c r="C244" s="135">
        <v>1</v>
      </c>
      <c r="D244" s="136">
        <v>1747.6</v>
      </c>
      <c r="E244" s="71">
        <f t="shared" si="9"/>
        <v>1747.6</v>
      </c>
    </row>
    <row r="245" spans="1:5">
      <c r="A245" s="132" t="s">
        <v>138</v>
      </c>
      <c r="B245" s="133">
        <v>2</v>
      </c>
      <c r="C245" s="135">
        <v>1.5</v>
      </c>
      <c r="D245" s="136">
        <v>2364.402</v>
      </c>
      <c r="E245" s="71">
        <f t="shared" si="9"/>
        <v>2364.402</v>
      </c>
    </row>
    <row r="246" spans="1:5">
      <c r="A246" s="132" t="s">
        <v>138</v>
      </c>
      <c r="B246" s="133">
        <v>2</v>
      </c>
      <c r="C246" s="135">
        <v>2</v>
      </c>
      <c r="D246" s="136">
        <v>3759.3829999999998</v>
      </c>
      <c r="E246" s="71">
        <f t="shared" si="9"/>
        <v>3759.3829999999998</v>
      </c>
    </row>
    <row r="247" spans="1:5">
      <c r="A247" s="132" t="s">
        <v>138</v>
      </c>
      <c r="B247" s="133">
        <v>2</v>
      </c>
      <c r="C247" s="135">
        <v>3</v>
      </c>
      <c r="D247" s="136">
        <v>5668.9430000000002</v>
      </c>
      <c r="E247" s="71">
        <f t="shared" si="9"/>
        <v>5668.9430000000002</v>
      </c>
    </row>
    <row r="248" spans="1:5">
      <c r="A248" s="132" t="s">
        <v>138</v>
      </c>
      <c r="B248" s="133">
        <v>2</v>
      </c>
      <c r="C248" s="135">
        <v>4</v>
      </c>
      <c r="D248" s="136">
        <v>4851.3270000000002</v>
      </c>
      <c r="E248" s="71">
        <f t="shared" si="9"/>
        <v>4851.3270000000002</v>
      </c>
    </row>
    <row r="249" spans="1:5">
      <c r="A249" s="132" t="s">
        <v>138</v>
      </c>
      <c r="B249" s="133">
        <v>2</v>
      </c>
      <c r="C249" s="135">
        <v>5</v>
      </c>
      <c r="D249" s="136">
        <v>3749.09</v>
      </c>
      <c r="E249" s="71">
        <f t="shared" si="9"/>
        <v>3749.09</v>
      </c>
    </row>
    <row r="250" spans="1:5">
      <c r="A250" s="132" t="s">
        <v>138</v>
      </c>
      <c r="B250" s="133">
        <v>2</v>
      </c>
      <c r="C250" s="135">
        <v>6</v>
      </c>
      <c r="D250" s="136">
        <v>2719.9569999999999</v>
      </c>
      <c r="E250" s="71">
        <f t="shared" si="9"/>
        <v>2719.9569999999999</v>
      </c>
    </row>
    <row r="251" spans="1:5">
      <c r="A251" s="132" t="s">
        <v>138</v>
      </c>
      <c r="B251" s="133">
        <v>2</v>
      </c>
      <c r="C251" s="135">
        <v>7</v>
      </c>
      <c r="D251" s="136">
        <v>2195.8159999999998</v>
      </c>
      <c r="E251" s="71">
        <f t="shared" si="9"/>
        <v>2195.8159999999998</v>
      </c>
    </row>
    <row r="252" spans="1:5">
      <c r="A252" s="132" t="s">
        <v>138</v>
      </c>
      <c r="B252" s="133">
        <v>2</v>
      </c>
      <c r="C252" s="135">
        <v>8</v>
      </c>
      <c r="D252" s="136">
        <v>1915.27</v>
      </c>
      <c r="E252" s="71">
        <f t="shared" si="9"/>
        <v>1915.27</v>
      </c>
    </row>
    <row r="253" spans="1:5">
      <c r="A253" s="132" t="s">
        <v>138</v>
      </c>
      <c r="B253" s="133">
        <v>2</v>
      </c>
      <c r="C253" s="135">
        <v>10</v>
      </c>
      <c r="D253" s="186">
        <v>1513.462</v>
      </c>
      <c r="E253" s="71">
        <f t="shared" si="9"/>
        <v>1513.462</v>
      </c>
    </row>
    <row r="254" spans="1:5">
      <c r="A254" s="132" t="s">
        <v>138</v>
      </c>
      <c r="B254" s="133">
        <v>2</v>
      </c>
      <c r="C254" s="135">
        <v>12</v>
      </c>
      <c r="D254" s="186">
        <v>968.98</v>
      </c>
      <c r="E254" s="71">
        <f t="shared" si="9"/>
        <v>968.98</v>
      </c>
    </row>
    <row r="255" spans="1:5">
      <c r="A255" s="132" t="s">
        <v>138</v>
      </c>
      <c r="B255" s="133">
        <v>2</v>
      </c>
      <c r="C255" s="55">
        <v>24</v>
      </c>
      <c r="D255" s="186">
        <v>374.30200000000002</v>
      </c>
      <c r="E255" s="71">
        <f t="shared" si="9"/>
        <v>374.30200000000002</v>
      </c>
    </row>
    <row r="256" spans="1:5">
      <c r="A256" s="132" t="s">
        <v>138</v>
      </c>
      <c r="B256" s="133">
        <v>2</v>
      </c>
      <c r="C256" s="135">
        <v>36</v>
      </c>
      <c r="D256" s="136">
        <v>70.768000000000001</v>
      </c>
      <c r="E256" s="71">
        <f t="shared" si="9"/>
        <v>70.768000000000001</v>
      </c>
    </row>
    <row r="257" spans="1:5">
      <c r="A257" s="132" t="s">
        <v>139</v>
      </c>
      <c r="B257" s="133">
        <v>1</v>
      </c>
      <c r="C257" s="55">
        <v>0</v>
      </c>
      <c r="D257" s="136" t="s">
        <v>178</v>
      </c>
      <c r="E257" s="71" t="str">
        <f t="shared" si="9"/>
        <v>ND</v>
      </c>
    </row>
    <row r="258" spans="1:5">
      <c r="A258" s="132" t="s">
        <v>139</v>
      </c>
      <c r="B258" s="133">
        <v>1</v>
      </c>
      <c r="C258" s="135">
        <v>0.25</v>
      </c>
      <c r="D258" s="136">
        <v>58.593000000000004</v>
      </c>
      <c r="E258" s="71">
        <f t="shared" si="9"/>
        <v>58.593000000000004</v>
      </c>
    </row>
    <row r="259" spans="1:5">
      <c r="A259" s="132" t="s">
        <v>139</v>
      </c>
      <c r="B259" s="133">
        <v>1</v>
      </c>
      <c r="C259" s="135">
        <v>0.5</v>
      </c>
      <c r="D259" s="136">
        <v>440.95299999999997</v>
      </c>
      <c r="E259" s="71">
        <f t="shared" si="9"/>
        <v>440.95299999999997</v>
      </c>
    </row>
    <row r="260" spans="1:5">
      <c r="A260" s="132" t="s">
        <v>139</v>
      </c>
      <c r="B260" s="133">
        <v>1</v>
      </c>
      <c r="C260" s="135">
        <v>0.75</v>
      </c>
      <c r="D260" s="136">
        <v>880.745</v>
      </c>
      <c r="E260" s="71">
        <f t="shared" si="9"/>
        <v>880.745</v>
      </c>
    </row>
    <row r="261" spans="1:5">
      <c r="A261" s="132" t="s">
        <v>139</v>
      </c>
      <c r="B261" s="133">
        <v>1</v>
      </c>
      <c r="C261" s="135">
        <v>1</v>
      </c>
      <c r="D261" s="136">
        <v>1211.3399999999999</v>
      </c>
      <c r="E261" s="71">
        <f t="shared" si="9"/>
        <v>1211.3399999999999</v>
      </c>
    </row>
    <row r="262" spans="1:5">
      <c r="A262" s="132" t="s">
        <v>139</v>
      </c>
      <c r="B262" s="133">
        <v>1</v>
      </c>
      <c r="C262" s="135">
        <v>1.5</v>
      </c>
      <c r="D262" s="136">
        <v>1411.4259999999999</v>
      </c>
      <c r="E262" s="71">
        <f t="shared" si="9"/>
        <v>1411.4259999999999</v>
      </c>
    </row>
    <row r="263" spans="1:5">
      <c r="A263" s="132" t="s">
        <v>139</v>
      </c>
      <c r="B263" s="133">
        <v>1</v>
      </c>
      <c r="C263" s="135">
        <v>2</v>
      </c>
      <c r="D263" s="136">
        <v>1430.271</v>
      </c>
      <c r="E263" s="71">
        <f t="shared" si="9"/>
        <v>1430.271</v>
      </c>
    </row>
    <row r="264" spans="1:5">
      <c r="A264" s="132" t="s">
        <v>139</v>
      </c>
      <c r="B264" s="133">
        <v>1</v>
      </c>
      <c r="C264" s="135">
        <v>3</v>
      </c>
      <c r="D264" s="136">
        <v>1800.171</v>
      </c>
      <c r="E264" s="71">
        <f t="shared" si="9"/>
        <v>1800.171</v>
      </c>
    </row>
    <row r="265" spans="1:5">
      <c r="A265" s="132" t="s">
        <v>139</v>
      </c>
      <c r="B265" s="133">
        <v>1</v>
      </c>
      <c r="C265" s="135">
        <v>4</v>
      </c>
      <c r="D265" s="136">
        <v>4359.0780000000004</v>
      </c>
      <c r="E265" s="71">
        <f t="shared" si="9"/>
        <v>4359.0780000000004</v>
      </c>
    </row>
    <row r="266" spans="1:5">
      <c r="A266" s="132" t="s">
        <v>139</v>
      </c>
      <c r="B266" s="133">
        <v>1</v>
      </c>
      <c r="C266" s="135">
        <v>5</v>
      </c>
      <c r="D266" s="136">
        <v>3360.0239999999999</v>
      </c>
      <c r="E266" s="71">
        <f t="shared" si="9"/>
        <v>3360.0239999999999</v>
      </c>
    </row>
    <row r="267" spans="1:5">
      <c r="A267" s="132" t="s">
        <v>139</v>
      </c>
      <c r="B267" s="133">
        <v>1</v>
      </c>
      <c r="C267" s="135">
        <v>6</v>
      </c>
      <c r="D267" s="136">
        <v>2629.9</v>
      </c>
      <c r="E267" s="71">
        <f t="shared" si="9"/>
        <v>2629.9</v>
      </c>
    </row>
    <row r="268" spans="1:5">
      <c r="A268" s="132" t="s">
        <v>139</v>
      </c>
      <c r="B268" s="133">
        <v>1</v>
      </c>
      <c r="C268" s="135">
        <v>7</v>
      </c>
      <c r="D268" s="136">
        <v>1976.297</v>
      </c>
      <c r="E268" s="71">
        <f t="shared" si="9"/>
        <v>1976.297</v>
      </c>
    </row>
    <row r="269" spans="1:5">
      <c r="A269" s="132" t="s">
        <v>139</v>
      </c>
      <c r="B269" s="133">
        <v>1</v>
      </c>
      <c r="C269" s="135">
        <v>8</v>
      </c>
      <c r="D269" s="136">
        <v>1613.0440000000001</v>
      </c>
      <c r="E269" s="71">
        <f t="shared" si="9"/>
        <v>1613.0440000000001</v>
      </c>
    </row>
    <row r="270" spans="1:5">
      <c r="A270" s="132" t="s">
        <v>139</v>
      </c>
      <c r="B270" s="133">
        <v>1</v>
      </c>
      <c r="C270" s="135">
        <v>10</v>
      </c>
      <c r="D270" s="136">
        <v>985.78399999999999</v>
      </c>
      <c r="E270" s="71">
        <f t="shared" si="9"/>
        <v>985.78399999999999</v>
      </c>
    </row>
    <row r="271" spans="1:5">
      <c r="A271" s="132" t="s">
        <v>139</v>
      </c>
      <c r="B271" s="133">
        <v>1</v>
      </c>
      <c r="C271" s="135">
        <v>12</v>
      </c>
      <c r="D271" s="136">
        <v>642.53700000000003</v>
      </c>
      <c r="E271" s="71">
        <f t="shared" si="9"/>
        <v>642.53700000000003</v>
      </c>
    </row>
    <row r="272" spans="1:5">
      <c r="A272" s="132" t="s">
        <v>139</v>
      </c>
      <c r="B272" s="133">
        <v>1</v>
      </c>
      <c r="C272" s="55">
        <v>24</v>
      </c>
      <c r="D272" s="136">
        <v>201.703</v>
      </c>
      <c r="E272" s="71">
        <f>IF(OR(D272=0,D272="no peak",D272="&lt; 0", D272&lt;$I$1*0.2),"ND",IF(OR(D272&lt;$I$1,$I$1*0.2&lt;=D272&lt;$I$1),"BQL",D272))</f>
        <v>201.703</v>
      </c>
    </row>
    <row r="273" spans="1:5">
      <c r="A273" s="132" t="s">
        <v>139</v>
      </c>
      <c r="B273" s="133">
        <v>1</v>
      </c>
      <c r="C273" s="135">
        <v>36</v>
      </c>
      <c r="D273" s="136">
        <v>99.801000000000002</v>
      </c>
      <c r="E273" s="71">
        <f t="shared" ref="E273:E303" si="10">IF(OR(D273=0,D273="no peak",D273="&lt; 0", D273&lt;$I$1*0.2),"ND",IF(OR(D273&lt;$I$1,$I$1*0.2&lt;=D273&lt;$I$1),"BQL",D273))</f>
        <v>99.801000000000002</v>
      </c>
    </row>
    <row r="274" spans="1:5">
      <c r="A274" s="132" t="s">
        <v>139</v>
      </c>
      <c r="B274" s="133">
        <v>2</v>
      </c>
      <c r="C274" s="55">
        <v>0</v>
      </c>
      <c r="D274" s="136" t="s">
        <v>178</v>
      </c>
      <c r="E274" s="71" t="str">
        <f t="shared" si="10"/>
        <v>ND</v>
      </c>
    </row>
    <row r="275" spans="1:5">
      <c r="A275" s="132" t="s">
        <v>139</v>
      </c>
      <c r="B275" s="133">
        <v>2</v>
      </c>
      <c r="C275" s="135">
        <v>0.25</v>
      </c>
      <c r="D275" s="136">
        <v>216.94900000000001</v>
      </c>
      <c r="E275" s="71">
        <f t="shared" si="10"/>
        <v>216.94900000000001</v>
      </c>
    </row>
    <row r="276" spans="1:5">
      <c r="A276" s="132" t="s">
        <v>139</v>
      </c>
      <c r="B276" s="133">
        <v>2</v>
      </c>
      <c r="C276" s="135">
        <v>0.5</v>
      </c>
      <c r="D276" s="136">
        <v>701.59699999999998</v>
      </c>
      <c r="E276" s="71">
        <f t="shared" si="10"/>
        <v>701.59699999999998</v>
      </c>
    </row>
    <row r="277" spans="1:5">
      <c r="A277" s="132" t="s">
        <v>139</v>
      </c>
      <c r="B277" s="133">
        <v>2</v>
      </c>
      <c r="C277" s="135">
        <v>0.75</v>
      </c>
      <c r="D277" s="136">
        <v>1192.4390000000001</v>
      </c>
      <c r="E277" s="71">
        <f t="shared" si="10"/>
        <v>1192.4390000000001</v>
      </c>
    </row>
    <row r="278" spans="1:5">
      <c r="A278" s="132" t="s">
        <v>139</v>
      </c>
      <c r="B278" s="133">
        <v>2</v>
      </c>
      <c r="C278" s="135">
        <v>1</v>
      </c>
      <c r="D278" s="136">
        <v>1503.857</v>
      </c>
      <c r="E278" s="71">
        <f t="shared" si="10"/>
        <v>1503.857</v>
      </c>
    </row>
    <row r="279" spans="1:5">
      <c r="A279" s="132" t="s">
        <v>139</v>
      </c>
      <c r="B279" s="133">
        <v>2</v>
      </c>
      <c r="C279" s="135">
        <v>1.5</v>
      </c>
      <c r="D279" s="136">
        <v>1612.972</v>
      </c>
      <c r="E279" s="71">
        <f t="shared" si="10"/>
        <v>1612.972</v>
      </c>
    </row>
    <row r="280" spans="1:5">
      <c r="A280" s="132" t="s">
        <v>139</v>
      </c>
      <c r="B280" s="133">
        <v>2</v>
      </c>
      <c r="C280" s="135">
        <v>2</v>
      </c>
      <c r="D280" s="136">
        <v>1566.92</v>
      </c>
      <c r="E280" s="71">
        <f t="shared" si="10"/>
        <v>1566.92</v>
      </c>
    </row>
    <row r="281" spans="1:5">
      <c r="A281" s="132" t="s">
        <v>139</v>
      </c>
      <c r="B281" s="133">
        <v>2</v>
      </c>
      <c r="C281" s="135">
        <v>3</v>
      </c>
      <c r="D281" s="136">
        <v>2618.2370000000001</v>
      </c>
      <c r="E281" s="71">
        <f t="shared" si="10"/>
        <v>2618.2370000000001</v>
      </c>
    </row>
    <row r="282" spans="1:5">
      <c r="A282" s="132" t="s">
        <v>139</v>
      </c>
      <c r="B282" s="133">
        <v>2</v>
      </c>
      <c r="C282" s="135">
        <v>4</v>
      </c>
      <c r="D282" s="136">
        <v>5838.5219999999999</v>
      </c>
      <c r="E282" s="71">
        <f t="shared" si="10"/>
        <v>5838.5219999999999</v>
      </c>
    </row>
    <row r="283" spans="1:5">
      <c r="A283" s="132" t="s">
        <v>139</v>
      </c>
      <c r="B283" s="133">
        <v>2</v>
      </c>
      <c r="C283" s="135">
        <v>5</v>
      </c>
      <c r="D283" s="136">
        <v>4935.3270000000002</v>
      </c>
      <c r="E283" s="71">
        <f t="shared" si="10"/>
        <v>4935.3270000000002</v>
      </c>
    </row>
    <row r="284" spans="1:5">
      <c r="A284" s="132" t="s">
        <v>139</v>
      </c>
      <c r="B284" s="133">
        <v>2</v>
      </c>
      <c r="C284" s="135">
        <v>6</v>
      </c>
      <c r="D284" s="136">
        <v>3133.241</v>
      </c>
      <c r="E284" s="71">
        <f t="shared" si="10"/>
        <v>3133.241</v>
      </c>
    </row>
    <row r="285" spans="1:5">
      <c r="A285" s="132" t="s">
        <v>139</v>
      </c>
      <c r="B285" s="133">
        <v>2</v>
      </c>
      <c r="C285" s="135">
        <v>7</v>
      </c>
      <c r="D285" s="186">
        <v>2386.6880000000001</v>
      </c>
      <c r="E285" s="71">
        <f t="shared" si="10"/>
        <v>2386.6880000000001</v>
      </c>
    </row>
    <row r="286" spans="1:5">
      <c r="A286" s="132" t="s">
        <v>139</v>
      </c>
      <c r="B286" s="133">
        <v>2</v>
      </c>
      <c r="C286" s="135">
        <v>8</v>
      </c>
      <c r="D286" s="186">
        <v>1806.559</v>
      </c>
      <c r="E286" s="71">
        <f t="shared" si="10"/>
        <v>1806.559</v>
      </c>
    </row>
    <row r="287" spans="1:5">
      <c r="A287" s="132" t="s">
        <v>139</v>
      </c>
      <c r="B287" s="133">
        <v>2</v>
      </c>
      <c r="C287" s="135">
        <v>10</v>
      </c>
      <c r="D287" s="186">
        <v>1406.9269999999999</v>
      </c>
      <c r="E287" s="71">
        <f t="shared" si="10"/>
        <v>1406.9269999999999</v>
      </c>
    </row>
    <row r="288" spans="1:5">
      <c r="A288" s="132" t="s">
        <v>139</v>
      </c>
      <c r="B288" s="133">
        <v>2</v>
      </c>
      <c r="C288" s="135">
        <v>12</v>
      </c>
      <c r="D288" s="136">
        <v>1018.101</v>
      </c>
      <c r="E288" s="71">
        <f t="shared" si="10"/>
        <v>1018.101</v>
      </c>
    </row>
    <row r="289" spans="1:5">
      <c r="A289" s="132" t="s">
        <v>139</v>
      </c>
      <c r="B289" s="133">
        <v>2</v>
      </c>
      <c r="C289" s="55">
        <v>24</v>
      </c>
      <c r="D289" s="136">
        <v>427.86500000000001</v>
      </c>
      <c r="E289" s="71">
        <f t="shared" si="10"/>
        <v>427.86500000000001</v>
      </c>
    </row>
    <row r="290" spans="1:5">
      <c r="A290" s="132" t="s">
        <v>139</v>
      </c>
      <c r="B290" s="133">
        <v>2</v>
      </c>
      <c r="C290" s="135">
        <v>36</v>
      </c>
      <c r="D290" s="136">
        <v>116.06699999999999</v>
      </c>
      <c r="E290" s="71">
        <f t="shared" si="10"/>
        <v>116.06699999999999</v>
      </c>
    </row>
    <row r="291" spans="1:5">
      <c r="A291" s="132" t="s">
        <v>195</v>
      </c>
      <c r="B291" s="133">
        <v>1</v>
      </c>
      <c r="C291" s="55">
        <v>0</v>
      </c>
      <c r="D291" s="136" t="s">
        <v>178</v>
      </c>
      <c r="E291" s="71" t="str">
        <f t="shared" si="10"/>
        <v>ND</v>
      </c>
    </row>
    <row r="292" spans="1:5">
      <c r="A292" s="132" t="s">
        <v>195</v>
      </c>
      <c r="B292" s="133">
        <v>1</v>
      </c>
      <c r="C292" s="135">
        <v>0.25</v>
      </c>
      <c r="D292" s="136">
        <v>84.766000000000005</v>
      </c>
      <c r="E292" s="71">
        <f t="shared" si="10"/>
        <v>84.766000000000005</v>
      </c>
    </row>
    <row r="293" spans="1:5">
      <c r="A293" s="132" t="s">
        <v>195</v>
      </c>
      <c r="B293" s="133">
        <v>1</v>
      </c>
      <c r="C293" s="135">
        <v>0.5</v>
      </c>
      <c r="D293" s="136">
        <v>348.42399999999998</v>
      </c>
      <c r="E293" s="71">
        <f t="shared" si="10"/>
        <v>348.42399999999998</v>
      </c>
    </row>
    <row r="294" spans="1:5">
      <c r="A294" s="132" t="s">
        <v>195</v>
      </c>
      <c r="B294" s="133">
        <v>1</v>
      </c>
      <c r="C294" s="135">
        <v>0.75</v>
      </c>
      <c r="D294" s="136">
        <v>1138.7139999999999</v>
      </c>
      <c r="E294" s="71">
        <f t="shared" si="10"/>
        <v>1138.7139999999999</v>
      </c>
    </row>
    <row r="295" spans="1:5">
      <c r="A295" s="132" t="s">
        <v>195</v>
      </c>
      <c r="B295" s="133">
        <v>1</v>
      </c>
      <c r="C295" s="135">
        <v>1</v>
      </c>
      <c r="D295" s="136">
        <v>2341.4850000000001</v>
      </c>
      <c r="E295" s="71">
        <f t="shared" si="10"/>
        <v>2341.4850000000001</v>
      </c>
    </row>
    <row r="296" spans="1:5">
      <c r="A296" s="132" t="s">
        <v>195</v>
      </c>
      <c r="B296" s="133">
        <v>1</v>
      </c>
      <c r="C296" s="135">
        <v>1.5</v>
      </c>
      <c r="D296" s="136">
        <v>3992.415</v>
      </c>
      <c r="E296" s="71">
        <f t="shared" si="10"/>
        <v>3992.415</v>
      </c>
    </row>
    <row r="297" spans="1:5">
      <c r="A297" s="132" t="s">
        <v>195</v>
      </c>
      <c r="B297" s="133">
        <v>1</v>
      </c>
      <c r="C297" s="135">
        <v>2</v>
      </c>
      <c r="D297" s="136">
        <v>4339.3999999999996</v>
      </c>
      <c r="E297" s="71">
        <f t="shared" si="10"/>
        <v>4339.3999999999996</v>
      </c>
    </row>
    <row r="298" spans="1:5">
      <c r="A298" s="132" t="s">
        <v>195</v>
      </c>
      <c r="B298" s="133">
        <v>1</v>
      </c>
      <c r="C298" s="135">
        <v>3</v>
      </c>
      <c r="D298" s="136">
        <v>3564.8809999999999</v>
      </c>
      <c r="E298" s="71">
        <f t="shared" si="10"/>
        <v>3564.8809999999999</v>
      </c>
    </row>
    <row r="299" spans="1:5">
      <c r="A299" s="132" t="s">
        <v>195</v>
      </c>
      <c r="B299" s="133">
        <v>1</v>
      </c>
      <c r="C299" s="135">
        <v>4</v>
      </c>
      <c r="D299" s="136">
        <v>2889.1689999999999</v>
      </c>
      <c r="E299" s="71">
        <f t="shared" si="10"/>
        <v>2889.1689999999999</v>
      </c>
    </row>
    <row r="300" spans="1:5">
      <c r="A300" s="132" t="s">
        <v>195</v>
      </c>
      <c r="B300" s="133">
        <v>1</v>
      </c>
      <c r="C300" s="135">
        <v>5</v>
      </c>
      <c r="D300" s="136">
        <v>2213.7469999999998</v>
      </c>
      <c r="E300" s="71">
        <f t="shared" si="10"/>
        <v>2213.7469999999998</v>
      </c>
    </row>
    <row r="301" spans="1:5">
      <c r="A301" s="132" t="s">
        <v>195</v>
      </c>
      <c r="B301" s="133">
        <v>1</v>
      </c>
      <c r="C301" s="135">
        <v>6</v>
      </c>
      <c r="D301" s="136">
        <v>1790.0229999999999</v>
      </c>
      <c r="E301" s="71">
        <f t="shared" si="10"/>
        <v>1790.0229999999999</v>
      </c>
    </row>
    <row r="302" spans="1:5">
      <c r="A302" s="132" t="s">
        <v>195</v>
      </c>
      <c r="B302" s="133">
        <v>1</v>
      </c>
      <c r="C302" s="135">
        <v>7</v>
      </c>
      <c r="D302" s="136">
        <v>1495.0719999999999</v>
      </c>
      <c r="E302" s="71">
        <f t="shared" si="10"/>
        <v>1495.0719999999999</v>
      </c>
    </row>
    <row r="303" spans="1:5">
      <c r="A303" s="132" t="s">
        <v>195</v>
      </c>
      <c r="B303" s="133">
        <v>1</v>
      </c>
      <c r="C303" s="135">
        <v>8</v>
      </c>
      <c r="D303" s="136">
        <v>1238.586</v>
      </c>
      <c r="E303" s="71">
        <f t="shared" si="10"/>
        <v>1238.586</v>
      </c>
    </row>
    <row r="304" spans="1:5">
      <c r="A304" s="132" t="s">
        <v>195</v>
      </c>
      <c r="B304" s="133">
        <v>1</v>
      </c>
      <c r="C304" s="135">
        <v>10</v>
      </c>
      <c r="D304" s="136">
        <v>896.37099999999998</v>
      </c>
      <c r="E304" s="71">
        <f>IF(OR(D304=0,D304="no peak",D304="&lt; 0", D304&lt;$I$1*0.2),"ND",IF(OR(D304&lt;$I$1,$I$1*0.2&lt;=D304&lt;$I$1),"BQL",D304))</f>
        <v>896.37099999999998</v>
      </c>
    </row>
    <row r="305" spans="1:5">
      <c r="A305" s="132" t="s">
        <v>195</v>
      </c>
      <c r="B305" s="133">
        <v>1</v>
      </c>
      <c r="C305" s="135">
        <v>12</v>
      </c>
      <c r="D305" s="136">
        <v>586.33000000000004</v>
      </c>
      <c r="E305" s="71">
        <f t="shared" ref="E305:E335" si="11">IF(OR(D305=0,D305="no peak",D305="&lt; 0", D305&lt;$I$1*0.2),"ND",IF(OR(D305&lt;$I$1,$I$1*0.2&lt;=D305&lt;$I$1),"BQL",D305))</f>
        <v>586.33000000000004</v>
      </c>
    </row>
    <row r="306" spans="1:5">
      <c r="A306" s="132" t="s">
        <v>195</v>
      </c>
      <c r="B306" s="133">
        <v>1</v>
      </c>
      <c r="C306" s="55">
        <v>24</v>
      </c>
      <c r="D306" s="136">
        <v>150.72200000000001</v>
      </c>
      <c r="E306" s="71">
        <f t="shared" si="11"/>
        <v>150.72200000000001</v>
      </c>
    </row>
    <row r="307" spans="1:5">
      <c r="A307" s="132" t="s">
        <v>195</v>
      </c>
      <c r="B307" s="133">
        <v>1</v>
      </c>
      <c r="C307" s="135">
        <v>36</v>
      </c>
      <c r="D307" s="136">
        <v>36.479999999999997</v>
      </c>
      <c r="E307" s="71" t="str">
        <f t="shared" si="11"/>
        <v>BQL</v>
      </c>
    </row>
    <row r="308" spans="1:5">
      <c r="A308" s="132" t="s">
        <v>195</v>
      </c>
      <c r="B308" s="133">
        <v>2</v>
      </c>
      <c r="C308" s="55">
        <v>0</v>
      </c>
      <c r="D308" s="136" t="s">
        <v>178</v>
      </c>
      <c r="E308" s="71" t="str">
        <f t="shared" si="11"/>
        <v>ND</v>
      </c>
    </row>
    <row r="309" spans="1:5">
      <c r="A309" s="132" t="s">
        <v>195</v>
      </c>
      <c r="B309" s="133">
        <v>2</v>
      </c>
      <c r="C309" s="135">
        <v>0.25</v>
      </c>
      <c r="D309" s="136">
        <v>134.08099999999999</v>
      </c>
      <c r="E309" s="71">
        <f t="shared" si="11"/>
        <v>134.08099999999999</v>
      </c>
    </row>
    <row r="310" spans="1:5">
      <c r="A310" s="132" t="s">
        <v>195</v>
      </c>
      <c r="B310" s="133">
        <v>2</v>
      </c>
      <c r="C310" s="135">
        <v>0.5</v>
      </c>
      <c r="D310" s="136">
        <v>414.245</v>
      </c>
      <c r="E310" s="71">
        <f t="shared" si="11"/>
        <v>414.245</v>
      </c>
    </row>
    <row r="311" spans="1:5">
      <c r="A311" s="132" t="s">
        <v>195</v>
      </c>
      <c r="B311" s="133">
        <v>2</v>
      </c>
      <c r="C311" s="135">
        <v>0.75</v>
      </c>
      <c r="D311" s="136">
        <v>615.88</v>
      </c>
      <c r="E311" s="71">
        <f t="shared" si="11"/>
        <v>615.88</v>
      </c>
    </row>
    <row r="312" spans="1:5">
      <c r="A312" s="132" t="s">
        <v>195</v>
      </c>
      <c r="B312" s="133">
        <v>2</v>
      </c>
      <c r="C312" s="135">
        <v>1</v>
      </c>
      <c r="D312" s="136">
        <v>747.10199999999998</v>
      </c>
      <c r="E312" s="71">
        <f t="shared" si="11"/>
        <v>747.10199999999998</v>
      </c>
    </row>
    <row r="313" spans="1:5">
      <c r="A313" s="132" t="s">
        <v>195</v>
      </c>
      <c r="B313" s="133">
        <v>2</v>
      </c>
      <c r="C313" s="135">
        <v>1.5</v>
      </c>
      <c r="D313" s="136">
        <v>927.98900000000003</v>
      </c>
      <c r="E313" s="71">
        <f t="shared" si="11"/>
        <v>927.98900000000003</v>
      </c>
    </row>
    <row r="314" spans="1:5">
      <c r="A314" s="132" t="s">
        <v>195</v>
      </c>
      <c r="B314" s="133">
        <v>2</v>
      </c>
      <c r="C314" s="135">
        <v>2</v>
      </c>
      <c r="D314" s="136">
        <v>1110.7719999999999</v>
      </c>
      <c r="E314" s="71">
        <f t="shared" si="11"/>
        <v>1110.7719999999999</v>
      </c>
    </row>
    <row r="315" spans="1:5">
      <c r="A315" s="132" t="s">
        <v>195</v>
      </c>
      <c r="B315" s="133">
        <v>2</v>
      </c>
      <c r="C315" s="135">
        <v>3</v>
      </c>
      <c r="D315" s="136">
        <v>1221.5820000000001</v>
      </c>
      <c r="E315" s="71">
        <f t="shared" si="11"/>
        <v>1221.5820000000001</v>
      </c>
    </row>
    <row r="316" spans="1:5">
      <c r="A316" s="132" t="s">
        <v>195</v>
      </c>
      <c r="B316" s="133">
        <v>2</v>
      </c>
      <c r="C316" s="135">
        <v>4</v>
      </c>
      <c r="D316" s="136">
        <v>1054.2260000000001</v>
      </c>
      <c r="E316" s="71">
        <f t="shared" si="11"/>
        <v>1054.2260000000001</v>
      </c>
    </row>
    <row r="317" spans="1:5">
      <c r="A317" s="132" t="s">
        <v>195</v>
      </c>
      <c r="B317" s="133">
        <v>2</v>
      </c>
      <c r="C317" s="135">
        <v>5</v>
      </c>
      <c r="D317" s="186">
        <v>1256.2</v>
      </c>
      <c r="E317" s="71">
        <f t="shared" si="11"/>
        <v>1256.2</v>
      </c>
    </row>
    <row r="318" spans="1:5">
      <c r="A318" s="132" t="s">
        <v>195</v>
      </c>
      <c r="B318" s="133">
        <v>2</v>
      </c>
      <c r="C318" s="135">
        <v>6</v>
      </c>
      <c r="D318" s="186">
        <v>1364.3340000000001</v>
      </c>
      <c r="E318" s="71">
        <f t="shared" si="11"/>
        <v>1364.3340000000001</v>
      </c>
    </row>
    <row r="319" spans="1:5">
      <c r="A319" s="132" t="s">
        <v>195</v>
      </c>
      <c r="B319" s="133">
        <v>2</v>
      </c>
      <c r="C319" s="135">
        <v>7</v>
      </c>
      <c r="D319" s="186">
        <v>905.32500000000005</v>
      </c>
      <c r="E319" s="71">
        <f t="shared" si="11"/>
        <v>905.32500000000005</v>
      </c>
    </row>
    <row r="320" spans="1:5">
      <c r="A320" s="132" t="s">
        <v>195</v>
      </c>
      <c r="B320" s="133">
        <v>2</v>
      </c>
      <c r="C320" s="135">
        <v>8</v>
      </c>
      <c r="D320" s="136">
        <v>706.005</v>
      </c>
      <c r="E320" s="71">
        <f t="shared" si="11"/>
        <v>706.005</v>
      </c>
    </row>
    <row r="321" spans="1:5">
      <c r="A321" s="132" t="s">
        <v>195</v>
      </c>
      <c r="B321" s="133">
        <v>2</v>
      </c>
      <c r="C321" s="135">
        <v>10</v>
      </c>
      <c r="D321" s="136">
        <v>444.74900000000002</v>
      </c>
      <c r="E321" s="71">
        <f t="shared" si="11"/>
        <v>444.74900000000002</v>
      </c>
    </row>
    <row r="322" spans="1:5">
      <c r="A322" s="132" t="s">
        <v>195</v>
      </c>
      <c r="B322" s="133">
        <v>2</v>
      </c>
      <c r="C322" s="135">
        <v>12</v>
      </c>
      <c r="D322" s="136">
        <v>383.89499999999998</v>
      </c>
      <c r="E322" s="71">
        <f t="shared" si="11"/>
        <v>383.89499999999998</v>
      </c>
    </row>
    <row r="323" spans="1:5">
      <c r="A323" s="132" t="s">
        <v>195</v>
      </c>
      <c r="B323" s="133">
        <v>2</v>
      </c>
      <c r="C323" s="55">
        <v>24</v>
      </c>
      <c r="D323" s="136">
        <v>118.514</v>
      </c>
      <c r="E323" s="71">
        <f t="shared" si="11"/>
        <v>118.514</v>
      </c>
    </row>
    <row r="324" spans="1:5">
      <c r="A324" s="132" t="s">
        <v>195</v>
      </c>
      <c r="B324" s="133">
        <v>2</v>
      </c>
      <c r="C324" s="135">
        <v>36</v>
      </c>
      <c r="D324" s="136">
        <v>28.323</v>
      </c>
      <c r="E324" s="71" t="str">
        <f t="shared" si="11"/>
        <v>BQL</v>
      </c>
    </row>
    <row r="325" spans="1:5">
      <c r="A325" s="132" t="s">
        <v>194</v>
      </c>
      <c r="B325" s="133">
        <v>1</v>
      </c>
      <c r="C325" s="55">
        <v>0</v>
      </c>
      <c r="D325" s="136" t="s">
        <v>178</v>
      </c>
      <c r="E325" s="71" t="str">
        <f t="shared" si="11"/>
        <v>ND</v>
      </c>
    </row>
    <row r="326" spans="1:5">
      <c r="A326" s="132" t="s">
        <v>194</v>
      </c>
      <c r="B326" s="133">
        <v>1</v>
      </c>
      <c r="C326" s="135">
        <v>0.25</v>
      </c>
      <c r="D326" s="136" t="s">
        <v>178</v>
      </c>
      <c r="E326" s="71" t="str">
        <f t="shared" si="11"/>
        <v>ND</v>
      </c>
    </row>
    <row r="327" spans="1:5">
      <c r="A327" s="132" t="s">
        <v>194</v>
      </c>
      <c r="B327" s="133">
        <v>1</v>
      </c>
      <c r="C327" s="135">
        <v>0.5</v>
      </c>
      <c r="D327" s="136">
        <v>150.91900000000001</v>
      </c>
      <c r="E327" s="71">
        <f t="shared" si="11"/>
        <v>150.91900000000001</v>
      </c>
    </row>
    <row r="328" spans="1:5">
      <c r="A328" s="132" t="s">
        <v>194</v>
      </c>
      <c r="B328" s="133">
        <v>1</v>
      </c>
      <c r="C328" s="135">
        <v>0.75</v>
      </c>
      <c r="D328" s="136">
        <v>521.62</v>
      </c>
      <c r="E328" s="71">
        <f t="shared" si="11"/>
        <v>521.62</v>
      </c>
    </row>
    <row r="329" spans="1:5">
      <c r="A329" s="132" t="s">
        <v>194</v>
      </c>
      <c r="B329" s="133">
        <v>1</v>
      </c>
      <c r="C329" s="135">
        <v>1</v>
      </c>
      <c r="D329" s="136">
        <v>853.27800000000002</v>
      </c>
      <c r="E329" s="71">
        <f t="shared" si="11"/>
        <v>853.27800000000002</v>
      </c>
    </row>
    <row r="330" spans="1:5">
      <c r="A330" s="132" t="s">
        <v>194</v>
      </c>
      <c r="B330" s="133">
        <v>1</v>
      </c>
      <c r="C330" s="135">
        <v>1.5</v>
      </c>
      <c r="D330" s="136">
        <v>1296.521</v>
      </c>
      <c r="E330" s="71">
        <f t="shared" si="11"/>
        <v>1296.521</v>
      </c>
    </row>
    <row r="331" spans="1:5">
      <c r="A331" s="132" t="s">
        <v>194</v>
      </c>
      <c r="B331" s="133">
        <v>1</v>
      </c>
      <c r="C331" s="135">
        <v>2</v>
      </c>
      <c r="D331" s="136">
        <v>1945.5119999999999</v>
      </c>
      <c r="E331" s="71">
        <f t="shared" si="11"/>
        <v>1945.5119999999999</v>
      </c>
    </row>
    <row r="332" spans="1:5">
      <c r="A332" s="132" t="s">
        <v>194</v>
      </c>
      <c r="B332" s="133">
        <v>1</v>
      </c>
      <c r="C332" s="135">
        <v>3</v>
      </c>
      <c r="D332" s="136">
        <v>1522.4870000000001</v>
      </c>
      <c r="E332" s="71">
        <f t="shared" si="11"/>
        <v>1522.4870000000001</v>
      </c>
    </row>
    <row r="333" spans="1:5">
      <c r="A333" s="132" t="s">
        <v>194</v>
      </c>
      <c r="B333" s="133">
        <v>1</v>
      </c>
      <c r="C333" s="135">
        <v>4</v>
      </c>
      <c r="D333" s="136">
        <v>1735.748</v>
      </c>
      <c r="E333" s="71">
        <f t="shared" si="11"/>
        <v>1735.748</v>
      </c>
    </row>
    <row r="334" spans="1:5">
      <c r="A334" s="132" t="s">
        <v>194</v>
      </c>
      <c r="B334" s="133">
        <v>1</v>
      </c>
      <c r="C334" s="135">
        <v>5</v>
      </c>
      <c r="D334" s="136">
        <v>1908.951</v>
      </c>
      <c r="E334" s="71">
        <f t="shared" si="11"/>
        <v>1908.951</v>
      </c>
    </row>
    <row r="335" spans="1:5">
      <c r="A335" s="132" t="s">
        <v>194</v>
      </c>
      <c r="B335" s="133">
        <v>1</v>
      </c>
      <c r="C335" s="135">
        <v>6</v>
      </c>
      <c r="D335" s="136">
        <v>1610.6389999999999</v>
      </c>
      <c r="E335" s="71">
        <f t="shared" si="11"/>
        <v>1610.6389999999999</v>
      </c>
    </row>
    <row r="336" spans="1:5">
      <c r="A336" s="132" t="s">
        <v>194</v>
      </c>
      <c r="B336" s="133">
        <v>1</v>
      </c>
      <c r="C336" s="135">
        <v>7</v>
      </c>
      <c r="D336" s="136">
        <v>1310.931</v>
      </c>
      <c r="E336" s="71">
        <f>IF(OR(D336=0,D336="no peak",D336="&lt; 0", D336&lt;$I$1*0.2),"ND",IF(OR(D336&lt;$I$1,$I$1*0.2&lt;=D336&lt;$I$1),"BQL",D336))</f>
        <v>1310.931</v>
      </c>
    </row>
    <row r="337" spans="1:5">
      <c r="A337" s="132" t="s">
        <v>194</v>
      </c>
      <c r="B337" s="133">
        <v>1</v>
      </c>
      <c r="C337" s="135">
        <v>8</v>
      </c>
      <c r="D337" s="136">
        <v>1155.4960000000001</v>
      </c>
      <c r="E337" s="71">
        <f t="shared" ref="E337:E350" si="12">IF(OR(D337=0,D337="no peak",D337="&lt; 0", D337&lt;$I$1*0.2),"ND",IF(OR(D337&lt;$I$1,$I$1*0.2&lt;=D337&lt;$I$1),"BQL",D337))</f>
        <v>1155.4960000000001</v>
      </c>
    </row>
    <row r="338" spans="1:5">
      <c r="A338" s="132" t="s">
        <v>194</v>
      </c>
      <c r="B338" s="133">
        <v>1</v>
      </c>
      <c r="C338" s="135">
        <v>10</v>
      </c>
      <c r="D338" s="136">
        <v>914.61599999999999</v>
      </c>
      <c r="E338" s="71">
        <f t="shared" si="12"/>
        <v>914.61599999999999</v>
      </c>
    </row>
    <row r="339" spans="1:5">
      <c r="A339" s="132" t="s">
        <v>194</v>
      </c>
      <c r="B339" s="133">
        <v>1</v>
      </c>
      <c r="C339" s="135">
        <v>12</v>
      </c>
      <c r="D339" s="136">
        <v>664.64</v>
      </c>
      <c r="E339" s="71">
        <f t="shared" si="12"/>
        <v>664.64</v>
      </c>
    </row>
    <row r="340" spans="1:5">
      <c r="A340" s="132" t="s">
        <v>194</v>
      </c>
      <c r="B340" s="133">
        <v>1</v>
      </c>
      <c r="C340" s="55">
        <v>24</v>
      </c>
      <c r="D340" s="136">
        <v>259.69</v>
      </c>
      <c r="E340" s="71">
        <f t="shared" si="12"/>
        <v>259.69</v>
      </c>
    </row>
    <row r="341" spans="1:5">
      <c r="A341" s="132" t="s">
        <v>194</v>
      </c>
      <c r="B341" s="133">
        <v>1</v>
      </c>
      <c r="C341" s="135">
        <v>36</v>
      </c>
      <c r="D341" s="136">
        <v>119.733</v>
      </c>
      <c r="E341" s="71">
        <f t="shared" si="12"/>
        <v>119.733</v>
      </c>
    </row>
    <row r="342" spans="1:5">
      <c r="A342" s="132" t="s">
        <v>194</v>
      </c>
      <c r="B342" s="133">
        <v>2</v>
      </c>
      <c r="C342" s="55">
        <v>0</v>
      </c>
      <c r="D342" s="136" t="s">
        <v>178</v>
      </c>
      <c r="E342" s="71" t="str">
        <f t="shared" si="12"/>
        <v>ND</v>
      </c>
    </row>
    <row r="343" spans="1:5">
      <c r="A343" s="132" t="s">
        <v>194</v>
      </c>
      <c r="B343" s="133">
        <v>2</v>
      </c>
      <c r="C343" s="135">
        <v>0.25</v>
      </c>
      <c r="D343" s="136">
        <v>89.298000000000002</v>
      </c>
      <c r="E343" s="71">
        <f t="shared" si="12"/>
        <v>89.298000000000002</v>
      </c>
    </row>
    <row r="344" spans="1:5">
      <c r="A344" s="132" t="s">
        <v>194</v>
      </c>
      <c r="B344" s="133">
        <v>2</v>
      </c>
      <c r="C344" s="135">
        <v>0.5</v>
      </c>
      <c r="D344" s="136">
        <v>418.45100000000002</v>
      </c>
      <c r="E344" s="71">
        <f t="shared" si="12"/>
        <v>418.45100000000002</v>
      </c>
    </row>
    <row r="345" spans="1:5">
      <c r="A345" s="132" t="s">
        <v>194</v>
      </c>
      <c r="B345" s="133">
        <v>2</v>
      </c>
      <c r="C345" s="135">
        <v>0.75</v>
      </c>
      <c r="D345" s="136">
        <v>898.43</v>
      </c>
      <c r="E345" s="71">
        <f t="shared" si="12"/>
        <v>898.43</v>
      </c>
    </row>
    <row r="346" spans="1:5">
      <c r="A346" s="132" t="s">
        <v>194</v>
      </c>
      <c r="B346" s="133">
        <v>2</v>
      </c>
      <c r="C346" s="135">
        <v>1</v>
      </c>
      <c r="D346" s="136">
        <v>1492.962</v>
      </c>
      <c r="E346" s="71">
        <f t="shared" si="12"/>
        <v>1492.962</v>
      </c>
    </row>
    <row r="347" spans="1:5">
      <c r="A347" s="132" t="s">
        <v>194</v>
      </c>
      <c r="B347" s="133">
        <v>2</v>
      </c>
      <c r="C347" s="135">
        <v>1.5</v>
      </c>
      <c r="D347" s="136">
        <v>2347.1170000000002</v>
      </c>
      <c r="E347" s="71">
        <f t="shared" si="12"/>
        <v>2347.1170000000002</v>
      </c>
    </row>
    <row r="348" spans="1:5">
      <c r="A348" s="132" t="s">
        <v>194</v>
      </c>
      <c r="B348" s="133">
        <v>2</v>
      </c>
      <c r="C348" s="135">
        <v>2</v>
      </c>
      <c r="D348" s="136">
        <v>2435.6320000000001</v>
      </c>
      <c r="E348" s="71">
        <f t="shared" si="12"/>
        <v>2435.6320000000001</v>
      </c>
    </row>
    <row r="349" spans="1:5">
      <c r="A349" s="132" t="s">
        <v>194</v>
      </c>
      <c r="B349" s="133">
        <v>2</v>
      </c>
      <c r="C349" s="135">
        <v>3</v>
      </c>
      <c r="D349" s="136">
        <v>2637.5430000000001</v>
      </c>
      <c r="E349" s="71">
        <f t="shared" si="12"/>
        <v>2637.5430000000001</v>
      </c>
    </row>
    <row r="350" spans="1:5">
      <c r="A350" s="132" t="s">
        <v>194</v>
      </c>
      <c r="B350" s="133">
        <v>2</v>
      </c>
      <c r="C350" s="135">
        <v>4</v>
      </c>
      <c r="D350" s="136">
        <v>2385.8470000000002</v>
      </c>
      <c r="E350" s="71">
        <f t="shared" si="12"/>
        <v>2385.8470000000002</v>
      </c>
    </row>
    <row r="351" spans="1:5">
      <c r="A351" s="132" t="s">
        <v>194</v>
      </c>
      <c r="B351" s="133">
        <v>2</v>
      </c>
      <c r="C351" s="135">
        <v>5</v>
      </c>
      <c r="D351" s="136">
        <v>1912.9649999999999</v>
      </c>
      <c r="E351" s="71">
        <f>IF(OR(D351=0,D351="no peak",D351="&lt; 0", D351&lt;$I$1*0.2),"ND",IF(OR(D351&lt;$I$1,$I$1*0.2&lt;=D351&lt;$I$1),"BQL",D351))</f>
        <v>1912.9649999999999</v>
      </c>
    </row>
    <row r="352" spans="1:5">
      <c r="A352" s="132" t="s">
        <v>194</v>
      </c>
      <c r="B352" s="133">
        <v>2</v>
      </c>
      <c r="C352" s="135">
        <v>6</v>
      </c>
      <c r="D352" s="136">
        <v>1504.5630000000001</v>
      </c>
      <c r="E352" s="71">
        <f t="shared" ref="E352:E382" si="13">IF(OR(D352=0,D352="no peak",D352="&lt; 0", D352&lt;$I$1*0.2),"ND",IF(OR(D352&lt;$I$1,$I$1*0.2&lt;=D352&lt;$I$1),"BQL",D352))</f>
        <v>1504.5630000000001</v>
      </c>
    </row>
    <row r="353" spans="1:5">
      <c r="A353" s="132" t="s">
        <v>194</v>
      </c>
      <c r="B353" s="133">
        <v>2</v>
      </c>
      <c r="C353" s="135">
        <v>7</v>
      </c>
      <c r="D353" s="136">
        <v>1301.6759999999999</v>
      </c>
      <c r="E353" s="71">
        <f t="shared" si="13"/>
        <v>1301.6759999999999</v>
      </c>
    </row>
    <row r="354" spans="1:5">
      <c r="A354" s="132" t="s">
        <v>194</v>
      </c>
      <c r="B354" s="133">
        <v>2</v>
      </c>
      <c r="C354" s="135">
        <v>8</v>
      </c>
      <c r="D354" s="136">
        <v>1295.492</v>
      </c>
      <c r="E354" s="71">
        <f t="shared" si="13"/>
        <v>1295.492</v>
      </c>
    </row>
    <row r="355" spans="1:5">
      <c r="A355" s="132" t="s">
        <v>194</v>
      </c>
      <c r="B355" s="133">
        <v>2</v>
      </c>
      <c r="C355" s="135">
        <v>10</v>
      </c>
      <c r="D355" s="136">
        <v>1013.27</v>
      </c>
      <c r="E355" s="71">
        <f t="shared" si="13"/>
        <v>1013.27</v>
      </c>
    </row>
    <row r="356" spans="1:5">
      <c r="A356" s="132" t="s">
        <v>194</v>
      </c>
      <c r="B356" s="133">
        <v>2</v>
      </c>
      <c r="C356" s="135">
        <v>12</v>
      </c>
      <c r="D356" s="136">
        <v>732.19299999999998</v>
      </c>
      <c r="E356" s="71">
        <f t="shared" si="13"/>
        <v>732.19299999999998</v>
      </c>
    </row>
    <row r="357" spans="1:5">
      <c r="A357" s="132" t="s">
        <v>194</v>
      </c>
      <c r="B357" s="133">
        <v>2</v>
      </c>
      <c r="C357" s="55">
        <v>24</v>
      </c>
      <c r="D357" s="136">
        <v>261.49400000000003</v>
      </c>
      <c r="E357" s="71">
        <f t="shared" si="13"/>
        <v>261.49400000000003</v>
      </c>
    </row>
    <row r="358" spans="1:5">
      <c r="A358" s="132" t="s">
        <v>194</v>
      </c>
      <c r="B358" s="133">
        <v>2</v>
      </c>
      <c r="C358" s="135">
        <v>36</v>
      </c>
      <c r="D358" s="136">
        <v>141.72800000000001</v>
      </c>
      <c r="E358" s="71">
        <f t="shared" si="13"/>
        <v>141.72800000000001</v>
      </c>
    </row>
    <row r="359" spans="1:5">
      <c r="A359" s="132" t="s">
        <v>196</v>
      </c>
      <c r="B359" s="133">
        <v>1</v>
      </c>
      <c r="C359" s="55">
        <v>0</v>
      </c>
      <c r="D359" s="136" t="s">
        <v>178</v>
      </c>
      <c r="E359" s="71" t="str">
        <f t="shared" si="13"/>
        <v>ND</v>
      </c>
    </row>
    <row r="360" spans="1:5">
      <c r="A360" s="132" t="s">
        <v>196</v>
      </c>
      <c r="B360" s="133">
        <v>1</v>
      </c>
      <c r="C360" s="135">
        <v>0.25</v>
      </c>
      <c r="D360" s="136">
        <v>23.41</v>
      </c>
      <c r="E360" s="71" t="str">
        <f t="shared" si="13"/>
        <v>BQL</v>
      </c>
    </row>
    <row r="361" spans="1:5">
      <c r="A361" s="132" t="s">
        <v>196</v>
      </c>
      <c r="B361" s="133">
        <v>1</v>
      </c>
      <c r="C361" s="135">
        <v>0.5</v>
      </c>
      <c r="D361" s="136">
        <v>133.934</v>
      </c>
      <c r="E361" s="71">
        <f t="shared" si="13"/>
        <v>133.934</v>
      </c>
    </row>
    <row r="362" spans="1:5">
      <c r="A362" s="132" t="s">
        <v>196</v>
      </c>
      <c r="B362" s="133">
        <v>1</v>
      </c>
      <c r="C362" s="135">
        <v>0.75</v>
      </c>
      <c r="D362" s="136">
        <v>243.64400000000001</v>
      </c>
      <c r="E362" s="71">
        <f t="shared" si="13"/>
        <v>243.64400000000001</v>
      </c>
    </row>
    <row r="363" spans="1:5">
      <c r="A363" s="132" t="s">
        <v>196</v>
      </c>
      <c r="B363" s="133">
        <v>1</v>
      </c>
      <c r="C363" s="135">
        <v>1</v>
      </c>
      <c r="D363" s="136">
        <v>474.33199999999999</v>
      </c>
      <c r="E363" s="71">
        <f t="shared" si="13"/>
        <v>474.33199999999999</v>
      </c>
    </row>
    <row r="364" spans="1:5">
      <c r="A364" s="132" t="s">
        <v>196</v>
      </c>
      <c r="B364" s="133">
        <v>1</v>
      </c>
      <c r="C364" s="135">
        <v>1.5</v>
      </c>
      <c r="D364" s="186">
        <v>799.84299999999996</v>
      </c>
      <c r="E364" s="71">
        <f t="shared" si="13"/>
        <v>799.84299999999996</v>
      </c>
    </row>
    <row r="365" spans="1:5">
      <c r="A365" s="132" t="s">
        <v>196</v>
      </c>
      <c r="B365" s="133">
        <v>1</v>
      </c>
      <c r="C365" s="135">
        <v>2</v>
      </c>
      <c r="D365" s="186">
        <v>1458.6289999999999</v>
      </c>
      <c r="E365" s="71">
        <f t="shared" si="13"/>
        <v>1458.6289999999999</v>
      </c>
    </row>
    <row r="366" spans="1:5">
      <c r="A366" s="132" t="s">
        <v>196</v>
      </c>
      <c r="B366" s="133">
        <v>1</v>
      </c>
      <c r="C366" s="135">
        <v>3</v>
      </c>
      <c r="D366" s="186">
        <v>1772.8910000000001</v>
      </c>
      <c r="E366" s="71">
        <f t="shared" si="13"/>
        <v>1772.8910000000001</v>
      </c>
    </row>
    <row r="367" spans="1:5">
      <c r="A367" s="132" t="s">
        <v>196</v>
      </c>
      <c r="B367" s="133">
        <v>1</v>
      </c>
      <c r="C367" s="135">
        <v>4</v>
      </c>
      <c r="D367" s="136">
        <v>1942.0050000000001</v>
      </c>
      <c r="E367" s="71">
        <f t="shared" si="13"/>
        <v>1942.0050000000001</v>
      </c>
    </row>
    <row r="368" spans="1:5">
      <c r="A368" s="132" t="s">
        <v>196</v>
      </c>
      <c r="B368" s="133">
        <v>1</v>
      </c>
      <c r="C368" s="135">
        <v>5</v>
      </c>
      <c r="D368" s="136">
        <v>1510.7270000000001</v>
      </c>
      <c r="E368" s="71">
        <f t="shared" si="13"/>
        <v>1510.7270000000001</v>
      </c>
    </row>
    <row r="369" spans="1:5">
      <c r="A369" s="132" t="s">
        <v>196</v>
      </c>
      <c r="B369" s="133">
        <v>1</v>
      </c>
      <c r="C369" s="135">
        <v>6</v>
      </c>
      <c r="D369" s="136">
        <v>1269.702</v>
      </c>
      <c r="E369" s="71">
        <f t="shared" si="13"/>
        <v>1269.702</v>
      </c>
    </row>
    <row r="370" spans="1:5">
      <c r="A370" s="132" t="s">
        <v>196</v>
      </c>
      <c r="B370" s="133">
        <v>1</v>
      </c>
      <c r="C370" s="135">
        <v>7</v>
      </c>
      <c r="D370" s="136">
        <v>929.40800000000002</v>
      </c>
      <c r="E370" s="71">
        <f t="shared" si="13"/>
        <v>929.40800000000002</v>
      </c>
    </row>
    <row r="371" spans="1:5">
      <c r="A371" s="132" t="s">
        <v>196</v>
      </c>
      <c r="B371" s="133">
        <v>1</v>
      </c>
      <c r="C371" s="135">
        <v>8</v>
      </c>
      <c r="D371" s="136">
        <v>667.38800000000003</v>
      </c>
      <c r="E371" s="71">
        <f t="shared" si="13"/>
        <v>667.38800000000003</v>
      </c>
    </row>
    <row r="372" spans="1:5">
      <c r="A372" s="132" t="s">
        <v>196</v>
      </c>
      <c r="B372" s="133">
        <v>1</v>
      </c>
      <c r="C372" s="135">
        <v>10</v>
      </c>
      <c r="D372" s="136">
        <v>595.28300000000002</v>
      </c>
      <c r="E372" s="71">
        <f t="shared" si="13"/>
        <v>595.28300000000002</v>
      </c>
    </row>
    <row r="373" spans="1:5">
      <c r="A373" s="132" t="s">
        <v>196</v>
      </c>
      <c r="B373" s="133">
        <v>1</v>
      </c>
      <c r="C373" s="135">
        <v>12</v>
      </c>
      <c r="D373" s="136">
        <v>400.91500000000002</v>
      </c>
      <c r="E373" s="71">
        <f t="shared" si="13"/>
        <v>400.91500000000002</v>
      </c>
    </row>
    <row r="374" spans="1:5">
      <c r="A374" s="132" t="s">
        <v>196</v>
      </c>
      <c r="B374" s="133">
        <v>1</v>
      </c>
      <c r="C374" s="55">
        <v>24</v>
      </c>
      <c r="D374" s="136">
        <v>84.094999999999999</v>
      </c>
      <c r="E374" s="71">
        <f t="shared" si="13"/>
        <v>84.094999999999999</v>
      </c>
    </row>
    <row r="375" spans="1:5">
      <c r="A375" s="132" t="s">
        <v>196</v>
      </c>
      <c r="B375" s="133">
        <v>1</v>
      </c>
      <c r="C375" s="135">
        <v>36</v>
      </c>
      <c r="D375" s="136">
        <v>30.096</v>
      </c>
      <c r="E375" s="71" t="str">
        <f t="shared" si="13"/>
        <v>BQL</v>
      </c>
    </row>
    <row r="376" spans="1:5">
      <c r="A376" s="132" t="s">
        <v>197</v>
      </c>
      <c r="B376" s="133">
        <v>1</v>
      </c>
      <c r="C376" s="55">
        <v>0</v>
      </c>
      <c r="D376" s="136" t="s">
        <v>178</v>
      </c>
      <c r="E376" s="71" t="str">
        <f t="shared" si="13"/>
        <v>ND</v>
      </c>
    </row>
    <row r="377" spans="1:5">
      <c r="A377" s="132" t="s">
        <v>197</v>
      </c>
      <c r="B377" s="133">
        <v>1</v>
      </c>
      <c r="C377" s="135">
        <v>0.25</v>
      </c>
      <c r="D377" s="136">
        <v>37.502000000000002</v>
      </c>
      <c r="E377" s="71" t="str">
        <f t="shared" si="13"/>
        <v>BQL</v>
      </c>
    </row>
    <row r="378" spans="1:5">
      <c r="A378" s="132" t="s">
        <v>197</v>
      </c>
      <c r="B378" s="133">
        <v>1</v>
      </c>
      <c r="C378" s="135">
        <v>0.5</v>
      </c>
      <c r="D378" s="136">
        <v>322.13499999999999</v>
      </c>
      <c r="E378" s="71">
        <f t="shared" si="13"/>
        <v>322.13499999999999</v>
      </c>
    </row>
    <row r="379" spans="1:5">
      <c r="A379" s="132" t="s">
        <v>197</v>
      </c>
      <c r="B379" s="133">
        <v>1</v>
      </c>
      <c r="C379" s="135">
        <v>0.75</v>
      </c>
      <c r="D379" s="136">
        <v>1415.9829999999999</v>
      </c>
      <c r="E379" s="71">
        <f t="shared" si="13"/>
        <v>1415.9829999999999</v>
      </c>
    </row>
    <row r="380" spans="1:5">
      <c r="A380" s="132" t="s">
        <v>197</v>
      </c>
      <c r="B380" s="133">
        <v>1</v>
      </c>
      <c r="C380" s="135">
        <v>1</v>
      </c>
      <c r="D380" s="136">
        <v>1986.4290000000001</v>
      </c>
      <c r="E380" s="71">
        <f t="shared" si="13"/>
        <v>1986.4290000000001</v>
      </c>
    </row>
    <row r="381" spans="1:5">
      <c r="A381" s="132" t="s">
        <v>197</v>
      </c>
      <c r="B381" s="133">
        <v>1</v>
      </c>
      <c r="C381" s="135">
        <v>1.5</v>
      </c>
      <c r="D381" s="136">
        <v>3144.0509999999999</v>
      </c>
      <c r="E381" s="71">
        <f t="shared" si="13"/>
        <v>3144.0509999999999</v>
      </c>
    </row>
    <row r="382" spans="1:5">
      <c r="A382" s="132" t="s">
        <v>197</v>
      </c>
      <c r="B382" s="133">
        <v>1</v>
      </c>
      <c r="C382" s="135">
        <v>2</v>
      </c>
      <c r="D382" s="136">
        <v>3869.7260000000001</v>
      </c>
      <c r="E382" s="71">
        <f t="shared" si="13"/>
        <v>3869.7260000000001</v>
      </c>
    </row>
    <row r="383" spans="1:5">
      <c r="A383" s="132" t="s">
        <v>197</v>
      </c>
      <c r="B383" s="133">
        <v>1</v>
      </c>
      <c r="C383" s="135">
        <v>3</v>
      </c>
      <c r="D383" s="136">
        <v>3235.15</v>
      </c>
      <c r="E383" s="71">
        <f>IF(OR(D383=0,D383="no peak",D383="&lt; 0", D383&lt;$I$1*0.2),"ND",IF(OR(D383&lt;$I$1,$I$1*0.2&lt;=D383&lt;$I$1),"BQL",D383))</f>
        <v>3235.15</v>
      </c>
    </row>
    <row r="384" spans="1:5">
      <c r="A384" s="132" t="s">
        <v>197</v>
      </c>
      <c r="B384" s="133">
        <v>1</v>
      </c>
      <c r="C384" s="135">
        <v>4</v>
      </c>
      <c r="D384" s="136">
        <v>2820.5309999999999</v>
      </c>
      <c r="E384" s="71">
        <f t="shared" ref="E384:E414" si="14">IF(OR(D384=0,D384="no peak",D384="&lt; 0", D384&lt;$I$1*0.2),"ND",IF(OR(D384&lt;$I$1,$I$1*0.2&lt;=D384&lt;$I$1),"BQL",D384))</f>
        <v>2820.5309999999999</v>
      </c>
    </row>
    <row r="385" spans="1:5">
      <c r="A385" s="132" t="s">
        <v>197</v>
      </c>
      <c r="B385" s="133">
        <v>1</v>
      </c>
      <c r="C385" s="135">
        <v>5</v>
      </c>
      <c r="D385" s="136">
        <v>2295.9630000000002</v>
      </c>
      <c r="E385" s="71">
        <f t="shared" si="14"/>
        <v>2295.9630000000002</v>
      </c>
    </row>
    <row r="386" spans="1:5">
      <c r="A386" s="132" t="s">
        <v>197</v>
      </c>
      <c r="B386" s="133">
        <v>1</v>
      </c>
      <c r="C386" s="135">
        <v>6</v>
      </c>
      <c r="D386" s="136">
        <v>1725.4010000000001</v>
      </c>
      <c r="E386" s="71">
        <f t="shared" si="14"/>
        <v>1725.4010000000001</v>
      </c>
    </row>
    <row r="387" spans="1:5">
      <c r="A387" s="132" t="s">
        <v>197</v>
      </c>
      <c r="B387" s="133">
        <v>1</v>
      </c>
      <c r="C387" s="135">
        <v>7</v>
      </c>
      <c r="D387" s="136">
        <v>1313.4480000000001</v>
      </c>
      <c r="E387" s="71">
        <f t="shared" si="14"/>
        <v>1313.4480000000001</v>
      </c>
    </row>
    <row r="388" spans="1:5">
      <c r="A388" s="132" t="s">
        <v>197</v>
      </c>
      <c r="B388" s="133">
        <v>1</v>
      </c>
      <c r="C388" s="135">
        <v>8</v>
      </c>
      <c r="D388" s="136">
        <v>1117.71</v>
      </c>
      <c r="E388" s="71">
        <f t="shared" si="14"/>
        <v>1117.71</v>
      </c>
    </row>
    <row r="389" spans="1:5">
      <c r="A389" s="132" t="s">
        <v>197</v>
      </c>
      <c r="B389" s="133">
        <v>1</v>
      </c>
      <c r="C389" s="135">
        <v>10</v>
      </c>
      <c r="D389" s="136">
        <v>784.24300000000005</v>
      </c>
      <c r="E389" s="71">
        <f t="shared" si="14"/>
        <v>784.24300000000005</v>
      </c>
    </row>
    <row r="390" spans="1:5">
      <c r="A390" s="132" t="s">
        <v>197</v>
      </c>
      <c r="B390" s="133">
        <v>1</v>
      </c>
      <c r="C390" s="135">
        <v>12</v>
      </c>
      <c r="D390" s="136">
        <v>548.53</v>
      </c>
      <c r="E390" s="71">
        <f t="shared" si="14"/>
        <v>548.53</v>
      </c>
    </row>
    <row r="391" spans="1:5">
      <c r="A391" s="132" t="s">
        <v>197</v>
      </c>
      <c r="B391" s="133">
        <v>1</v>
      </c>
      <c r="C391" s="55">
        <v>24</v>
      </c>
      <c r="D391" s="136">
        <v>132.80500000000001</v>
      </c>
      <c r="E391" s="71">
        <f t="shared" si="14"/>
        <v>132.80500000000001</v>
      </c>
    </row>
    <row r="392" spans="1:5">
      <c r="A392" s="132" t="s">
        <v>197</v>
      </c>
      <c r="B392" s="133">
        <v>1</v>
      </c>
      <c r="C392" s="135">
        <v>36</v>
      </c>
      <c r="D392" s="136">
        <v>107.785</v>
      </c>
      <c r="E392" s="71">
        <f t="shared" si="14"/>
        <v>107.785</v>
      </c>
    </row>
    <row r="393" spans="1:5">
      <c r="A393" s="132" t="s">
        <v>197</v>
      </c>
      <c r="B393" s="133">
        <v>2</v>
      </c>
      <c r="C393" s="55">
        <v>0</v>
      </c>
      <c r="D393" s="136" t="s">
        <v>178</v>
      </c>
      <c r="E393" s="71" t="str">
        <f t="shared" si="14"/>
        <v>ND</v>
      </c>
    </row>
    <row r="394" spans="1:5">
      <c r="A394" s="132" t="s">
        <v>197</v>
      </c>
      <c r="B394" s="133">
        <v>2</v>
      </c>
      <c r="C394" s="135">
        <v>0.25</v>
      </c>
      <c r="D394" s="136" t="s">
        <v>178</v>
      </c>
      <c r="E394" s="71" t="str">
        <f t="shared" si="14"/>
        <v>ND</v>
      </c>
    </row>
    <row r="395" spans="1:5">
      <c r="A395" s="132" t="s">
        <v>197</v>
      </c>
      <c r="B395" s="133">
        <v>2</v>
      </c>
      <c r="C395" s="135">
        <v>0.5</v>
      </c>
      <c r="D395" s="136" t="s">
        <v>178</v>
      </c>
      <c r="E395" s="71" t="str">
        <f t="shared" si="14"/>
        <v>ND</v>
      </c>
    </row>
    <row r="396" spans="1:5">
      <c r="A396" s="132" t="s">
        <v>197</v>
      </c>
      <c r="B396" s="133">
        <v>2</v>
      </c>
      <c r="C396" s="135">
        <v>0.75</v>
      </c>
      <c r="D396" s="186">
        <v>49.622999999999998</v>
      </c>
      <c r="E396" s="71" t="str">
        <f t="shared" si="14"/>
        <v>BQL</v>
      </c>
    </row>
    <row r="397" spans="1:5">
      <c r="A397" s="132" t="s">
        <v>197</v>
      </c>
      <c r="B397" s="133">
        <v>2</v>
      </c>
      <c r="C397" s="135">
        <v>1</v>
      </c>
      <c r="D397" s="186">
        <v>135.75299999999999</v>
      </c>
      <c r="E397" s="71">
        <f t="shared" si="14"/>
        <v>135.75299999999999</v>
      </c>
    </row>
    <row r="398" spans="1:5">
      <c r="A398" s="132" t="s">
        <v>197</v>
      </c>
      <c r="B398" s="133">
        <v>2</v>
      </c>
      <c r="C398" s="135">
        <v>1.5</v>
      </c>
      <c r="D398" s="186">
        <v>611.22199999999998</v>
      </c>
      <c r="E398" s="71">
        <f t="shared" si="14"/>
        <v>611.22199999999998</v>
      </c>
    </row>
    <row r="399" spans="1:5">
      <c r="A399" s="132" t="s">
        <v>197</v>
      </c>
      <c r="B399" s="133">
        <v>2</v>
      </c>
      <c r="C399" s="135">
        <v>2</v>
      </c>
      <c r="D399" s="136">
        <v>879.53399999999999</v>
      </c>
      <c r="E399" s="71">
        <f t="shared" si="14"/>
        <v>879.53399999999999</v>
      </c>
    </row>
    <row r="400" spans="1:5">
      <c r="A400" s="132" t="s">
        <v>197</v>
      </c>
      <c r="B400" s="133">
        <v>2</v>
      </c>
      <c r="C400" s="135">
        <v>3</v>
      </c>
      <c r="D400" s="136">
        <v>2501.0529999999999</v>
      </c>
      <c r="E400" s="71">
        <f t="shared" si="14"/>
        <v>2501.0529999999999</v>
      </c>
    </row>
    <row r="401" spans="1:5">
      <c r="A401" s="132" t="s">
        <v>197</v>
      </c>
      <c r="B401" s="133">
        <v>2</v>
      </c>
      <c r="C401" s="135">
        <v>4</v>
      </c>
      <c r="D401" s="136">
        <v>3637.9189999999999</v>
      </c>
      <c r="E401" s="71">
        <f t="shared" si="14"/>
        <v>3637.9189999999999</v>
      </c>
    </row>
    <row r="402" spans="1:5">
      <c r="A402" s="132" t="s">
        <v>197</v>
      </c>
      <c r="B402" s="133">
        <v>2</v>
      </c>
      <c r="C402" s="135">
        <v>5</v>
      </c>
      <c r="D402" s="136">
        <v>3108.6909999999998</v>
      </c>
      <c r="E402" s="71">
        <f t="shared" si="14"/>
        <v>3108.6909999999998</v>
      </c>
    </row>
    <row r="403" spans="1:5">
      <c r="A403" s="132" t="s">
        <v>197</v>
      </c>
      <c r="B403" s="133">
        <v>2</v>
      </c>
      <c r="C403" s="135">
        <v>6</v>
      </c>
      <c r="D403" s="136">
        <v>2162.518</v>
      </c>
      <c r="E403" s="71">
        <f t="shared" si="14"/>
        <v>2162.518</v>
      </c>
    </row>
    <row r="404" spans="1:5">
      <c r="A404" s="132" t="s">
        <v>197</v>
      </c>
      <c r="B404" s="133">
        <v>2</v>
      </c>
      <c r="C404" s="135">
        <v>7</v>
      </c>
      <c r="D404" s="136">
        <v>1804.1179999999999</v>
      </c>
      <c r="E404" s="71">
        <f t="shared" si="14"/>
        <v>1804.1179999999999</v>
      </c>
    </row>
    <row r="405" spans="1:5">
      <c r="A405" s="132" t="s">
        <v>197</v>
      </c>
      <c r="B405" s="133">
        <v>2</v>
      </c>
      <c r="C405" s="135">
        <v>8</v>
      </c>
      <c r="D405" s="136">
        <v>1572.1610000000001</v>
      </c>
      <c r="E405" s="71">
        <f t="shared" si="14"/>
        <v>1572.1610000000001</v>
      </c>
    </row>
    <row r="406" spans="1:5">
      <c r="A406" s="132" t="s">
        <v>197</v>
      </c>
      <c r="B406" s="133">
        <v>2</v>
      </c>
      <c r="C406" s="135">
        <v>10</v>
      </c>
      <c r="D406" s="136">
        <v>1240.039</v>
      </c>
      <c r="E406" s="71">
        <f t="shared" si="14"/>
        <v>1240.039</v>
      </c>
    </row>
    <row r="407" spans="1:5">
      <c r="A407" s="132" t="s">
        <v>197</v>
      </c>
      <c r="B407" s="133">
        <v>2</v>
      </c>
      <c r="C407" s="135">
        <v>12</v>
      </c>
      <c r="D407" s="136">
        <v>927.30700000000002</v>
      </c>
      <c r="E407" s="71">
        <f t="shared" si="14"/>
        <v>927.30700000000002</v>
      </c>
    </row>
    <row r="408" spans="1:5">
      <c r="A408" s="132" t="s">
        <v>197</v>
      </c>
      <c r="B408" s="133">
        <v>2</v>
      </c>
      <c r="C408" s="55">
        <v>24</v>
      </c>
      <c r="D408" s="136">
        <v>357.05799999999999</v>
      </c>
      <c r="E408" s="71">
        <f t="shared" si="14"/>
        <v>357.05799999999999</v>
      </c>
    </row>
    <row r="409" spans="1:5">
      <c r="A409" s="132" t="s">
        <v>197</v>
      </c>
      <c r="B409" s="133">
        <v>2</v>
      </c>
      <c r="C409" s="135">
        <v>36</v>
      </c>
      <c r="D409" s="136">
        <v>93.850999999999999</v>
      </c>
      <c r="E409" s="71">
        <f t="shared" si="14"/>
        <v>93.850999999999999</v>
      </c>
    </row>
    <row r="410" spans="1:5">
      <c r="A410" s="132" t="s">
        <v>198</v>
      </c>
      <c r="B410" s="133">
        <v>1</v>
      </c>
      <c r="C410" s="55">
        <v>0</v>
      </c>
      <c r="D410" s="136" t="s">
        <v>178</v>
      </c>
      <c r="E410" s="71" t="str">
        <f t="shared" si="14"/>
        <v>ND</v>
      </c>
    </row>
    <row r="411" spans="1:5">
      <c r="A411" s="132" t="s">
        <v>198</v>
      </c>
      <c r="B411" s="133">
        <v>1</v>
      </c>
      <c r="C411" s="135">
        <v>0.25</v>
      </c>
      <c r="D411" s="136">
        <v>39.04</v>
      </c>
      <c r="E411" s="71" t="str">
        <f t="shared" si="14"/>
        <v>BQL</v>
      </c>
    </row>
    <row r="412" spans="1:5">
      <c r="A412" s="132" t="s">
        <v>198</v>
      </c>
      <c r="B412" s="133">
        <v>1</v>
      </c>
      <c r="C412" s="135">
        <v>0.5</v>
      </c>
      <c r="D412" s="136">
        <v>281.63299999999998</v>
      </c>
      <c r="E412" s="71">
        <f t="shared" si="14"/>
        <v>281.63299999999998</v>
      </c>
    </row>
    <row r="413" spans="1:5">
      <c r="A413" s="132" t="s">
        <v>198</v>
      </c>
      <c r="B413" s="133">
        <v>1</v>
      </c>
      <c r="C413" s="135">
        <v>0.75</v>
      </c>
      <c r="D413" s="136">
        <v>870.98800000000006</v>
      </c>
      <c r="E413" s="71">
        <f t="shared" si="14"/>
        <v>870.98800000000006</v>
      </c>
    </row>
    <row r="414" spans="1:5">
      <c r="A414" s="132" t="s">
        <v>198</v>
      </c>
      <c r="B414" s="133">
        <v>1</v>
      </c>
      <c r="C414" s="135">
        <v>1</v>
      </c>
      <c r="D414" s="136">
        <v>1206.203</v>
      </c>
      <c r="E414" s="71">
        <f t="shared" si="14"/>
        <v>1206.203</v>
      </c>
    </row>
    <row r="415" spans="1:5">
      <c r="A415" s="132" t="s">
        <v>198</v>
      </c>
      <c r="B415" s="133">
        <v>1</v>
      </c>
      <c r="C415" s="135">
        <v>1.5</v>
      </c>
      <c r="D415" s="136">
        <v>1322.94</v>
      </c>
      <c r="E415" s="71">
        <f>IF(OR(D415=0,D415="no peak",D415="&lt; 0", D415&lt;$I$1*0.2),"ND",IF(OR(D415&lt;$I$1,$I$1*0.2&lt;=D415&lt;$I$1),"BQL",D415))</f>
        <v>1322.94</v>
      </c>
    </row>
    <row r="416" spans="1:5">
      <c r="A416" s="132" t="s">
        <v>198</v>
      </c>
      <c r="B416" s="133">
        <v>1</v>
      </c>
      <c r="C416" s="135">
        <v>2</v>
      </c>
      <c r="D416" s="136">
        <v>1240.99</v>
      </c>
      <c r="E416" s="71">
        <f t="shared" ref="E416:E446" si="15">IF(OR(D416=0,D416="no peak",D416="&lt; 0", D416&lt;$I$1*0.2),"ND",IF(OR(D416&lt;$I$1,$I$1*0.2&lt;=D416&lt;$I$1),"BQL",D416))</f>
        <v>1240.99</v>
      </c>
    </row>
    <row r="417" spans="1:5">
      <c r="A417" s="132" t="s">
        <v>198</v>
      </c>
      <c r="B417" s="133">
        <v>1</v>
      </c>
      <c r="C417" s="135">
        <v>3</v>
      </c>
      <c r="D417" s="136">
        <v>2366.4409999999998</v>
      </c>
      <c r="E417" s="71">
        <f t="shared" si="15"/>
        <v>2366.4409999999998</v>
      </c>
    </row>
    <row r="418" spans="1:5">
      <c r="A418" s="132" t="s">
        <v>198</v>
      </c>
      <c r="B418" s="133">
        <v>1</v>
      </c>
      <c r="C418" s="135">
        <v>4</v>
      </c>
      <c r="D418" s="136">
        <v>3885.6610000000001</v>
      </c>
      <c r="E418" s="71">
        <f t="shared" si="15"/>
        <v>3885.6610000000001</v>
      </c>
    </row>
    <row r="419" spans="1:5">
      <c r="A419" s="132" t="s">
        <v>198</v>
      </c>
      <c r="B419" s="133">
        <v>1</v>
      </c>
      <c r="C419" s="135">
        <v>5</v>
      </c>
      <c r="D419" s="136">
        <v>2480.1370000000002</v>
      </c>
      <c r="E419" s="71">
        <f t="shared" si="15"/>
        <v>2480.1370000000002</v>
      </c>
    </row>
    <row r="420" spans="1:5">
      <c r="A420" s="132" t="s">
        <v>198</v>
      </c>
      <c r="B420" s="133">
        <v>1</v>
      </c>
      <c r="C420" s="135">
        <v>6</v>
      </c>
      <c r="D420" s="136">
        <v>1531.913</v>
      </c>
      <c r="E420" s="71">
        <f t="shared" si="15"/>
        <v>1531.913</v>
      </c>
    </row>
    <row r="421" spans="1:5">
      <c r="A421" s="132" t="s">
        <v>198</v>
      </c>
      <c r="B421" s="133">
        <v>1</v>
      </c>
      <c r="C421" s="135">
        <v>7</v>
      </c>
      <c r="D421" s="136">
        <v>1156.326</v>
      </c>
      <c r="E421" s="71">
        <f t="shared" si="15"/>
        <v>1156.326</v>
      </c>
    </row>
    <row r="422" spans="1:5">
      <c r="A422" s="132" t="s">
        <v>198</v>
      </c>
      <c r="B422" s="133">
        <v>1</v>
      </c>
      <c r="C422" s="135">
        <v>8</v>
      </c>
      <c r="D422" s="136">
        <v>859.45100000000002</v>
      </c>
      <c r="E422" s="71">
        <f t="shared" si="15"/>
        <v>859.45100000000002</v>
      </c>
    </row>
    <row r="423" spans="1:5">
      <c r="A423" s="132" t="s">
        <v>198</v>
      </c>
      <c r="B423" s="133">
        <v>1</v>
      </c>
      <c r="C423" s="135">
        <v>10</v>
      </c>
      <c r="D423" s="136">
        <v>560.52599999999995</v>
      </c>
      <c r="E423" s="71">
        <f t="shared" si="15"/>
        <v>560.52599999999995</v>
      </c>
    </row>
    <row r="424" spans="1:5">
      <c r="A424" s="132" t="s">
        <v>198</v>
      </c>
      <c r="B424" s="133">
        <v>1</v>
      </c>
      <c r="C424" s="135">
        <v>12</v>
      </c>
      <c r="D424" s="136">
        <v>356.24099999999999</v>
      </c>
      <c r="E424" s="71">
        <f t="shared" si="15"/>
        <v>356.24099999999999</v>
      </c>
    </row>
    <row r="425" spans="1:5">
      <c r="A425" s="132" t="s">
        <v>198</v>
      </c>
      <c r="B425" s="133">
        <v>1</v>
      </c>
      <c r="C425" s="55">
        <v>24</v>
      </c>
      <c r="D425" s="136">
        <v>90.210999999999999</v>
      </c>
      <c r="E425" s="71">
        <f t="shared" si="15"/>
        <v>90.210999999999999</v>
      </c>
    </row>
    <row r="426" spans="1:5">
      <c r="A426" s="132" t="s">
        <v>198</v>
      </c>
      <c r="B426" s="133">
        <v>1</v>
      </c>
      <c r="C426" s="135">
        <v>36</v>
      </c>
      <c r="D426" s="136">
        <v>36.265999999999998</v>
      </c>
      <c r="E426" s="71" t="str">
        <f t="shared" si="15"/>
        <v>BQL</v>
      </c>
    </row>
    <row r="427" spans="1:5">
      <c r="A427" s="132" t="s">
        <v>198</v>
      </c>
      <c r="B427" s="133">
        <v>2</v>
      </c>
      <c r="C427" s="55">
        <v>0</v>
      </c>
      <c r="D427" s="136" t="s">
        <v>178</v>
      </c>
      <c r="E427" s="71" t="str">
        <f t="shared" si="15"/>
        <v>ND</v>
      </c>
    </row>
    <row r="428" spans="1:5">
      <c r="A428" s="132" t="s">
        <v>198</v>
      </c>
      <c r="B428" s="133">
        <v>2</v>
      </c>
      <c r="C428" s="135">
        <v>0.25</v>
      </c>
      <c r="D428" s="186">
        <v>70.272999999999996</v>
      </c>
      <c r="E428" s="71">
        <f t="shared" si="15"/>
        <v>70.272999999999996</v>
      </c>
    </row>
    <row r="429" spans="1:5">
      <c r="A429" s="132" t="s">
        <v>198</v>
      </c>
      <c r="B429" s="133">
        <v>2</v>
      </c>
      <c r="C429" s="135">
        <v>0.5</v>
      </c>
      <c r="D429" s="186">
        <v>916.62300000000005</v>
      </c>
      <c r="E429" s="71">
        <f t="shared" si="15"/>
        <v>916.62300000000005</v>
      </c>
    </row>
    <row r="430" spans="1:5">
      <c r="A430" s="132" t="s">
        <v>198</v>
      </c>
      <c r="B430" s="133">
        <v>2</v>
      </c>
      <c r="C430" s="135">
        <v>0.75</v>
      </c>
      <c r="D430" s="186">
        <v>1817.027</v>
      </c>
      <c r="E430" s="71">
        <f t="shared" si="15"/>
        <v>1817.027</v>
      </c>
    </row>
    <row r="431" spans="1:5">
      <c r="A431" s="132" t="s">
        <v>198</v>
      </c>
      <c r="B431" s="133">
        <v>2</v>
      </c>
      <c r="C431" s="135">
        <v>1</v>
      </c>
      <c r="D431" s="136">
        <v>2292.4720000000002</v>
      </c>
      <c r="E431" s="71">
        <f t="shared" si="15"/>
        <v>2292.4720000000002</v>
      </c>
    </row>
    <row r="432" spans="1:5">
      <c r="A432" s="132" t="s">
        <v>198</v>
      </c>
      <c r="B432" s="133">
        <v>2</v>
      </c>
      <c r="C432" s="135">
        <v>1.5</v>
      </c>
      <c r="D432" s="136">
        <v>2478.4270000000001</v>
      </c>
      <c r="E432" s="71">
        <f t="shared" si="15"/>
        <v>2478.4270000000001</v>
      </c>
    </row>
    <row r="433" spans="1:5">
      <c r="A433" s="132" t="s">
        <v>198</v>
      </c>
      <c r="B433" s="133">
        <v>2</v>
      </c>
      <c r="C433" s="135">
        <v>2</v>
      </c>
      <c r="D433" s="136">
        <v>2356.3829999999998</v>
      </c>
      <c r="E433" s="71">
        <f t="shared" si="15"/>
        <v>2356.3829999999998</v>
      </c>
    </row>
    <row r="434" spans="1:5">
      <c r="A434" s="132" t="s">
        <v>198</v>
      </c>
      <c r="B434" s="133">
        <v>2</v>
      </c>
      <c r="C434" s="135">
        <v>3</v>
      </c>
      <c r="D434" s="136">
        <v>2180.8760000000002</v>
      </c>
      <c r="E434" s="71">
        <f t="shared" si="15"/>
        <v>2180.8760000000002</v>
      </c>
    </row>
    <row r="435" spans="1:5">
      <c r="A435" s="132" t="s">
        <v>198</v>
      </c>
      <c r="B435" s="133">
        <v>2</v>
      </c>
      <c r="C435" s="135">
        <v>4</v>
      </c>
      <c r="D435" s="136">
        <v>4097.433</v>
      </c>
      <c r="E435" s="71">
        <f t="shared" si="15"/>
        <v>4097.433</v>
      </c>
    </row>
    <row r="436" spans="1:5">
      <c r="A436" s="132" t="s">
        <v>198</v>
      </c>
      <c r="B436" s="133">
        <v>2</v>
      </c>
      <c r="C436" s="135">
        <v>5</v>
      </c>
      <c r="D436" s="136">
        <v>2685.68</v>
      </c>
      <c r="E436" s="71">
        <f t="shared" si="15"/>
        <v>2685.68</v>
      </c>
    </row>
    <row r="437" spans="1:5">
      <c r="A437" s="132" t="s">
        <v>198</v>
      </c>
      <c r="B437" s="133">
        <v>2</v>
      </c>
      <c r="C437" s="135">
        <v>6</v>
      </c>
      <c r="D437" s="136">
        <v>1892.7329999999999</v>
      </c>
      <c r="E437" s="71">
        <f t="shared" si="15"/>
        <v>1892.7329999999999</v>
      </c>
    </row>
    <row r="438" spans="1:5">
      <c r="A438" s="132" t="s">
        <v>198</v>
      </c>
      <c r="B438" s="133">
        <v>2</v>
      </c>
      <c r="C438" s="135">
        <v>7</v>
      </c>
      <c r="D438" s="136">
        <v>1484.9349999999999</v>
      </c>
      <c r="E438" s="71">
        <f t="shared" si="15"/>
        <v>1484.9349999999999</v>
      </c>
    </row>
    <row r="439" spans="1:5">
      <c r="A439" s="132" t="s">
        <v>198</v>
      </c>
      <c r="B439" s="133">
        <v>2</v>
      </c>
      <c r="C439" s="135">
        <v>8</v>
      </c>
      <c r="D439" s="136">
        <v>1240.0540000000001</v>
      </c>
      <c r="E439" s="71">
        <f t="shared" si="15"/>
        <v>1240.0540000000001</v>
      </c>
    </row>
    <row r="440" spans="1:5">
      <c r="A440" s="132" t="s">
        <v>198</v>
      </c>
      <c r="B440" s="133">
        <v>2</v>
      </c>
      <c r="C440" s="135">
        <v>10</v>
      </c>
      <c r="D440" s="136">
        <v>934.80700000000002</v>
      </c>
      <c r="E440" s="71">
        <f t="shared" si="15"/>
        <v>934.80700000000002</v>
      </c>
    </row>
    <row r="441" spans="1:5">
      <c r="A441" s="132" t="s">
        <v>198</v>
      </c>
      <c r="B441" s="133">
        <v>2</v>
      </c>
      <c r="C441" s="135">
        <v>12</v>
      </c>
      <c r="D441" s="136">
        <v>517.48099999999999</v>
      </c>
      <c r="E441" s="71">
        <f t="shared" si="15"/>
        <v>517.48099999999999</v>
      </c>
    </row>
    <row r="442" spans="1:5">
      <c r="A442" s="132" t="s">
        <v>198</v>
      </c>
      <c r="B442" s="133">
        <v>2</v>
      </c>
      <c r="C442" s="55">
        <v>24</v>
      </c>
      <c r="D442" s="136">
        <v>161.24799999999999</v>
      </c>
      <c r="E442" s="71">
        <f t="shared" si="15"/>
        <v>161.24799999999999</v>
      </c>
    </row>
    <row r="443" spans="1:5">
      <c r="A443" s="132" t="s">
        <v>198</v>
      </c>
      <c r="B443" s="133">
        <v>2</v>
      </c>
      <c r="C443" s="135">
        <v>36</v>
      </c>
      <c r="D443" s="136">
        <v>61.613</v>
      </c>
      <c r="E443" s="71">
        <f t="shared" si="15"/>
        <v>61.613</v>
      </c>
    </row>
    <row r="444" spans="1:5">
      <c r="A444" s="132" t="s">
        <v>199</v>
      </c>
      <c r="B444" s="133">
        <v>1</v>
      </c>
      <c r="C444" s="55">
        <v>0</v>
      </c>
      <c r="D444" s="136" t="s">
        <v>178</v>
      </c>
      <c r="E444" s="71" t="str">
        <f t="shared" si="15"/>
        <v>ND</v>
      </c>
    </row>
    <row r="445" spans="1:5">
      <c r="A445" s="132" t="s">
        <v>199</v>
      </c>
      <c r="B445" s="133">
        <v>1</v>
      </c>
      <c r="C445" s="135">
        <v>0.25</v>
      </c>
      <c r="D445" s="136">
        <v>34.561</v>
      </c>
      <c r="E445" s="71" t="str">
        <f t="shared" si="15"/>
        <v>BQL</v>
      </c>
    </row>
    <row r="446" spans="1:5">
      <c r="A446" s="132" t="s">
        <v>199</v>
      </c>
      <c r="B446" s="133">
        <v>1</v>
      </c>
      <c r="C446" s="135">
        <v>0.5</v>
      </c>
      <c r="D446" s="136">
        <v>154.553</v>
      </c>
      <c r="E446" s="71">
        <f t="shared" si="15"/>
        <v>154.553</v>
      </c>
    </row>
    <row r="447" spans="1:5">
      <c r="A447" s="132" t="s">
        <v>199</v>
      </c>
      <c r="B447" s="133">
        <v>1</v>
      </c>
      <c r="C447" s="135">
        <v>0.75</v>
      </c>
      <c r="D447" s="136">
        <v>312.44400000000002</v>
      </c>
      <c r="E447" s="71">
        <f>IF(OR(D447=0,D447="no peak",D447="&lt; 0", D447&lt;$I$1*0.2),"ND",IF(OR(D447&lt;$I$1,$I$1*0.2&lt;=D447&lt;$I$1),"BQL",D447))</f>
        <v>312.44400000000002</v>
      </c>
    </row>
    <row r="448" spans="1:5">
      <c r="A448" s="132" t="s">
        <v>199</v>
      </c>
      <c r="B448" s="133">
        <v>1</v>
      </c>
      <c r="C448" s="135">
        <v>1</v>
      </c>
      <c r="D448" s="136">
        <v>415.24900000000002</v>
      </c>
      <c r="E448" s="71">
        <f t="shared" ref="E448:E477" si="16">IF(OR(D448=0,D448="no peak",D448="&lt; 0", D448&lt;$I$1*0.2),"ND",IF(OR(D448&lt;$I$1,$I$1*0.2&lt;=D448&lt;$I$1),"BQL",D448))</f>
        <v>415.24900000000002</v>
      </c>
    </row>
    <row r="449" spans="1:5">
      <c r="A449" s="132" t="s">
        <v>199</v>
      </c>
      <c r="B449" s="133">
        <v>1</v>
      </c>
      <c r="C449" s="135">
        <v>1.5</v>
      </c>
      <c r="D449" s="136">
        <v>604.86199999999997</v>
      </c>
      <c r="E449" s="71">
        <f t="shared" si="16"/>
        <v>604.86199999999997</v>
      </c>
    </row>
    <row r="450" spans="1:5">
      <c r="A450" s="132" t="s">
        <v>199</v>
      </c>
      <c r="B450" s="133">
        <v>1</v>
      </c>
      <c r="C450" s="135">
        <v>2</v>
      </c>
      <c r="D450" s="136">
        <v>1099.9760000000001</v>
      </c>
      <c r="E450" s="71">
        <f t="shared" si="16"/>
        <v>1099.9760000000001</v>
      </c>
    </row>
    <row r="451" spans="1:5">
      <c r="A451" s="132" t="s">
        <v>199</v>
      </c>
      <c r="B451" s="133">
        <v>1</v>
      </c>
      <c r="C451" s="135">
        <v>3</v>
      </c>
      <c r="D451" s="136">
        <v>3461.9940000000001</v>
      </c>
      <c r="E451" s="71">
        <f t="shared" si="16"/>
        <v>3461.9940000000001</v>
      </c>
    </row>
    <row r="452" spans="1:5">
      <c r="A452" s="132" t="s">
        <v>199</v>
      </c>
      <c r="B452" s="133">
        <v>1</v>
      </c>
      <c r="C452" s="135">
        <v>4</v>
      </c>
      <c r="D452" s="136">
        <v>3751.0520000000001</v>
      </c>
      <c r="E452" s="71">
        <f t="shared" si="16"/>
        <v>3751.0520000000001</v>
      </c>
    </row>
    <row r="453" spans="1:5">
      <c r="A453" s="132" t="s">
        <v>199</v>
      </c>
      <c r="B453" s="133">
        <v>1</v>
      </c>
      <c r="C453" s="135">
        <v>5</v>
      </c>
      <c r="D453" s="136">
        <v>3123.4209999999998</v>
      </c>
      <c r="E453" s="71">
        <f t="shared" si="16"/>
        <v>3123.4209999999998</v>
      </c>
    </row>
    <row r="454" spans="1:5">
      <c r="A454" s="132" t="s">
        <v>199</v>
      </c>
      <c r="B454" s="133">
        <v>1</v>
      </c>
      <c r="C454" s="135">
        <v>6</v>
      </c>
      <c r="D454" s="136">
        <v>2308.3119999999999</v>
      </c>
      <c r="E454" s="71">
        <f t="shared" si="16"/>
        <v>2308.3119999999999</v>
      </c>
    </row>
    <row r="455" spans="1:5">
      <c r="A455" s="132" t="s">
        <v>199</v>
      </c>
      <c r="B455" s="133">
        <v>1</v>
      </c>
      <c r="C455" s="135">
        <v>7</v>
      </c>
      <c r="D455" s="136">
        <v>1941.607</v>
      </c>
      <c r="E455" s="71">
        <f t="shared" si="16"/>
        <v>1941.607</v>
      </c>
    </row>
    <row r="456" spans="1:5">
      <c r="A456" s="132" t="s">
        <v>199</v>
      </c>
      <c r="B456" s="133">
        <v>1</v>
      </c>
      <c r="C456" s="135">
        <v>8</v>
      </c>
      <c r="D456" s="136">
        <v>1702.3409999999999</v>
      </c>
      <c r="E456" s="71">
        <f t="shared" si="16"/>
        <v>1702.3409999999999</v>
      </c>
    </row>
    <row r="457" spans="1:5">
      <c r="A457" s="132" t="s">
        <v>199</v>
      </c>
      <c r="B457" s="133">
        <v>1</v>
      </c>
      <c r="C457" s="135">
        <v>10</v>
      </c>
      <c r="D457" s="136">
        <v>1352.6210000000001</v>
      </c>
      <c r="E457" s="71">
        <f t="shared" si="16"/>
        <v>1352.6210000000001</v>
      </c>
    </row>
    <row r="458" spans="1:5">
      <c r="A458" s="132" t="s">
        <v>199</v>
      </c>
      <c r="B458" s="133">
        <v>1</v>
      </c>
      <c r="C458" s="135">
        <v>12</v>
      </c>
      <c r="D458" s="136">
        <v>932.60400000000004</v>
      </c>
      <c r="E458" s="71">
        <f t="shared" si="16"/>
        <v>932.60400000000004</v>
      </c>
    </row>
    <row r="459" spans="1:5">
      <c r="A459" s="132" t="s">
        <v>199</v>
      </c>
      <c r="B459" s="133">
        <v>1</v>
      </c>
      <c r="C459" s="55">
        <v>24</v>
      </c>
      <c r="D459" s="136">
        <v>402.947</v>
      </c>
      <c r="E459" s="71">
        <f t="shared" si="16"/>
        <v>402.947</v>
      </c>
    </row>
    <row r="460" spans="1:5">
      <c r="A460" s="132" t="s">
        <v>199</v>
      </c>
      <c r="B460" s="133">
        <v>1</v>
      </c>
      <c r="C460" s="135">
        <v>36</v>
      </c>
      <c r="D460" s="186">
        <v>125.998</v>
      </c>
      <c r="E460" s="71">
        <f t="shared" si="16"/>
        <v>125.998</v>
      </c>
    </row>
    <row r="461" spans="1:5">
      <c r="A461" s="132" t="s">
        <v>199</v>
      </c>
      <c r="B461" s="133">
        <v>2</v>
      </c>
      <c r="C461" s="55">
        <v>0</v>
      </c>
      <c r="D461" s="186" t="s">
        <v>178</v>
      </c>
      <c r="E461" s="71" t="str">
        <f t="shared" si="16"/>
        <v>ND</v>
      </c>
    </row>
    <row r="462" spans="1:5">
      <c r="A462" s="132" t="s">
        <v>199</v>
      </c>
      <c r="B462" s="133">
        <v>2</v>
      </c>
      <c r="C462" s="135">
        <v>0.25</v>
      </c>
      <c r="D462" s="186" t="s">
        <v>178</v>
      </c>
      <c r="E462" s="71" t="str">
        <f t="shared" si="16"/>
        <v>ND</v>
      </c>
    </row>
    <row r="463" spans="1:5">
      <c r="A463" s="132" t="s">
        <v>199</v>
      </c>
      <c r="B463" s="133">
        <v>2</v>
      </c>
      <c r="C463" s="135">
        <v>0.5</v>
      </c>
      <c r="D463" s="136">
        <v>73.525000000000006</v>
      </c>
      <c r="E463" s="71">
        <f t="shared" si="16"/>
        <v>73.525000000000006</v>
      </c>
    </row>
    <row r="464" spans="1:5">
      <c r="A464" s="132" t="s">
        <v>199</v>
      </c>
      <c r="B464" s="133">
        <v>2</v>
      </c>
      <c r="C464" s="135">
        <v>0.75</v>
      </c>
      <c r="D464" s="136">
        <v>248.684</v>
      </c>
      <c r="E464" s="71">
        <f t="shared" si="16"/>
        <v>248.684</v>
      </c>
    </row>
    <row r="465" spans="1:5">
      <c r="A465" s="132" t="s">
        <v>199</v>
      </c>
      <c r="B465" s="133">
        <v>2</v>
      </c>
      <c r="C465" s="135">
        <v>1</v>
      </c>
      <c r="D465" s="136">
        <v>460.02199999999999</v>
      </c>
      <c r="E465" s="71">
        <f t="shared" si="16"/>
        <v>460.02199999999999</v>
      </c>
    </row>
    <row r="466" spans="1:5">
      <c r="A466" s="132" t="s">
        <v>199</v>
      </c>
      <c r="B466" s="133">
        <v>2</v>
      </c>
      <c r="C466" s="135">
        <v>1.5</v>
      </c>
      <c r="D466" s="136">
        <v>776.62300000000005</v>
      </c>
      <c r="E466" s="71">
        <f t="shared" si="16"/>
        <v>776.62300000000005</v>
      </c>
    </row>
    <row r="467" spans="1:5">
      <c r="A467" s="132" t="s">
        <v>199</v>
      </c>
      <c r="B467" s="133">
        <v>2</v>
      </c>
      <c r="C467" s="135">
        <v>2</v>
      </c>
      <c r="D467" s="136">
        <v>891.22699999999998</v>
      </c>
      <c r="E467" s="71">
        <f t="shared" si="16"/>
        <v>891.22699999999998</v>
      </c>
    </row>
    <row r="468" spans="1:5">
      <c r="A468" s="132" t="s">
        <v>199</v>
      </c>
      <c r="B468" s="133">
        <v>2</v>
      </c>
      <c r="C468" s="135">
        <v>3</v>
      </c>
      <c r="D468" s="136">
        <v>1223.67</v>
      </c>
      <c r="E468" s="71">
        <f t="shared" si="16"/>
        <v>1223.67</v>
      </c>
    </row>
    <row r="469" spans="1:5">
      <c r="A469" s="132" t="s">
        <v>199</v>
      </c>
      <c r="B469" s="133">
        <v>2</v>
      </c>
      <c r="C469" s="135">
        <v>4</v>
      </c>
      <c r="D469" s="136">
        <v>1614.568</v>
      </c>
      <c r="E469" s="71">
        <f t="shared" si="16"/>
        <v>1614.568</v>
      </c>
    </row>
    <row r="470" spans="1:5">
      <c r="A470" s="132" t="s">
        <v>199</v>
      </c>
      <c r="B470" s="133">
        <v>2</v>
      </c>
      <c r="C470" s="135">
        <v>5</v>
      </c>
      <c r="D470" s="136">
        <v>2257.7809999999999</v>
      </c>
      <c r="E470" s="71">
        <f t="shared" si="16"/>
        <v>2257.7809999999999</v>
      </c>
    </row>
    <row r="471" spans="1:5">
      <c r="A471" s="132" t="s">
        <v>199</v>
      </c>
      <c r="B471" s="133">
        <v>2</v>
      </c>
      <c r="C471" s="135">
        <v>6</v>
      </c>
      <c r="D471" s="136">
        <v>2067.2359999999999</v>
      </c>
      <c r="E471" s="71">
        <f t="shared" si="16"/>
        <v>2067.2359999999999</v>
      </c>
    </row>
    <row r="472" spans="1:5">
      <c r="A472" s="132" t="s">
        <v>199</v>
      </c>
      <c r="B472" s="133">
        <v>2</v>
      </c>
      <c r="C472" s="135">
        <v>7</v>
      </c>
      <c r="D472" s="136">
        <v>1847.009</v>
      </c>
      <c r="E472" s="71">
        <f t="shared" si="16"/>
        <v>1847.009</v>
      </c>
    </row>
    <row r="473" spans="1:5">
      <c r="A473" s="132" t="s">
        <v>199</v>
      </c>
      <c r="B473" s="133">
        <v>2</v>
      </c>
      <c r="C473" s="135">
        <v>8</v>
      </c>
      <c r="D473" s="136">
        <v>1765.537</v>
      </c>
      <c r="E473" s="71">
        <f t="shared" si="16"/>
        <v>1765.537</v>
      </c>
    </row>
    <row r="474" spans="1:5">
      <c r="A474" s="132" t="s">
        <v>199</v>
      </c>
      <c r="B474" s="133">
        <v>2</v>
      </c>
      <c r="C474" s="135">
        <v>10</v>
      </c>
      <c r="D474" s="136">
        <v>1432.856</v>
      </c>
      <c r="E474" s="71">
        <f t="shared" si="16"/>
        <v>1432.856</v>
      </c>
    </row>
    <row r="475" spans="1:5">
      <c r="A475" s="132" t="s">
        <v>199</v>
      </c>
      <c r="B475" s="133">
        <v>2</v>
      </c>
      <c r="C475" s="135">
        <v>12</v>
      </c>
      <c r="D475" s="136">
        <v>1190.0630000000001</v>
      </c>
      <c r="E475" s="71">
        <f t="shared" si="16"/>
        <v>1190.0630000000001</v>
      </c>
    </row>
    <row r="476" spans="1:5">
      <c r="A476" s="132" t="s">
        <v>199</v>
      </c>
      <c r="B476" s="133">
        <v>2</v>
      </c>
      <c r="C476" s="55">
        <v>24</v>
      </c>
      <c r="D476" s="136">
        <v>654.07500000000005</v>
      </c>
      <c r="E476" s="71">
        <f t="shared" si="16"/>
        <v>654.07500000000005</v>
      </c>
    </row>
    <row r="477" spans="1:5">
      <c r="A477" s="132" t="s">
        <v>199</v>
      </c>
      <c r="B477" s="133">
        <v>2</v>
      </c>
      <c r="C477" s="135">
        <v>36</v>
      </c>
      <c r="D477" s="136">
        <v>234.82400000000001</v>
      </c>
      <c r="E477" s="71">
        <f t="shared" si="16"/>
        <v>234.82400000000001</v>
      </c>
    </row>
    <row r="478" spans="1:5">
      <c r="A478" s="132" t="s">
        <v>146</v>
      </c>
      <c r="B478" s="133">
        <v>1</v>
      </c>
      <c r="C478" s="55">
        <v>0</v>
      </c>
      <c r="D478" s="136" t="s">
        <v>178</v>
      </c>
      <c r="E478" s="71" t="str">
        <f t="shared" ref="E478:E541" si="17">IF(OR(D478=0,D478="no peak",D478="&lt; 0", D478&lt;$I$1*0.2),"ND",IF(OR(D478&lt;$I$1,$I$1*0.2&lt;=D478&lt;$I$1),"BQL",D478))</f>
        <v>ND</v>
      </c>
    </row>
    <row r="479" spans="1:5">
      <c r="A479" s="132" t="s">
        <v>146</v>
      </c>
      <c r="B479" s="133">
        <v>1</v>
      </c>
      <c r="C479" s="135">
        <v>0.25</v>
      </c>
      <c r="D479" s="136">
        <v>60.759</v>
      </c>
      <c r="E479" s="71">
        <f t="shared" si="17"/>
        <v>60.759</v>
      </c>
    </row>
    <row r="480" spans="1:5">
      <c r="A480" s="132" t="s">
        <v>146</v>
      </c>
      <c r="B480" s="133">
        <v>1</v>
      </c>
      <c r="C480" s="135">
        <v>0.5</v>
      </c>
      <c r="D480" s="136">
        <v>367.62900000000002</v>
      </c>
      <c r="E480" s="71">
        <f t="shared" si="17"/>
        <v>367.62900000000002</v>
      </c>
    </row>
    <row r="481" spans="1:5">
      <c r="A481" s="132" t="s">
        <v>146</v>
      </c>
      <c r="B481" s="133">
        <v>1</v>
      </c>
      <c r="C481" s="135">
        <v>0.75</v>
      </c>
      <c r="D481" s="136">
        <v>831.81500000000005</v>
      </c>
      <c r="E481" s="71">
        <f t="shared" si="17"/>
        <v>831.81500000000005</v>
      </c>
    </row>
    <row r="482" spans="1:5">
      <c r="A482" s="132" t="s">
        <v>146</v>
      </c>
      <c r="B482" s="133">
        <v>1</v>
      </c>
      <c r="C482" s="135">
        <v>1</v>
      </c>
      <c r="D482" s="136">
        <v>1424.57</v>
      </c>
      <c r="E482" s="71">
        <f t="shared" si="17"/>
        <v>1424.57</v>
      </c>
    </row>
    <row r="483" spans="1:5">
      <c r="A483" s="132" t="s">
        <v>146</v>
      </c>
      <c r="B483" s="133">
        <v>1</v>
      </c>
      <c r="C483" s="135">
        <v>1.5</v>
      </c>
      <c r="D483" s="136">
        <v>2487.6210000000001</v>
      </c>
      <c r="E483" s="71">
        <f t="shared" si="17"/>
        <v>2487.6210000000001</v>
      </c>
    </row>
    <row r="484" spans="1:5">
      <c r="A484" s="132" t="s">
        <v>146</v>
      </c>
      <c r="B484" s="133">
        <v>1</v>
      </c>
      <c r="C484" s="135">
        <v>2</v>
      </c>
      <c r="D484" s="136">
        <v>3110.029</v>
      </c>
      <c r="E484" s="71">
        <f t="shared" si="17"/>
        <v>3110.029</v>
      </c>
    </row>
    <row r="485" spans="1:5">
      <c r="A485" s="132" t="s">
        <v>146</v>
      </c>
      <c r="B485" s="133">
        <v>1</v>
      </c>
      <c r="C485" s="135">
        <v>3</v>
      </c>
      <c r="D485" s="136">
        <v>3067.4940000000001</v>
      </c>
      <c r="E485" s="71">
        <f t="shared" si="17"/>
        <v>3067.4940000000001</v>
      </c>
    </row>
    <row r="486" spans="1:5">
      <c r="A486" s="132" t="s">
        <v>146</v>
      </c>
      <c r="B486" s="133">
        <v>1</v>
      </c>
      <c r="C486" s="135">
        <v>4</v>
      </c>
      <c r="D486" s="136">
        <v>2924.2130000000002</v>
      </c>
      <c r="E486" s="71">
        <f t="shared" si="17"/>
        <v>2924.2130000000002</v>
      </c>
    </row>
    <row r="487" spans="1:5">
      <c r="A487" s="132" t="s">
        <v>146</v>
      </c>
      <c r="B487" s="133">
        <v>1</v>
      </c>
      <c r="C487" s="135">
        <v>5</v>
      </c>
      <c r="D487" s="136">
        <v>2195.7350000000001</v>
      </c>
      <c r="E487" s="71">
        <f t="shared" si="17"/>
        <v>2195.7350000000001</v>
      </c>
    </row>
    <row r="488" spans="1:5">
      <c r="A488" s="132" t="s">
        <v>146</v>
      </c>
      <c r="B488" s="133">
        <v>1</v>
      </c>
      <c r="C488" s="135">
        <v>6</v>
      </c>
      <c r="D488" s="136">
        <v>1581.951</v>
      </c>
      <c r="E488" s="71">
        <f t="shared" si="17"/>
        <v>1581.951</v>
      </c>
    </row>
    <row r="489" spans="1:5">
      <c r="A489" s="132" t="s">
        <v>146</v>
      </c>
      <c r="B489" s="133">
        <v>1</v>
      </c>
      <c r="C489" s="135">
        <v>7</v>
      </c>
      <c r="D489" s="136">
        <v>1293.7</v>
      </c>
      <c r="E489" s="71">
        <f t="shared" si="17"/>
        <v>1293.7</v>
      </c>
    </row>
    <row r="490" spans="1:5">
      <c r="A490" s="132" t="s">
        <v>146</v>
      </c>
      <c r="B490" s="133">
        <v>1</v>
      </c>
      <c r="C490" s="135">
        <v>8</v>
      </c>
      <c r="D490" s="136">
        <v>1079.6510000000001</v>
      </c>
      <c r="E490" s="71">
        <f t="shared" si="17"/>
        <v>1079.6510000000001</v>
      </c>
    </row>
    <row r="491" spans="1:5">
      <c r="A491" s="132" t="s">
        <v>146</v>
      </c>
      <c r="B491" s="133">
        <v>1</v>
      </c>
      <c r="C491" s="135">
        <v>10</v>
      </c>
      <c r="D491" s="136">
        <v>741.90099999999995</v>
      </c>
      <c r="E491" s="71">
        <f t="shared" si="17"/>
        <v>741.90099999999995</v>
      </c>
    </row>
    <row r="492" spans="1:5">
      <c r="A492" s="132" t="s">
        <v>146</v>
      </c>
      <c r="B492" s="133">
        <v>1</v>
      </c>
      <c r="C492" s="135">
        <v>12</v>
      </c>
      <c r="D492" s="136">
        <v>497.274</v>
      </c>
      <c r="E492" s="71">
        <f t="shared" si="17"/>
        <v>497.274</v>
      </c>
    </row>
    <row r="493" spans="1:5">
      <c r="A493" s="132" t="s">
        <v>146</v>
      </c>
      <c r="B493" s="133">
        <v>1</v>
      </c>
      <c r="C493" s="55">
        <v>24</v>
      </c>
      <c r="D493" s="136">
        <v>180.79</v>
      </c>
      <c r="E493" s="71">
        <f t="shared" si="17"/>
        <v>180.79</v>
      </c>
    </row>
    <row r="494" spans="1:5">
      <c r="A494" s="132" t="s">
        <v>146</v>
      </c>
      <c r="B494" s="133">
        <v>1</v>
      </c>
      <c r="C494" s="135">
        <v>36</v>
      </c>
      <c r="D494" s="136">
        <v>46.640999999999998</v>
      </c>
      <c r="E494" s="71" t="str">
        <f t="shared" si="17"/>
        <v>BQL</v>
      </c>
    </row>
    <row r="495" spans="1:5">
      <c r="A495" s="132" t="s">
        <v>146</v>
      </c>
      <c r="B495" s="133">
        <v>2</v>
      </c>
      <c r="C495" s="55">
        <v>0</v>
      </c>
      <c r="D495" s="136" t="s">
        <v>178</v>
      </c>
      <c r="E495" s="71" t="str">
        <f t="shared" si="17"/>
        <v>ND</v>
      </c>
    </row>
    <row r="496" spans="1:5">
      <c r="A496" s="132" t="s">
        <v>146</v>
      </c>
      <c r="B496" s="133">
        <v>2</v>
      </c>
      <c r="C496" s="135">
        <v>0.25</v>
      </c>
      <c r="D496" s="136">
        <v>47.603999999999999</v>
      </c>
      <c r="E496" s="71" t="str">
        <f t="shared" si="17"/>
        <v>BQL</v>
      </c>
    </row>
    <row r="497" spans="1:5">
      <c r="A497" s="132" t="s">
        <v>146</v>
      </c>
      <c r="B497" s="133">
        <v>2</v>
      </c>
      <c r="C497" s="135">
        <v>0.5</v>
      </c>
      <c r="D497" s="136">
        <v>220.345</v>
      </c>
      <c r="E497" s="71">
        <f t="shared" si="17"/>
        <v>220.345</v>
      </c>
    </row>
    <row r="498" spans="1:5">
      <c r="A498" s="132" t="s">
        <v>146</v>
      </c>
      <c r="B498" s="133">
        <v>2</v>
      </c>
      <c r="C498" s="135">
        <v>0.75</v>
      </c>
      <c r="D498" s="136">
        <v>560.24800000000005</v>
      </c>
      <c r="E498" s="71">
        <f t="shared" si="17"/>
        <v>560.24800000000005</v>
      </c>
    </row>
    <row r="499" spans="1:5">
      <c r="A499" s="132" t="s">
        <v>146</v>
      </c>
      <c r="B499" s="133">
        <v>2</v>
      </c>
      <c r="C499" s="135">
        <v>1</v>
      </c>
      <c r="D499" s="136">
        <v>1067.0530000000001</v>
      </c>
      <c r="E499" s="71">
        <f t="shared" si="17"/>
        <v>1067.0530000000001</v>
      </c>
    </row>
    <row r="500" spans="1:5">
      <c r="A500" s="132" t="s">
        <v>146</v>
      </c>
      <c r="B500" s="133">
        <v>2</v>
      </c>
      <c r="C500" s="135">
        <v>1.5</v>
      </c>
      <c r="D500" s="136">
        <v>1994.0129999999999</v>
      </c>
      <c r="E500" s="71">
        <f t="shared" si="17"/>
        <v>1994.0129999999999</v>
      </c>
    </row>
    <row r="501" spans="1:5">
      <c r="A501" s="132" t="s">
        <v>146</v>
      </c>
      <c r="B501" s="133">
        <v>2</v>
      </c>
      <c r="C501" s="135">
        <v>2</v>
      </c>
      <c r="D501" s="136">
        <v>2833.7449999999999</v>
      </c>
      <c r="E501" s="71">
        <f t="shared" si="17"/>
        <v>2833.7449999999999</v>
      </c>
    </row>
    <row r="502" spans="1:5">
      <c r="A502" s="132" t="s">
        <v>146</v>
      </c>
      <c r="B502" s="133">
        <v>2</v>
      </c>
      <c r="C502" s="135">
        <v>3</v>
      </c>
      <c r="D502" s="136">
        <v>3301.9560000000001</v>
      </c>
      <c r="E502" s="71">
        <f t="shared" si="17"/>
        <v>3301.9560000000001</v>
      </c>
    </row>
    <row r="503" spans="1:5">
      <c r="A503" s="132" t="s">
        <v>146</v>
      </c>
      <c r="B503" s="133">
        <v>2</v>
      </c>
      <c r="C503" s="135">
        <v>4</v>
      </c>
      <c r="D503" s="136">
        <v>2780.5349999999999</v>
      </c>
      <c r="E503" s="71">
        <f t="shared" si="17"/>
        <v>2780.5349999999999</v>
      </c>
    </row>
    <row r="504" spans="1:5">
      <c r="A504" s="132" t="s">
        <v>146</v>
      </c>
      <c r="B504" s="133">
        <v>2</v>
      </c>
      <c r="C504" s="135">
        <v>5</v>
      </c>
      <c r="D504" s="136">
        <v>2149.4470000000001</v>
      </c>
      <c r="E504" s="71">
        <f t="shared" si="17"/>
        <v>2149.4470000000001</v>
      </c>
    </row>
    <row r="505" spans="1:5">
      <c r="A505" s="132" t="s">
        <v>146</v>
      </c>
      <c r="B505" s="133">
        <v>2</v>
      </c>
      <c r="C505" s="135">
        <v>6</v>
      </c>
      <c r="D505" s="136">
        <v>1564.364</v>
      </c>
      <c r="E505" s="71">
        <f t="shared" si="17"/>
        <v>1564.364</v>
      </c>
    </row>
    <row r="506" spans="1:5">
      <c r="A506" s="132" t="s">
        <v>146</v>
      </c>
      <c r="B506" s="133">
        <v>2</v>
      </c>
      <c r="C506" s="135">
        <v>7</v>
      </c>
      <c r="D506" s="136">
        <v>1183.925</v>
      </c>
      <c r="E506" s="71">
        <f t="shared" si="17"/>
        <v>1183.925</v>
      </c>
    </row>
    <row r="507" spans="1:5">
      <c r="A507" s="132" t="s">
        <v>146</v>
      </c>
      <c r="B507" s="133">
        <v>2</v>
      </c>
      <c r="C507" s="135">
        <v>8</v>
      </c>
      <c r="D507" s="136">
        <v>994.62900000000002</v>
      </c>
      <c r="E507" s="71">
        <f t="shared" si="17"/>
        <v>994.62900000000002</v>
      </c>
    </row>
    <row r="508" spans="1:5">
      <c r="A508" s="132" t="s">
        <v>146</v>
      </c>
      <c r="B508" s="133">
        <v>2</v>
      </c>
      <c r="C508" s="135">
        <v>10</v>
      </c>
      <c r="D508" s="136">
        <v>708.24599999999998</v>
      </c>
      <c r="E508" s="71">
        <f t="shared" si="17"/>
        <v>708.24599999999998</v>
      </c>
    </row>
    <row r="509" spans="1:5">
      <c r="A509" s="132" t="s">
        <v>146</v>
      </c>
      <c r="B509" s="133">
        <v>2</v>
      </c>
      <c r="C509" s="135">
        <v>12</v>
      </c>
      <c r="D509" s="136">
        <v>498.31099999999998</v>
      </c>
      <c r="E509" s="71">
        <f t="shared" si="17"/>
        <v>498.31099999999998</v>
      </c>
    </row>
    <row r="510" spans="1:5">
      <c r="A510" s="132" t="s">
        <v>146</v>
      </c>
      <c r="B510" s="133">
        <v>2</v>
      </c>
      <c r="C510" s="55">
        <v>24</v>
      </c>
      <c r="D510" s="136">
        <v>190.73599999999999</v>
      </c>
      <c r="E510" s="71">
        <f t="shared" si="17"/>
        <v>190.73599999999999</v>
      </c>
    </row>
    <row r="511" spans="1:5">
      <c r="A511" s="132" t="s">
        <v>146</v>
      </c>
      <c r="B511" s="133">
        <v>2</v>
      </c>
      <c r="C511" s="55">
        <v>36</v>
      </c>
      <c r="D511" s="136">
        <v>65.411000000000001</v>
      </c>
      <c r="E511" s="71">
        <f t="shared" si="17"/>
        <v>65.411000000000001</v>
      </c>
    </row>
    <row r="512" spans="1:5">
      <c r="A512" s="132" t="s">
        <v>238</v>
      </c>
      <c r="B512" s="133">
        <v>1</v>
      </c>
      <c r="C512" s="55">
        <v>0</v>
      </c>
      <c r="D512" s="136" t="s">
        <v>178</v>
      </c>
      <c r="E512" s="71" t="str">
        <f t="shared" si="17"/>
        <v>ND</v>
      </c>
    </row>
    <row r="513" spans="1:5">
      <c r="A513" s="132" t="s">
        <v>238</v>
      </c>
      <c r="B513" s="133">
        <v>1</v>
      </c>
      <c r="C513" s="135">
        <v>0.25</v>
      </c>
      <c r="D513" s="136">
        <v>138.47300000000001</v>
      </c>
      <c r="E513" s="71">
        <f t="shared" si="17"/>
        <v>138.47300000000001</v>
      </c>
    </row>
    <row r="514" spans="1:5">
      <c r="A514" s="132" t="s">
        <v>238</v>
      </c>
      <c r="B514" s="133">
        <v>1</v>
      </c>
      <c r="C514" s="135">
        <v>0.5</v>
      </c>
      <c r="D514" s="136">
        <v>687.62099999999998</v>
      </c>
      <c r="E514" s="71">
        <f t="shared" si="17"/>
        <v>687.62099999999998</v>
      </c>
    </row>
    <row r="515" spans="1:5">
      <c r="A515" s="132" t="s">
        <v>238</v>
      </c>
      <c r="B515" s="133">
        <v>1</v>
      </c>
      <c r="C515" s="135">
        <v>0.75</v>
      </c>
      <c r="D515" s="136">
        <v>1317.856</v>
      </c>
      <c r="E515" s="71">
        <f t="shared" si="17"/>
        <v>1317.856</v>
      </c>
    </row>
    <row r="516" spans="1:5">
      <c r="A516" s="132" t="s">
        <v>238</v>
      </c>
      <c r="B516" s="133">
        <v>1</v>
      </c>
      <c r="C516" s="135">
        <v>1</v>
      </c>
      <c r="D516" s="136">
        <v>1570.8140000000001</v>
      </c>
      <c r="E516" s="71">
        <f t="shared" si="17"/>
        <v>1570.8140000000001</v>
      </c>
    </row>
    <row r="517" spans="1:5">
      <c r="A517" s="132" t="s">
        <v>238</v>
      </c>
      <c r="B517" s="133">
        <v>1</v>
      </c>
      <c r="C517" s="135">
        <v>1.5</v>
      </c>
      <c r="D517" s="136">
        <v>1733.0250000000001</v>
      </c>
      <c r="E517" s="71">
        <f t="shared" si="17"/>
        <v>1733.0250000000001</v>
      </c>
    </row>
    <row r="518" spans="1:5">
      <c r="A518" s="132" t="s">
        <v>238</v>
      </c>
      <c r="B518" s="133">
        <v>1</v>
      </c>
      <c r="C518" s="135">
        <v>2</v>
      </c>
      <c r="D518" s="136">
        <v>1730.5029999999999</v>
      </c>
      <c r="E518" s="71">
        <f t="shared" si="17"/>
        <v>1730.5029999999999</v>
      </c>
    </row>
    <row r="519" spans="1:5">
      <c r="A519" s="132" t="s">
        <v>238</v>
      </c>
      <c r="B519" s="133">
        <v>1</v>
      </c>
      <c r="C519" s="135">
        <v>3</v>
      </c>
      <c r="D519" s="136">
        <v>1835.1569999999999</v>
      </c>
      <c r="E519" s="71">
        <f t="shared" si="17"/>
        <v>1835.1569999999999</v>
      </c>
    </row>
    <row r="520" spans="1:5">
      <c r="A520" s="132" t="s">
        <v>238</v>
      </c>
      <c r="B520" s="133">
        <v>1</v>
      </c>
      <c r="C520" s="135">
        <v>4</v>
      </c>
      <c r="D520" s="136">
        <v>1616.835</v>
      </c>
      <c r="E520" s="71">
        <f t="shared" si="17"/>
        <v>1616.835</v>
      </c>
    </row>
    <row r="521" spans="1:5">
      <c r="A521" s="132" t="s">
        <v>238</v>
      </c>
      <c r="B521" s="133">
        <v>1</v>
      </c>
      <c r="C521" s="135">
        <v>5</v>
      </c>
      <c r="D521" s="136">
        <v>1318.0219999999999</v>
      </c>
      <c r="E521" s="71">
        <f t="shared" si="17"/>
        <v>1318.0219999999999</v>
      </c>
    </row>
    <row r="522" spans="1:5">
      <c r="A522" s="132" t="s">
        <v>238</v>
      </c>
      <c r="B522" s="133">
        <v>1</v>
      </c>
      <c r="C522" s="135">
        <v>6</v>
      </c>
      <c r="D522" s="136">
        <v>882.06</v>
      </c>
      <c r="E522" s="71">
        <f t="shared" si="17"/>
        <v>882.06</v>
      </c>
    </row>
    <row r="523" spans="1:5">
      <c r="A523" s="132" t="s">
        <v>238</v>
      </c>
      <c r="B523" s="133">
        <v>1</v>
      </c>
      <c r="C523" s="135">
        <v>7</v>
      </c>
      <c r="D523" s="136">
        <v>660.39700000000005</v>
      </c>
      <c r="E523" s="71">
        <f t="shared" si="17"/>
        <v>660.39700000000005</v>
      </c>
    </row>
    <row r="524" spans="1:5">
      <c r="A524" s="132" t="s">
        <v>238</v>
      </c>
      <c r="B524" s="133">
        <v>1</v>
      </c>
      <c r="C524" s="135">
        <v>8</v>
      </c>
      <c r="D524" s="136">
        <v>539.64700000000005</v>
      </c>
      <c r="E524" s="71">
        <f t="shared" si="17"/>
        <v>539.64700000000005</v>
      </c>
    </row>
    <row r="525" spans="1:5">
      <c r="A525" s="132" t="s">
        <v>238</v>
      </c>
      <c r="B525" s="133">
        <v>1</v>
      </c>
      <c r="C525" s="135">
        <v>10</v>
      </c>
      <c r="D525" s="136">
        <v>328.709</v>
      </c>
      <c r="E525" s="71">
        <f t="shared" si="17"/>
        <v>328.709</v>
      </c>
    </row>
    <row r="526" spans="1:5">
      <c r="A526" s="132" t="s">
        <v>238</v>
      </c>
      <c r="B526" s="133">
        <v>1</v>
      </c>
      <c r="C526" s="135">
        <v>12</v>
      </c>
      <c r="D526" s="136">
        <v>226.64500000000001</v>
      </c>
      <c r="E526" s="71">
        <f t="shared" si="17"/>
        <v>226.64500000000001</v>
      </c>
    </row>
    <row r="527" spans="1:5">
      <c r="A527" s="132" t="s">
        <v>238</v>
      </c>
      <c r="B527" s="133">
        <v>1</v>
      </c>
      <c r="C527" s="55">
        <v>24</v>
      </c>
      <c r="D527" s="136">
        <v>64.094999999999999</v>
      </c>
      <c r="E527" s="71">
        <f t="shared" si="17"/>
        <v>64.094999999999999</v>
      </c>
    </row>
    <row r="528" spans="1:5">
      <c r="A528" s="132" t="s">
        <v>238</v>
      </c>
      <c r="B528" s="133">
        <v>1</v>
      </c>
      <c r="C528" s="135">
        <v>36</v>
      </c>
      <c r="D528" s="136">
        <v>24.472000000000001</v>
      </c>
      <c r="E528" s="71" t="str">
        <f t="shared" si="17"/>
        <v>BQL</v>
      </c>
    </row>
    <row r="529" spans="1:5">
      <c r="A529" s="132" t="s">
        <v>238</v>
      </c>
      <c r="B529" s="133">
        <v>2</v>
      </c>
      <c r="C529" s="55">
        <v>0</v>
      </c>
      <c r="D529" s="136" t="s">
        <v>178</v>
      </c>
      <c r="E529" s="71" t="str">
        <f t="shared" si="17"/>
        <v>ND</v>
      </c>
    </row>
    <row r="530" spans="1:5">
      <c r="A530" s="132" t="s">
        <v>238</v>
      </c>
      <c r="B530" s="133">
        <v>2</v>
      </c>
      <c r="C530" s="135">
        <v>0.25</v>
      </c>
      <c r="D530" s="136">
        <v>121.54</v>
      </c>
      <c r="E530" s="71">
        <f t="shared" si="17"/>
        <v>121.54</v>
      </c>
    </row>
    <row r="531" spans="1:5">
      <c r="A531" s="132" t="s">
        <v>238</v>
      </c>
      <c r="B531" s="133">
        <v>2</v>
      </c>
      <c r="C531" s="135">
        <v>0.5</v>
      </c>
      <c r="D531" s="136">
        <v>938.76499999999999</v>
      </c>
      <c r="E531" s="71">
        <f t="shared" si="17"/>
        <v>938.76499999999999</v>
      </c>
    </row>
    <row r="532" spans="1:5">
      <c r="A532" s="132" t="s">
        <v>238</v>
      </c>
      <c r="B532" s="133">
        <v>2</v>
      </c>
      <c r="C532" s="135">
        <v>0.75</v>
      </c>
      <c r="D532" s="136">
        <v>2314.1170000000002</v>
      </c>
      <c r="E532" s="71">
        <f t="shared" si="17"/>
        <v>2314.1170000000002</v>
      </c>
    </row>
    <row r="533" spans="1:5">
      <c r="A533" s="132" t="s">
        <v>238</v>
      </c>
      <c r="B533" s="133">
        <v>2</v>
      </c>
      <c r="C533" s="135">
        <v>1</v>
      </c>
      <c r="D533" s="136">
        <v>3288.3270000000002</v>
      </c>
      <c r="E533" s="71">
        <f t="shared" si="17"/>
        <v>3288.3270000000002</v>
      </c>
    </row>
    <row r="534" spans="1:5">
      <c r="A534" s="132" t="s">
        <v>238</v>
      </c>
      <c r="B534" s="133">
        <v>2</v>
      </c>
      <c r="C534" s="135">
        <v>1.5</v>
      </c>
      <c r="D534" s="136">
        <v>3126.92</v>
      </c>
      <c r="E534" s="71">
        <f t="shared" si="17"/>
        <v>3126.92</v>
      </c>
    </row>
    <row r="535" spans="1:5">
      <c r="A535" s="132" t="s">
        <v>238</v>
      </c>
      <c r="B535" s="133">
        <v>2</v>
      </c>
      <c r="C535" s="135">
        <v>2</v>
      </c>
      <c r="D535" s="136">
        <v>2822.1640000000002</v>
      </c>
      <c r="E535" s="71">
        <f t="shared" si="17"/>
        <v>2822.1640000000002</v>
      </c>
    </row>
    <row r="536" spans="1:5">
      <c r="A536" s="132" t="s">
        <v>238</v>
      </c>
      <c r="B536" s="133">
        <v>2</v>
      </c>
      <c r="C536" s="135">
        <v>3</v>
      </c>
      <c r="D536" s="136">
        <v>2125.0889999999999</v>
      </c>
      <c r="E536" s="71">
        <f t="shared" si="17"/>
        <v>2125.0889999999999</v>
      </c>
    </row>
    <row r="537" spans="1:5">
      <c r="A537" s="132" t="s">
        <v>238</v>
      </c>
      <c r="B537" s="133">
        <v>2</v>
      </c>
      <c r="C537" s="135">
        <v>4</v>
      </c>
      <c r="D537" s="136">
        <v>1666.1690000000001</v>
      </c>
      <c r="E537" s="71">
        <f t="shared" si="17"/>
        <v>1666.1690000000001</v>
      </c>
    </row>
    <row r="538" spans="1:5">
      <c r="A538" s="132" t="s">
        <v>238</v>
      </c>
      <c r="B538" s="133">
        <v>2</v>
      </c>
      <c r="C538" s="135">
        <v>5</v>
      </c>
      <c r="D538" s="136">
        <v>1159.855</v>
      </c>
      <c r="E538" s="71">
        <f t="shared" si="17"/>
        <v>1159.855</v>
      </c>
    </row>
    <row r="539" spans="1:5">
      <c r="A539" s="132" t="s">
        <v>238</v>
      </c>
      <c r="B539" s="133">
        <v>2</v>
      </c>
      <c r="C539" s="135">
        <v>6</v>
      </c>
      <c r="D539" s="136">
        <v>845.42499999999995</v>
      </c>
      <c r="E539" s="71">
        <f t="shared" si="17"/>
        <v>845.42499999999995</v>
      </c>
    </row>
    <row r="540" spans="1:5">
      <c r="A540" s="132" t="s">
        <v>238</v>
      </c>
      <c r="B540" s="133">
        <v>2</v>
      </c>
      <c r="C540" s="135">
        <v>7</v>
      </c>
      <c r="D540" s="136">
        <v>659.36500000000001</v>
      </c>
      <c r="E540" s="71">
        <f t="shared" si="17"/>
        <v>659.36500000000001</v>
      </c>
    </row>
    <row r="541" spans="1:5">
      <c r="A541" s="132" t="s">
        <v>238</v>
      </c>
      <c r="B541" s="133">
        <v>2</v>
      </c>
      <c r="C541" s="135">
        <v>8</v>
      </c>
      <c r="D541" s="136">
        <v>570.37800000000004</v>
      </c>
      <c r="E541" s="71">
        <f t="shared" si="17"/>
        <v>570.37800000000004</v>
      </c>
    </row>
    <row r="542" spans="1:5">
      <c r="A542" s="132" t="s">
        <v>238</v>
      </c>
      <c r="B542" s="133">
        <v>2</v>
      </c>
      <c r="C542" s="135">
        <v>10</v>
      </c>
      <c r="D542" s="136">
        <v>408.13200000000001</v>
      </c>
      <c r="E542" s="71">
        <f t="shared" ref="E542:E605" si="18">IF(OR(D542=0,D542="no peak",D542="&lt; 0", D542&lt;$I$1*0.2),"ND",IF(OR(D542&lt;$I$1,$I$1*0.2&lt;=D542&lt;$I$1),"BQL",D542))</f>
        <v>408.13200000000001</v>
      </c>
    </row>
    <row r="543" spans="1:5">
      <c r="A543" s="132" t="s">
        <v>238</v>
      </c>
      <c r="B543" s="133">
        <v>2</v>
      </c>
      <c r="C543" s="135">
        <v>12</v>
      </c>
      <c r="D543" s="136">
        <v>278.995</v>
      </c>
      <c r="E543" s="71">
        <f t="shared" si="18"/>
        <v>278.995</v>
      </c>
    </row>
    <row r="544" spans="1:5">
      <c r="A544" s="132" t="s">
        <v>238</v>
      </c>
      <c r="B544" s="133">
        <v>2</v>
      </c>
      <c r="C544" s="55">
        <v>24</v>
      </c>
      <c r="D544" s="136">
        <v>81.762</v>
      </c>
      <c r="E544" s="71">
        <f t="shared" si="18"/>
        <v>81.762</v>
      </c>
    </row>
    <row r="545" spans="1:5">
      <c r="A545" s="132" t="s">
        <v>238</v>
      </c>
      <c r="B545" s="133">
        <v>2</v>
      </c>
      <c r="C545" s="135">
        <v>36</v>
      </c>
      <c r="D545" s="136">
        <v>26.204000000000001</v>
      </c>
      <c r="E545" s="71" t="str">
        <f t="shared" si="18"/>
        <v>BQL</v>
      </c>
    </row>
    <row r="546" spans="1:5">
      <c r="A546" s="132" t="s">
        <v>239</v>
      </c>
      <c r="B546" s="133">
        <v>1</v>
      </c>
      <c r="C546" s="55">
        <v>0</v>
      </c>
      <c r="D546" s="136" t="s">
        <v>178</v>
      </c>
      <c r="E546" s="71" t="str">
        <f t="shared" si="18"/>
        <v>ND</v>
      </c>
    </row>
    <row r="547" spans="1:5">
      <c r="A547" s="132" t="s">
        <v>239</v>
      </c>
      <c r="B547" s="133">
        <v>1</v>
      </c>
      <c r="C547" s="135">
        <v>0.25</v>
      </c>
      <c r="D547" s="136">
        <v>168.02099999999999</v>
      </c>
      <c r="E547" s="71">
        <f t="shared" si="18"/>
        <v>168.02099999999999</v>
      </c>
    </row>
    <row r="548" spans="1:5">
      <c r="A548" s="132" t="s">
        <v>239</v>
      </c>
      <c r="B548" s="133">
        <v>1</v>
      </c>
      <c r="C548" s="135">
        <v>0.5</v>
      </c>
      <c r="D548" s="136">
        <v>911.89499999999998</v>
      </c>
      <c r="E548" s="71">
        <f t="shared" si="18"/>
        <v>911.89499999999998</v>
      </c>
    </row>
    <row r="549" spans="1:5">
      <c r="A549" s="132" t="s">
        <v>239</v>
      </c>
      <c r="B549" s="133">
        <v>1</v>
      </c>
      <c r="C549" s="135">
        <v>0.75</v>
      </c>
      <c r="D549" s="136">
        <v>2091.931</v>
      </c>
      <c r="E549" s="71">
        <f t="shared" si="18"/>
        <v>2091.931</v>
      </c>
    </row>
    <row r="550" spans="1:5">
      <c r="A550" s="132" t="s">
        <v>239</v>
      </c>
      <c r="B550" s="133">
        <v>1</v>
      </c>
      <c r="C550" s="135">
        <v>1</v>
      </c>
      <c r="D550" s="136">
        <v>2831.8229999999999</v>
      </c>
      <c r="E550" s="71">
        <f t="shared" si="18"/>
        <v>2831.8229999999999</v>
      </c>
    </row>
    <row r="551" spans="1:5">
      <c r="A551" s="132" t="s">
        <v>239</v>
      </c>
      <c r="B551" s="133">
        <v>1</v>
      </c>
      <c r="C551" s="135">
        <v>1.5</v>
      </c>
      <c r="D551" s="136">
        <v>3361.1930000000002</v>
      </c>
      <c r="E551" s="71">
        <f t="shared" si="18"/>
        <v>3361.1930000000002</v>
      </c>
    </row>
    <row r="552" spans="1:5">
      <c r="A552" s="132" t="s">
        <v>239</v>
      </c>
      <c r="B552" s="133">
        <v>1</v>
      </c>
      <c r="C552" s="135">
        <v>2</v>
      </c>
      <c r="D552" s="136">
        <v>3412.3290000000002</v>
      </c>
      <c r="E552" s="71">
        <f t="shared" si="18"/>
        <v>3412.3290000000002</v>
      </c>
    </row>
    <row r="553" spans="1:5">
      <c r="A553" s="132" t="s">
        <v>239</v>
      </c>
      <c r="B553" s="133">
        <v>1</v>
      </c>
      <c r="C553" s="135">
        <v>3</v>
      </c>
      <c r="D553" s="136">
        <v>2871.2190000000001</v>
      </c>
      <c r="E553" s="71">
        <f t="shared" si="18"/>
        <v>2871.2190000000001</v>
      </c>
    </row>
    <row r="554" spans="1:5">
      <c r="A554" s="132" t="s">
        <v>239</v>
      </c>
      <c r="B554" s="133">
        <v>1</v>
      </c>
      <c r="C554" s="135">
        <v>4</v>
      </c>
      <c r="D554" s="136">
        <v>2410.1610000000001</v>
      </c>
      <c r="E554" s="71">
        <f t="shared" si="18"/>
        <v>2410.1610000000001</v>
      </c>
    </row>
    <row r="555" spans="1:5">
      <c r="A555" s="132" t="s">
        <v>239</v>
      </c>
      <c r="B555" s="133">
        <v>1</v>
      </c>
      <c r="C555" s="135">
        <v>5</v>
      </c>
      <c r="D555" s="136">
        <v>1627.7360000000001</v>
      </c>
      <c r="E555" s="71">
        <f t="shared" si="18"/>
        <v>1627.7360000000001</v>
      </c>
    </row>
    <row r="556" spans="1:5">
      <c r="A556" s="132" t="s">
        <v>239</v>
      </c>
      <c r="B556" s="133">
        <v>1</v>
      </c>
      <c r="C556" s="135">
        <v>6</v>
      </c>
      <c r="D556" s="136">
        <v>1146.2049999999999</v>
      </c>
      <c r="E556" s="71">
        <f t="shared" si="18"/>
        <v>1146.2049999999999</v>
      </c>
    </row>
    <row r="557" spans="1:5">
      <c r="A557" s="132" t="s">
        <v>239</v>
      </c>
      <c r="B557" s="133">
        <v>1</v>
      </c>
      <c r="C557" s="135">
        <v>7</v>
      </c>
      <c r="D557" s="136">
        <v>852.76499999999999</v>
      </c>
      <c r="E557" s="71">
        <f t="shared" si="18"/>
        <v>852.76499999999999</v>
      </c>
    </row>
    <row r="558" spans="1:5">
      <c r="A558" s="132" t="s">
        <v>239</v>
      </c>
      <c r="B558" s="133">
        <v>1</v>
      </c>
      <c r="C558" s="135">
        <v>8</v>
      </c>
      <c r="D558" s="136">
        <v>702.75</v>
      </c>
      <c r="E558" s="71">
        <f t="shared" si="18"/>
        <v>702.75</v>
      </c>
    </row>
    <row r="559" spans="1:5">
      <c r="A559" s="132" t="s">
        <v>239</v>
      </c>
      <c r="B559" s="133">
        <v>1</v>
      </c>
      <c r="C559" s="135">
        <v>10</v>
      </c>
      <c r="D559" s="136">
        <v>501.375</v>
      </c>
      <c r="E559" s="71">
        <f t="shared" si="18"/>
        <v>501.375</v>
      </c>
    </row>
    <row r="560" spans="1:5">
      <c r="A560" s="132" t="s">
        <v>239</v>
      </c>
      <c r="B560" s="133">
        <v>1</v>
      </c>
      <c r="C560" s="135">
        <v>12</v>
      </c>
      <c r="D560" s="136">
        <v>437.83499999999998</v>
      </c>
      <c r="E560" s="71">
        <f t="shared" si="18"/>
        <v>437.83499999999998</v>
      </c>
    </row>
    <row r="561" spans="1:5">
      <c r="A561" s="132" t="s">
        <v>239</v>
      </c>
      <c r="B561" s="133">
        <v>1</v>
      </c>
      <c r="C561" s="55">
        <v>24</v>
      </c>
      <c r="D561" s="136">
        <v>125.70399999999999</v>
      </c>
      <c r="E561" s="71">
        <f t="shared" si="18"/>
        <v>125.70399999999999</v>
      </c>
    </row>
    <row r="562" spans="1:5">
      <c r="A562" s="132" t="s">
        <v>239</v>
      </c>
      <c r="B562" s="133">
        <v>1</v>
      </c>
      <c r="C562" s="135">
        <v>36</v>
      </c>
      <c r="D562" s="136">
        <v>41.137999999999998</v>
      </c>
      <c r="E562" s="71" t="str">
        <f t="shared" si="18"/>
        <v>BQL</v>
      </c>
    </row>
    <row r="563" spans="1:5">
      <c r="A563" s="132" t="s">
        <v>239</v>
      </c>
      <c r="B563" s="133">
        <v>2</v>
      </c>
      <c r="C563" s="55">
        <v>0</v>
      </c>
      <c r="D563" s="136" t="s">
        <v>178</v>
      </c>
      <c r="E563" s="71" t="str">
        <f t="shared" si="18"/>
        <v>ND</v>
      </c>
    </row>
    <row r="564" spans="1:5">
      <c r="A564" s="132" t="s">
        <v>239</v>
      </c>
      <c r="B564" s="133">
        <v>2</v>
      </c>
      <c r="C564" s="135">
        <v>0.25</v>
      </c>
      <c r="D564" s="136">
        <v>42.305999999999997</v>
      </c>
      <c r="E564" s="71" t="str">
        <f t="shared" si="18"/>
        <v>BQL</v>
      </c>
    </row>
    <row r="565" spans="1:5">
      <c r="A565" s="132" t="s">
        <v>239</v>
      </c>
      <c r="B565" s="133">
        <v>2</v>
      </c>
      <c r="C565" s="135">
        <v>0.5</v>
      </c>
      <c r="D565" s="136">
        <v>160.69300000000001</v>
      </c>
      <c r="E565" s="71">
        <f t="shared" si="18"/>
        <v>160.69300000000001</v>
      </c>
    </row>
    <row r="566" spans="1:5">
      <c r="A566" s="132" t="s">
        <v>239</v>
      </c>
      <c r="B566" s="133">
        <v>2</v>
      </c>
      <c r="C566" s="135">
        <v>0.75</v>
      </c>
      <c r="D566" s="136">
        <v>460.69799999999998</v>
      </c>
      <c r="E566" s="71">
        <f t="shared" si="18"/>
        <v>460.69799999999998</v>
      </c>
    </row>
    <row r="567" spans="1:5">
      <c r="A567" s="132" t="s">
        <v>239</v>
      </c>
      <c r="B567" s="133">
        <v>2</v>
      </c>
      <c r="C567" s="135">
        <v>1</v>
      </c>
      <c r="D567" s="136">
        <v>886.54</v>
      </c>
      <c r="E567" s="71">
        <f t="shared" si="18"/>
        <v>886.54</v>
      </c>
    </row>
    <row r="568" spans="1:5">
      <c r="A568" s="132" t="s">
        <v>239</v>
      </c>
      <c r="B568" s="133">
        <v>2</v>
      </c>
      <c r="C568" s="135">
        <v>1.5</v>
      </c>
      <c r="D568" s="136">
        <v>1749.87</v>
      </c>
      <c r="E568" s="71">
        <f t="shared" si="18"/>
        <v>1749.87</v>
      </c>
    </row>
    <row r="569" spans="1:5">
      <c r="A569" s="132" t="s">
        <v>239</v>
      </c>
      <c r="B569" s="133">
        <v>2</v>
      </c>
      <c r="C569" s="135">
        <v>2</v>
      </c>
      <c r="D569" s="136">
        <v>2252.3389999999999</v>
      </c>
      <c r="E569" s="71">
        <f t="shared" si="18"/>
        <v>2252.3389999999999</v>
      </c>
    </row>
    <row r="570" spans="1:5">
      <c r="A570" s="132" t="s">
        <v>239</v>
      </c>
      <c r="B570" s="133">
        <v>2</v>
      </c>
      <c r="C570" s="135">
        <v>3</v>
      </c>
      <c r="D570" s="136">
        <v>3464.4050000000002</v>
      </c>
      <c r="E570" s="71">
        <f t="shared" si="18"/>
        <v>3464.4050000000002</v>
      </c>
    </row>
    <row r="571" spans="1:5">
      <c r="A571" s="132" t="s">
        <v>239</v>
      </c>
      <c r="B571" s="133">
        <v>2</v>
      </c>
      <c r="C571" s="135">
        <v>4</v>
      </c>
      <c r="D571" s="136">
        <v>3188.598</v>
      </c>
      <c r="E571" s="71">
        <f t="shared" si="18"/>
        <v>3188.598</v>
      </c>
    </row>
    <row r="572" spans="1:5">
      <c r="A572" s="132" t="s">
        <v>239</v>
      </c>
      <c r="B572" s="133">
        <v>2</v>
      </c>
      <c r="C572" s="135">
        <v>5</v>
      </c>
      <c r="D572" s="136">
        <v>2388.67</v>
      </c>
      <c r="E572" s="71">
        <f t="shared" si="18"/>
        <v>2388.67</v>
      </c>
    </row>
    <row r="573" spans="1:5">
      <c r="A573" s="132" t="s">
        <v>239</v>
      </c>
      <c r="B573" s="133">
        <v>2</v>
      </c>
      <c r="C573" s="135">
        <v>6</v>
      </c>
      <c r="D573" s="136">
        <v>1557.4939999999999</v>
      </c>
      <c r="E573" s="71">
        <f t="shared" si="18"/>
        <v>1557.4939999999999</v>
      </c>
    </row>
    <row r="574" spans="1:5">
      <c r="A574" s="132" t="s">
        <v>239</v>
      </c>
      <c r="B574" s="133">
        <v>2</v>
      </c>
      <c r="C574" s="135">
        <v>7</v>
      </c>
      <c r="D574" s="136">
        <v>1162.152</v>
      </c>
      <c r="E574" s="71">
        <f t="shared" si="18"/>
        <v>1162.152</v>
      </c>
    </row>
    <row r="575" spans="1:5">
      <c r="A575" s="132" t="s">
        <v>239</v>
      </c>
      <c r="B575" s="133">
        <v>2</v>
      </c>
      <c r="C575" s="135">
        <v>8</v>
      </c>
      <c r="D575" s="136">
        <v>990.14200000000005</v>
      </c>
      <c r="E575" s="71">
        <f t="shared" si="18"/>
        <v>990.14200000000005</v>
      </c>
    </row>
    <row r="576" spans="1:5">
      <c r="A576" s="132" t="s">
        <v>239</v>
      </c>
      <c r="B576" s="133">
        <v>2</v>
      </c>
      <c r="C576" s="135">
        <v>10</v>
      </c>
      <c r="D576" s="136">
        <v>724.822</v>
      </c>
      <c r="E576" s="71">
        <f t="shared" si="18"/>
        <v>724.822</v>
      </c>
    </row>
    <row r="577" spans="1:5">
      <c r="A577" s="132" t="s">
        <v>239</v>
      </c>
      <c r="B577" s="133">
        <v>2</v>
      </c>
      <c r="C577" s="135">
        <v>12</v>
      </c>
      <c r="D577" s="136">
        <v>474.255</v>
      </c>
      <c r="E577" s="71">
        <f t="shared" si="18"/>
        <v>474.255</v>
      </c>
    </row>
    <row r="578" spans="1:5">
      <c r="A578" s="132" t="s">
        <v>239</v>
      </c>
      <c r="B578" s="133">
        <v>2</v>
      </c>
      <c r="C578" s="55">
        <v>24</v>
      </c>
      <c r="D578" s="136">
        <v>183.61500000000001</v>
      </c>
      <c r="E578" s="71">
        <f t="shared" si="18"/>
        <v>183.61500000000001</v>
      </c>
    </row>
    <row r="579" spans="1:5">
      <c r="A579" s="132" t="s">
        <v>239</v>
      </c>
      <c r="B579" s="133">
        <v>2</v>
      </c>
      <c r="C579" s="135">
        <v>36</v>
      </c>
      <c r="D579" s="136">
        <v>69.606999999999999</v>
      </c>
      <c r="E579" s="71">
        <f t="shared" si="18"/>
        <v>69.606999999999999</v>
      </c>
    </row>
    <row r="580" spans="1:5">
      <c r="A580" s="132" t="s">
        <v>154</v>
      </c>
      <c r="B580" s="133">
        <v>1</v>
      </c>
      <c r="C580" s="55">
        <v>0</v>
      </c>
      <c r="D580" s="136" t="s">
        <v>178</v>
      </c>
      <c r="E580" s="71" t="str">
        <f t="shared" si="18"/>
        <v>ND</v>
      </c>
    </row>
    <row r="581" spans="1:5">
      <c r="A581" s="132" t="s">
        <v>154</v>
      </c>
      <c r="B581" s="133">
        <v>1</v>
      </c>
      <c r="C581" s="135">
        <v>0.25</v>
      </c>
      <c r="D581" s="136">
        <v>153.74700000000001</v>
      </c>
      <c r="E581" s="71">
        <f t="shared" si="18"/>
        <v>153.74700000000001</v>
      </c>
    </row>
    <row r="582" spans="1:5">
      <c r="A582" s="132" t="s">
        <v>154</v>
      </c>
      <c r="B582" s="133">
        <v>1</v>
      </c>
      <c r="C582" s="135">
        <v>0.5</v>
      </c>
      <c r="D582" s="136">
        <v>923.12699999999995</v>
      </c>
      <c r="E582" s="71">
        <f t="shared" si="18"/>
        <v>923.12699999999995</v>
      </c>
    </row>
    <row r="583" spans="1:5">
      <c r="A583" s="132" t="s">
        <v>154</v>
      </c>
      <c r="B583" s="133">
        <v>1</v>
      </c>
      <c r="C583" s="135">
        <v>0.75</v>
      </c>
      <c r="D583" s="136">
        <v>2050.7759999999998</v>
      </c>
      <c r="E583" s="71">
        <f t="shared" si="18"/>
        <v>2050.7759999999998</v>
      </c>
    </row>
    <row r="584" spans="1:5">
      <c r="A584" s="132" t="s">
        <v>154</v>
      </c>
      <c r="B584" s="133">
        <v>1</v>
      </c>
      <c r="C584" s="135">
        <v>1</v>
      </c>
      <c r="D584" s="136">
        <v>3148.6759999999999</v>
      </c>
      <c r="E584" s="71">
        <f t="shared" si="18"/>
        <v>3148.6759999999999</v>
      </c>
    </row>
    <row r="585" spans="1:5">
      <c r="A585" s="132" t="s">
        <v>154</v>
      </c>
      <c r="B585" s="133">
        <v>1</v>
      </c>
      <c r="C585" s="135">
        <v>1.5</v>
      </c>
      <c r="D585" s="136">
        <v>4578.1390000000001</v>
      </c>
      <c r="E585" s="71">
        <f t="shared" si="18"/>
        <v>4578.1390000000001</v>
      </c>
    </row>
    <row r="586" spans="1:5">
      <c r="A586" s="132" t="s">
        <v>154</v>
      </c>
      <c r="B586" s="133">
        <v>1</v>
      </c>
      <c r="C586" s="135">
        <v>2</v>
      </c>
      <c r="D586" s="136">
        <v>4769.8190000000004</v>
      </c>
      <c r="E586" s="71">
        <f t="shared" si="18"/>
        <v>4769.8190000000004</v>
      </c>
    </row>
    <row r="587" spans="1:5">
      <c r="A587" s="132" t="s">
        <v>154</v>
      </c>
      <c r="B587" s="133">
        <v>1</v>
      </c>
      <c r="C587" s="135">
        <v>3</v>
      </c>
      <c r="D587" s="136">
        <v>4368.9750000000004</v>
      </c>
      <c r="E587" s="71">
        <f t="shared" si="18"/>
        <v>4368.9750000000004</v>
      </c>
    </row>
    <row r="588" spans="1:5">
      <c r="A588" s="132" t="s">
        <v>154</v>
      </c>
      <c r="B588" s="133">
        <v>1</v>
      </c>
      <c r="C588" s="135">
        <v>4</v>
      </c>
      <c r="D588" s="136">
        <v>4003.0859999999998</v>
      </c>
      <c r="E588" s="71">
        <f t="shared" si="18"/>
        <v>4003.0859999999998</v>
      </c>
    </row>
    <row r="589" spans="1:5">
      <c r="A589" s="132" t="s">
        <v>154</v>
      </c>
      <c r="B589" s="133">
        <v>1</v>
      </c>
      <c r="C589" s="135">
        <v>5</v>
      </c>
      <c r="D589" s="136">
        <v>2791.8980000000001</v>
      </c>
      <c r="E589" s="71">
        <f t="shared" si="18"/>
        <v>2791.8980000000001</v>
      </c>
    </row>
    <row r="590" spans="1:5">
      <c r="A590" s="132" t="s">
        <v>154</v>
      </c>
      <c r="B590" s="133">
        <v>1</v>
      </c>
      <c r="C590" s="135">
        <v>6</v>
      </c>
      <c r="D590" s="136">
        <v>1953.7460000000001</v>
      </c>
      <c r="E590" s="71">
        <f t="shared" si="18"/>
        <v>1953.7460000000001</v>
      </c>
    </row>
    <row r="591" spans="1:5">
      <c r="A591" s="132" t="s">
        <v>154</v>
      </c>
      <c r="B591" s="133">
        <v>1</v>
      </c>
      <c r="C591" s="135">
        <v>7</v>
      </c>
      <c r="D591" s="136">
        <v>1563.8910000000001</v>
      </c>
      <c r="E591" s="71">
        <f t="shared" si="18"/>
        <v>1563.8910000000001</v>
      </c>
    </row>
    <row r="592" spans="1:5">
      <c r="A592" s="132" t="s">
        <v>154</v>
      </c>
      <c r="B592" s="133">
        <v>1</v>
      </c>
      <c r="C592" s="135">
        <v>8</v>
      </c>
      <c r="D592" s="136">
        <v>1310.289</v>
      </c>
      <c r="E592" s="71">
        <f t="shared" si="18"/>
        <v>1310.289</v>
      </c>
    </row>
    <row r="593" spans="1:5">
      <c r="A593" s="132" t="s">
        <v>154</v>
      </c>
      <c r="B593" s="133">
        <v>1</v>
      </c>
      <c r="C593" s="135">
        <v>10</v>
      </c>
      <c r="D593" s="136">
        <v>941.42</v>
      </c>
      <c r="E593" s="71">
        <f t="shared" si="18"/>
        <v>941.42</v>
      </c>
    </row>
    <row r="594" spans="1:5">
      <c r="A594" s="132" t="s">
        <v>154</v>
      </c>
      <c r="B594" s="133">
        <v>1</v>
      </c>
      <c r="C594" s="135">
        <v>12</v>
      </c>
      <c r="D594" s="136">
        <v>736.524</v>
      </c>
      <c r="E594" s="71">
        <f t="shared" si="18"/>
        <v>736.524</v>
      </c>
    </row>
    <row r="595" spans="1:5">
      <c r="A595" s="132" t="s">
        <v>154</v>
      </c>
      <c r="B595" s="133">
        <v>1</v>
      </c>
      <c r="C595" s="55">
        <v>24</v>
      </c>
      <c r="D595" s="136">
        <v>231.624</v>
      </c>
      <c r="E595" s="71">
        <f t="shared" si="18"/>
        <v>231.624</v>
      </c>
    </row>
    <row r="596" spans="1:5">
      <c r="A596" s="132" t="s">
        <v>154</v>
      </c>
      <c r="B596" s="133">
        <v>1</v>
      </c>
      <c r="C596" s="135">
        <v>36</v>
      </c>
      <c r="D596" s="136">
        <v>69.588999999999999</v>
      </c>
      <c r="E596" s="71">
        <f t="shared" si="18"/>
        <v>69.588999999999999</v>
      </c>
    </row>
    <row r="597" spans="1:5">
      <c r="A597" s="132" t="s">
        <v>154</v>
      </c>
      <c r="B597" s="133">
        <v>2</v>
      </c>
      <c r="C597" s="55">
        <v>0</v>
      </c>
      <c r="D597" s="136" t="s">
        <v>178</v>
      </c>
      <c r="E597" s="71" t="str">
        <f t="shared" si="18"/>
        <v>ND</v>
      </c>
    </row>
    <row r="598" spans="1:5">
      <c r="A598" s="132" t="s">
        <v>154</v>
      </c>
      <c r="B598" s="133">
        <v>2</v>
      </c>
      <c r="C598" s="135">
        <v>0.25</v>
      </c>
      <c r="D598" s="136">
        <v>114.49</v>
      </c>
      <c r="E598" s="71">
        <f t="shared" si="18"/>
        <v>114.49</v>
      </c>
    </row>
    <row r="599" spans="1:5">
      <c r="A599" s="132" t="s">
        <v>154</v>
      </c>
      <c r="B599" s="133">
        <v>2</v>
      </c>
      <c r="C599" s="135">
        <v>0.5</v>
      </c>
      <c r="D599" s="136">
        <v>786.38900000000001</v>
      </c>
      <c r="E599" s="71">
        <f t="shared" si="18"/>
        <v>786.38900000000001</v>
      </c>
    </row>
    <row r="600" spans="1:5">
      <c r="A600" s="132" t="s">
        <v>154</v>
      </c>
      <c r="B600" s="133">
        <v>2</v>
      </c>
      <c r="C600" s="135">
        <v>0.75</v>
      </c>
      <c r="D600" s="136">
        <v>2441.011</v>
      </c>
      <c r="E600" s="71">
        <f t="shared" si="18"/>
        <v>2441.011</v>
      </c>
    </row>
    <row r="601" spans="1:5">
      <c r="A601" s="132" t="s">
        <v>154</v>
      </c>
      <c r="B601" s="133">
        <v>2</v>
      </c>
      <c r="C601" s="135">
        <v>1</v>
      </c>
      <c r="D601" s="136">
        <v>3581.221</v>
      </c>
      <c r="E601" s="71">
        <f t="shared" si="18"/>
        <v>3581.221</v>
      </c>
    </row>
    <row r="602" spans="1:5">
      <c r="A602" s="132" t="s">
        <v>154</v>
      </c>
      <c r="B602" s="133">
        <v>2</v>
      </c>
      <c r="C602" s="135">
        <v>1.5</v>
      </c>
      <c r="D602" s="136">
        <v>5918.6559999999999</v>
      </c>
      <c r="E602" s="71">
        <f t="shared" si="18"/>
        <v>5918.6559999999999</v>
      </c>
    </row>
    <row r="603" spans="1:5">
      <c r="A603" s="132" t="s">
        <v>154</v>
      </c>
      <c r="B603" s="133">
        <v>2</v>
      </c>
      <c r="C603" s="135">
        <v>2</v>
      </c>
      <c r="D603" s="136">
        <v>5910.3270000000002</v>
      </c>
      <c r="E603" s="71">
        <f t="shared" si="18"/>
        <v>5910.3270000000002</v>
      </c>
    </row>
    <row r="604" spans="1:5">
      <c r="A604" s="132" t="s">
        <v>154</v>
      </c>
      <c r="B604" s="133">
        <v>2</v>
      </c>
      <c r="C604" s="135">
        <v>3</v>
      </c>
      <c r="D604" s="136">
        <v>4274.8289999999997</v>
      </c>
      <c r="E604" s="71">
        <f t="shared" si="18"/>
        <v>4274.8289999999997</v>
      </c>
    </row>
    <row r="605" spans="1:5">
      <c r="A605" s="132" t="s">
        <v>154</v>
      </c>
      <c r="B605" s="133">
        <v>2</v>
      </c>
      <c r="C605" s="135">
        <v>4</v>
      </c>
      <c r="D605" s="136">
        <v>4102.1419999999998</v>
      </c>
      <c r="E605" s="71">
        <f t="shared" si="18"/>
        <v>4102.1419999999998</v>
      </c>
    </row>
    <row r="606" spans="1:5">
      <c r="A606" s="132" t="s">
        <v>154</v>
      </c>
      <c r="B606" s="133">
        <v>2</v>
      </c>
      <c r="C606" s="135">
        <v>5</v>
      </c>
      <c r="D606" s="136">
        <v>2770.511</v>
      </c>
      <c r="E606" s="71">
        <f t="shared" ref="E606:E669" si="19">IF(OR(D606=0,D606="no peak",D606="&lt; 0", D606&lt;$I$1*0.2),"ND",IF(OR(D606&lt;$I$1,$I$1*0.2&lt;=D606&lt;$I$1),"BQL",D606))</f>
        <v>2770.511</v>
      </c>
    </row>
    <row r="607" spans="1:5">
      <c r="A607" s="132" t="s">
        <v>154</v>
      </c>
      <c r="B607" s="133">
        <v>2</v>
      </c>
      <c r="C607" s="135">
        <v>6</v>
      </c>
      <c r="D607" s="136">
        <v>1825.0309999999999</v>
      </c>
      <c r="E607" s="71">
        <f t="shared" si="19"/>
        <v>1825.0309999999999</v>
      </c>
    </row>
    <row r="608" spans="1:5">
      <c r="A608" s="132" t="s">
        <v>154</v>
      </c>
      <c r="B608" s="133">
        <v>2</v>
      </c>
      <c r="C608" s="135">
        <v>7</v>
      </c>
      <c r="D608" s="136">
        <v>1392.21</v>
      </c>
      <c r="E608" s="71">
        <f t="shared" si="19"/>
        <v>1392.21</v>
      </c>
    </row>
    <row r="609" spans="1:5">
      <c r="A609" s="132" t="s">
        <v>154</v>
      </c>
      <c r="B609" s="133">
        <v>2</v>
      </c>
      <c r="C609" s="135">
        <v>8</v>
      </c>
      <c r="D609" s="136">
        <v>1224.308</v>
      </c>
      <c r="E609" s="71">
        <f t="shared" si="19"/>
        <v>1224.308</v>
      </c>
    </row>
    <row r="610" spans="1:5">
      <c r="A610" s="132" t="s">
        <v>154</v>
      </c>
      <c r="B610" s="133">
        <v>2</v>
      </c>
      <c r="C610" s="135">
        <v>10</v>
      </c>
      <c r="D610" s="136">
        <v>831.14599999999996</v>
      </c>
      <c r="E610" s="71">
        <f t="shared" si="19"/>
        <v>831.14599999999996</v>
      </c>
    </row>
    <row r="611" spans="1:5">
      <c r="A611" s="132" t="s">
        <v>154</v>
      </c>
      <c r="B611" s="133">
        <v>2</v>
      </c>
      <c r="C611" s="135">
        <v>12</v>
      </c>
      <c r="D611" s="136">
        <v>687.71</v>
      </c>
      <c r="E611" s="71">
        <f t="shared" si="19"/>
        <v>687.71</v>
      </c>
    </row>
    <row r="612" spans="1:5">
      <c r="A612" s="132" t="s">
        <v>154</v>
      </c>
      <c r="B612" s="133">
        <v>2</v>
      </c>
      <c r="C612" s="55">
        <v>24</v>
      </c>
      <c r="D612" s="136">
        <v>231.852</v>
      </c>
      <c r="E612" s="71">
        <f t="shared" si="19"/>
        <v>231.852</v>
      </c>
    </row>
    <row r="613" spans="1:5">
      <c r="A613" s="132" t="s">
        <v>154</v>
      </c>
      <c r="B613" s="133">
        <v>2</v>
      </c>
      <c r="C613" s="135">
        <v>36</v>
      </c>
      <c r="D613" s="136">
        <v>65.028999999999996</v>
      </c>
      <c r="E613" s="71">
        <f t="shared" si="19"/>
        <v>65.028999999999996</v>
      </c>
    </row>
    <row r="614" spans="1:5">
      <c r="A614" s="132" t="s">
        <v>155</v>
      </c>
      <c r="B614" s="133">
        <v>1</v>
      </c>
      <c r="C614" s="55">
        <v>0</v>
      </c>
      <c r="D614" s="136" t="s">
        <v>178</v>
      </c>
      <c r="E614" s="71" t="str">
        <f t="shared" si="19"/>
        <v>ND</v>
      </c>
    </row>
    <row r="615" spans="1:5">
      <c r="A615" s="132" t="s">
        <v>155</v>
      </c>
      <c r="B615" s="133">
        <v>1</v>
      </c>
      <c r="C615" s="135">
        <v>0.25</v>
      </c>
      <c r="D615" s="136">
        <v>174.68700000000001</v>
      </c>
      <c r="E615" s="71">
        <f t="shared" si="19"/>
        <v>174.68700000000001</v>
      </c>
    </row>
    <row r="616" spans="1:5">
      <c r="A616" s="132" t="s">
        <v>155</v>
      </c>
      <c r="B616" s="133">
        <v>1</v>
      </c>
      <c r="C616" s="135">
        <v>0.5</v>
      </c>
      <c r="D616" s="136">
        <v>618.66600000000005</v>
      </c>
      <c r="E616" s="71">
        <f t="shared" si="19"/>
        <v>618.66600000000005</v>
      </c>
    </row>
    <row r="617" spans="1:5">
      <c r="A617" s="132" t="s">
        <v>155</v>
      </c>
      <c r="B617" s="133">
        <v>1</v>
      </c>
      <c r="C617" s="135">
        <v>0.75</v>
      </c>
      <c r="D617" s="136">
        <v>1012.774</v>
      </c>
      <c r="E617" s="71">
        <f t="shared" si="19"/>
        <v>1012.774</v>
      </c>
    </row>
    <row r="618" spans="1:5">
      <c r="A618" s="132" t="s">
        <v>155</v>
      </c>
      <c r="B618" s="133">
        <v>1</v>
      </c>
      <c r="C618" s="135">
        <v>1</v>
      </c>
      <c r="D618" s="136">
        <v>1269.47</v>
      </c>
      <c r="E618" s="71">
        <f t="shared" si="19"/>
        <v>1269.47</v>
      </c>
    </row>
    <row r="619" spans="1:5">
      <c r="A619" s="132" t="s">
        <v>155</v>
      </c>
      <c r="B619" s="133">
        <v>1</v>
      </c>
      <c r="C619" s="135">
        <v>1.5</v>
      </c>
      <c r="D619" s="136">
        <v>1586.421</v>
      </c>
      <c r="E619" s="71">
        <f t="shared" si="19"/>
        <v>1586.421</v>
      </c>
    </row>
    <row r="620" spans="1:5">
      <c r="A620" s="132" t="s">
        <v>155</v>
      </c>
      <c r="B620" s="133">
        <v>1</v>
      </c>
      <c r="C620" s="135">
        <v>2</v>
      </c>
      <c r="D620" s="136">
        <v>1838.69</v>
      </c>
      <c r="E620" s="71">
        <f t="shared" si="19"/>
        <v>1838.69</v>
      </c>
    </row>
    <row r="621" spans="1:5">
      <c r="A621" s="132" t="s">
        <v>155</v>
      </c>
      <c r="B621" s="133">
        <v>1</v>
      </c>
      <c r="C621" s="135">
        <v>3</v>
      </c>
      <c r="D621" s="136">
        <v>3877.4110000000001</v>
      </c>
      <c r="E621" s="71">
        <f t="shared" si="19"/>
        <v>3877.4110000000001</v>
      </c>
    </row>
    <row r="622" spans="1:5">
      <c r="A622" s="132" t="s">
        <v>155</v>
      </c>
      <c r="B622" s="133">
        <v>1</v>
      </c>
      <c r="C622" s="135">
        <v>4</v>
      </c>
      <c r="D622" s="136">
        <v>4235.6059999999998</v>
      </c>
      <c r="E622" s="71">
        <f t="shared" si="19"/>
        <v>4235.6059999999998</v>
      </c>
    </row>
    <row r="623" spans="1:5">
      <c r="A623" s="132" t="s">
        <v>155</v>
      </c>
      <c r="B623" s="133">
        <v>1</v>
      </c>
      <c r="C623" s="135">
        <v>5</v>
      </c>
      <c r="D623" s="136">
        <v>3367.79</v>
      </c>
      <c r="E623" s="71">
        <f t="shared" si="19"/>
        <v>3367.79</v>
      </c>
    </row>
    <row r="624" spans="1:5">
      <c r="A624" s="132" t="s">
        <v>155</v>
      </c>
      <c r="B624" s="133">
        <v>1</v>
      </c>
      <c r="C624" s="135">
        <v>6</v>
      </c>
      <c r="D624" s="136">
        <v>2765.2429999999999</v>
      </c>
      <c r="E624" s="71">
        <f t="shared" si="19"/>
        <v>2765.2429999999999</v>
      </c>
    </row>
    <row r="625" spans="1:5">
      <c r="A625" s="132" t="s">
        <v>155</v>
      </c>
      <c r="B625" s="133">
        <v>1</v>
      </c>
      <c r="C625" s="135">
        <v>7</v>
      </c>
      <c r="D625" s="136">
        <v>2195.5320000000002</v>
      </c>
      <c r="E625" s="71">
        <f t="shared" si="19"/>
        <v>2195.5320000000002</v>
      </c>
    </row>
    <row r="626" spans="1:5">
      <c r="A626" s="132" t="s">
        <v>155</v>
      </c>
      <c r="B626" s="133">
        <v>1</v>
      </c>
      <c r="C626" s="135">
        <v>8</v>
      </c>
      <c r="D626" s="136">
        <v>1808.491</v>
      </c>
      <c r="E626" s="71">
        <f t="shared" si="19"/>
        <v>1808.491</v>
      </c>
    </row>
    <row r="627" spans="1:5">
      <c r="A627" s="132" t="s">
        <v>155</v>
      </c>
      <c r="B627" s="133">
        <v>1</v>
      </c>
      <c r="C627" s="135">
        <v>10</v>
      </c>
      <c r="D627" s="136">
        <v>1494.08</v>
      </c>
      <c r="E627" s="71">
        <f t="shared" si="19"/>
        <v>1494.08</v>
      </c>
    </row>
    <row r="628" spans="1:5">
      <c r="A628" s="132" t="s">
        <v>155</v>
      </c>
      <c r="B628" s="133">
        <v>1</v>
      </c>
      <c r="C628" s="135">
        <v>12</v>
      </c>
      <c r="D628" s="136">
        <v>999.053</v>
      </c>
      <c r="E628" s="71">
        <f t="shared" si="19"/>
        <v>999.053</v>
      </c>
    </row>
    <row r="629" spans="1:5">
      <c r="A629" s="132" t="s">
        <v>155</v>
      </c>
      <c r="B629" s="133">
        <v>1</v>
      </c>
      <c r="C629" s="55">
        <v>24</v>
      </c>
      <c r="D629" s="136">
        <v>365.98599999999999</v>
      </c>
      <c r="E629" s="71">
        <f t="shared" si="19"/>
        <v>365.98599999999999</v>
      </c>
    </row>
    <row r="630" spans="1:5">
      <c r="A630" s="132" t="s">
        <v>155</v>
      </c>
      <c r="B630" s="133">
        <v>1</v>
      </c>
      <c r="C630" s="135">
        <v>36</v>
      </c>
      <c r="D630" s="136">
        <v>138.10599999999999</v>
      </c>
      <c r="E630" s="71">
        <f t="shared" si="19"/>
        <v>138.10599999999999</v>
      </c>
    </row>
    <row r="631" spans="1:5">
      <c r="A631" s="132" t="s">
        <v>155</v>
      </c>
      <c r="B631" s="133">
        <v>2</v>
      </c>
      <c r="C631" s="55">
        <v>0</v>
      </c>
      <c r="D631" s="136" t="s">
        <v>178</v>
      </c>
      <c r="E631" s="71" t="str">
        <f t="shared" si="19"/>
        <v>ND</v>
      </c>
    </row>
    <row r="632" spans="1:5">
      <c r="A632" s="132" t="s">
        <v>155</v>
      </c>
      <c r="B632" s="133">
        <v>2</v>
      </c>
      <c r="C632" s="135">
        <v>0.25</v>
      </c>
      <c r="D632" s="136">
        <v>29.481000000000002</v>
      </c>
      <c r="E632" s="71" t="str">
        <f t="shared" si="19"/>
        <v>BQL</v>
      </c>
    </row>
    <row r="633" spans="1:5">
      <c r="A633" s="132" t="s">
        <v>155</v>
      </c>
      <c r="B633" s="133">
        <v>2</v>
      </c>
      <c r="C633" s="135">
        <v>0.5</v>
      </c>
      <c r="D633" s="136">
        <v>142.655</v>
      </c>
      <c r="E633" s="71">
        <f t="shared" si="19"/>
        <v>142.655</v>
      </c>
    </row>
    <row r="634" spans="1:5">
      <c r="A634" s="132" t="s">
        <v>155</v>
      </c>
      <c r="B634" s="133">
        <v>2</v>
      </c>
      <c r="C634" s="135">
        <v>0.75</v>
      </c>
      <c r="D634" s="136">
        <v>522.93299999999999</v>
      </c>
      <c r="E634" s="71">
        <f t="shared" si="19"/>
        <v>522.93299999999999</v>
      </c>
    </row>
    <row r="635" spans="1:5">
      <c r="A635" s="132" t="s">
        <v>155</v>
      </c>
      <c r="B635" s="133">
        <v>2</v>
      </c>
      <c r="C635" s="135">
        <v>1</v>
      </c>
      <c r="D635" s="136">
        <v>871.91499999999996</v>
      </c>
      <c r="E635" s="71">
        <f t="shared" si="19"/>
        <v>871.91499999999996</v>
      </c>
    </row>
    <row r="636" spans="1:5">
      <c r="A636" s="132" t="s">
        <v>155</v>
      </c>
      <c r="B636" s="133">
        <v>2</v>
      </c>
      <c r="C636" s="135">
        <v>1.5</v>
      </c>
      <c r="D636" s="136">
        <v>1613.19</v>
      </c>
      <c r="E636" s="71">
        <f t="shared" si="19"/>
        <v>1613.19</v>
      </c>
    </row>
    <row r="637" spans="1:5">
      <c r="A637" s="132" t="s">
        <v>155</v>
      </c>
      <c r="B637" s="133">
        <v>2</v>
      </c>
      <c r="C637" s="135">
        <v>2</v>
      </c>
      <c r="D637" s="136">
        <v>2826.6289999999999</v>
      </c>
      <c r="E637" s="71">
        <f t="shared" si="19"/>
        <v>2826.6289999999999</v>
      </c>
    </row>
    <row r="638" spans="1:5">
      <c r="A638" s="132" t="s">
        <v>155</v>
      </c>
      <c r="B638" s="133">
        <v>2</v>
      </c>
      <c r="C638" s="135">
        <v>3</v>
      </c>
      <c r="D638" s="136">
        <v>3612.1329999999998</v>
      </c>
      <c r="E638" s="71">
        <f t="shared" si="19"/>
        <v>3612.1329999999998</v>
      </c>
    </row>
    <row r="639" spans="1:5">
      <c r="A639" s="132" t="s">
        <v>155</v>
      </c>
      <c r="B639" s="133">
        <v>2</v>
      </c>
      <c r="C639" s="135">
        <v>4</v>
      </c>
      <c r="D639" s="136">
        <v>3314.1610000000001</v>
      </c>
      <c r="E639" s="71">
        <f t="shared" si="19"/>
        <v>3314.1610000000001</v>
      </c>
    </row>
    <row r="640" spans="1:5">
      <c r="A640" s="132" t="s">
        <v>155</v>
      </c>
      <c r="B640" s="133">
        <v>2</v>
      </c>
      <c r="C640" s="135">
        <v>5</v>
      </c>
      <c r="D640" s="136">
        <v>2164.6610000000001</v>
      </c>
      <c r="E640" s="71">
        <f t="shared" si="19"/>
        <v>2164.6610000000001</v>
      </c>
    </row>
    <row r="641" spans="1:5">
      <c r="A641" s="132" t="s">
        <v>155</v>
      </c>
      <c r="B641" s="133">
        <v>2</v>
      </c>
      <c r="C641" s="135">
        <v>6</v>
      </c>
      <c r="D641" s="136">
        <v>1510.3489999999999</v>
      </c>
      <c r="E641" s="71">
        <f t="shared" si="19"/>
        <v>1510.3489999999999</v>
      </c>
    </row>
    <row r="642" spans="1:5">
      <c r="A642" s="132" t="s">
        <v>155</v>
      </c>
      <c r="B642" s="133">
        <v>2</v>
      </c>
      <c r="C642" s="135">
        <v>7</v>
      </c>
      <c r="D642" s="136">
        <v>1207.4449999999999</v>
      </c>
      <c r="E642" s="71">
        <f t="shared" si="19"/>
        <v>1207.4449999999999</v>
      </c>
    </row>
    <row r="643" spans="1:5">
      <c r="A643" s="132" t="s">
        <v>155</v>
      </c>
      <c r="B643" s="133">
        <v>2</v>
      </c>
      <c r="C643" s="135">
        <v>8</v>
      </c>
      <c r="D643" s="136">
        <v>1051.723</v>
      </c>
      <c r="E643" s="71">
        <f t="shared" si="19"/>
        <v>1051.723</v>
      </c>
    </row>
    <row r="644" spans="1:5">
      <c r="A644" s="132" t="s">
        <v>155</v>
      </c>
      <c r="B644" s="133">
        <v>2</v>
      </c>
      <c r="C644" s="135">
        <v>10</v>
      </c>
      <c r="D644" s="136">
        <v>923.88</v>
      </c>
      <c r="E644" s="71">
        <f t="shared" si="19"/>
        <v>923.88</v>
      </c>
    </row>
    <row r="645" spans="1:5">
      <c r="A645" s="132" t="s">
        <v>155</v>
      </c>
      <c r="B645" s="133">
        <v>2</v>
      </c>
      <c r="C645" s="135">
        <v>12</v>
      </c>
      <c r="D645" s="136">
        <v>670.12300000000005</v>
      </c>
      <c r="E645" s="71">
        <f t="shared" si="19"/>
        <v>670.12300000000005</v>
      </c>
    </row>
    <row r="646" spans="1:5">
      <c r="A646" s="132" t="s">
        <v>155</v>
      </c>
      <c r="B646" s="133">
        <v>2</v>
      </c>
      <c r="C646" s="55">
        <v>24</v>
      </c>
      <c r="D646" s="136">
        <v>228.07900000000001</v>
      </c>
      <c r="E646" s="71">
        <f t="shared" si="19"/>
        <v>228.07900000000001</v>
      </c>
    </row>
    <row r="647" spans="1:5">
      <c r="A647" s="132" t="s">
        <v>155</v>
      </c>
      <c r="B647" s="133">
        <v>2</v>
      </c>
      <c r="C647" s="135">
        <v>36</v>
      </c>
      <c r="D647" s="136">
        <v>93.02</v>
      </c>
      <c r="E647" s="71">
        <f t="shared" si="19"/>
        <v>93.02</v>
      </c>
    </row>
    <row r="648" spans="1:5">
      <c r="A648" s="132" t="s">
        <v>156</v>
      </c>
      <c r="B648" s="133">
        <v>1</v>
      </c>
      <c r="C648" s="55">
        <v>0</v>
      </c>
      <c r="D648" s="136" t="s">
        <v>178</v>
      </c>
      <c r="E648" s="71" t="str">
        <f t="shared" si="19"/>
        <v>ND</v>
      </c>
    </row>
    <row r="649" spans="1:5">
      <c r="A649" s="132" t="s">
        <v>156</v>
      </c>
      <c r="B649" s="133">
        <v>1</v>
      </c>
      <c r="C649" s="135">
        <v>0.25</v>
      </c>
      <c r="D649" s="136">
        <v>27.863</v>
      </c>
      <c r="E649" s="71" t="str">
        <f t="shared" si="19"/>
        <v>BQL</v>
      </c>
    </row>
    <row r="650" spans="1:5">
      <c r="A650" s="132" t="s">
        <v>156</v>
      </c>
      <c r="B650" s="133">
        <v>1</v>
      </c>
      <c r="C650" s="135">
        <v>0.5</v>
      </c>
      <c r="D650" s="136">
        <v>154.523</v>
      </c>
      <c r="E650" s="71">
        <f t="shared" si="19"/>
        <v>154.523</v>
      </c>
    </row>
    <row r="651" spans="1:5">
      <c r="A651" s="132" t="s">
        <v>156</v>
      </c>
      <c r="B651" s="133">
        <v>1</v>
      </c>
      <c r="C651" s="135">
        <v>0.75</v>
      </c>
      <c r="D651" s="136">
        <v>296.51400000000001</v>
      </c>
      <c r="E651" s="71">
        <f t="shared" si="19"/>
        <v>296.51400000000001</v>
      </c>
    </row>
    <row r="652" spans="1:5">
      <c r="A652" s="132" t="s">
        <v>156</v>
      </c>
      <c r="B652" s="133">
        <v>1</v>
      </c>
      <c r="C652" s="135">
        <v>1</v>
      </c>
      <c r="D652" s="136">
        <v>405.161</v>
      </c>
      <c r="E652" s="71">
        <f t="shared" si="19"/>
        <v>405.161</v>
      </c>
    </row>
    <row r="653" spans="1:5">
      <c r="A653" s="132" t="s">
        <v>156</v>
      </c>
      <c r="B653" s="133">
        <v>1</v>
      </c>
      <c r="C653" s="135">
        <v>1.5</v>
      </c>
      <c r="D653" s="136">
        <v>535.13</v>
      </c>
      <c r="E653" s="71">
        <f t="shared" si="19"/>
        <v>535.13</v>
      </c>
    </row>
    <row r="654" spans="1:5">
      <c r="A654" s="132" t="s">
        <v>156</v>
      </c>
      <c r="B654" s="133">
        <v>1</v>
      </c>
      <c r="C654" s="135">
        <v>2</v>
      </c>
      <c r="D654" s="136">
        <v>818.726</v>
      </c>
      <c r="E654" s="71">
        <f t="shared" si="19"/>
        <v>818.726</v>
      </c>
    </row>
    <row r="655" spans="1:5">
      <c r="A655" s="132" t="s">
        <v>156</v>
      </c>
      <c r="B655" s="133">
        <v>1</v>
      </c>
      <c r="C655" s="135">
        <v>3</v>
      </c>
      <c r="D655" s="136">
        <v>1565.933</v>
      </c>
      <c r="E655" s="71">
        <f t="shared" si="19"/>
        <v>1565.933</v>
      </c>
    </row>
    <row r="656" spans="1:5">
      <c r="A656" s="132" t="s">
        <v>156</v>
      </c>
      <c r="B656" s="133">
        <v>1</v>
      </c>
      <c r="C656" s="135">
        <v>4</v>
      </c>
      <c r="D656" s="136">
        <v>1499.3009999999999</v>
      </c>
      <c r="E656" s="71">
        <f t="shared" si="19"/>
        <v>1499.3009999999999</v>
      </c>
    </row>
    <row r="657" spans="1:5">
      <c r="A657" s="132" t="s">
        <v>156</v>
      </c>
      <c r="B657" s="133">
        <v>1</v>
      </c>
      <c r="C657" s="135">
        <v>5</v>
      </c>
      <c r="D657" s="136">
        <v>1380.8330000000001</v>
      </c>
      <c r="E657" s="71">
        <f t="shared" si="19"/>
        <v>1380.8330000000001</v>
      </c>
    </row>
    <row r="658" spans="1:5">
      <c r="A658" s="132" t="s">
        <v>156</v>
      </c>
      <c r="B658" s="133">
        <v>1</v>
      </c>
      <c r="C658" s="135">
        <v>6</v>
      </c>
      <c r="D658" s="136">
        <v>923.38300000000004</v>
      </c>
      <c r="E658" s="71">
        <f t="shared" si="19"/>
        <v>923.38300000000004</v>
      </c>
    </row>
    <row r="659" spans="1:5">
      <c r="A659" s="132" t="s">
        <v>156</v>
      </c>
      <c r="B659" s="133">
        <v>1</v>
      </c>
      <c r="C659" s="135">
        <v>7</v>
      </c>
      <c r="D659" s="136">
        <v>714.08699999999999</v>
      </c>
      <c r="E659" s="71">
        <f t="shared" si="19"/>
        <v>714.08699999999999</v>
      </c>
    </row>
    <row r="660" spans="1:5">
      <c r="A660" s="132" t="s">
        <v>156</v>
      </c>
      <c r="B660" s="133">
        <v>1</v>
      </c>
      <c r="C660" s="135">
        <v>8</v>
      </c>
      <c r="D660" s="136">
        <v>617.98299999999995</v>
      </c>
      <c r="E660" s="71">
        <f t="shared" si="19"/>
        <v>617.98299999999995</v>
      </c>
    </row>
    <row r="661" spans="1:5">
      <c r="A661" s="132" t="s">
        <v>156</v>
      </c>
      <c r="B661" s="133">
        <v>1</v>
      </c>
      <c r="C661" s="135">
        <v>10</v>
      </c>
      <c r="D661" s="136">
        <v>604.26300000000003</v>
      </c>
      <c r="E661" s="71">
        <f t="shared" si="19"/>
        <v>604.26300000000003</v>
      </c>
    </row>
    <row r="662" spans="1:5">
      <c r="A662" s="132" t="s">
        <v>156</v>
      </c>
      <c r="B662" s="133">
        <v>1</v>
      </c>
      <c r="C662" s="135">
        <v>12</v>
      </c>
      <c r="D662" s="136">
        <v>398.43299999999999</v>
      </c>
      <c r="E662" s="71">
        <f t="shared" si="19"/>
        <v>398.43299999999999</v>
      </c>
    </row>
    <row r="663" spans="1:5">
      <c r="A663" s="132" t="s">
        <v>156</v>
      </c>
      <c r="B663" s="133">
        <v>1</v>
      </c>
      <c r="C663" s="55">
        <v>24</v>
      </c>
      <c r="D663" s="136">
        <v>186.97900000000001</v>
      </c>
      <c r="E663" s="71">
        <f t="shared" si="19"/>
        <v>186.97900000000001</v>
      </c>
    </row>
    <row r="664" spans="1:5">
      <c r="A664" s="132" t="s">
        <v>156</v>
      </c>
      <c r="B664" s="133">
        <v>1</v>
      </c>
      <c r="C664" s="55">
        <v>36</v>
      </c>
      <c r="D664" s="136">
        <v>63.295999999999999</v>
      </c>
      <c r="E664" s="71">
        <f t="shared" si="19"/>
        <v>63.295999999999999</v>
      </c>
    </row>
    <row r="665" spans="1:5">
      <c r="A665" s="132" t="s">
        <v>157</v>
      </c>
      <c r="B665" s="133">
        <v>1</v>
      </c>
      <c r="C665" s="55">
        <v>0</v>
      </c>
      <c r="D665" s="136" t="s">
        <v>178</v>
      </c>
      <c r="E665" s="71" t="str">
        <f t="shared" si="19"/>
        <v>ND</v>
      </c>
    </row>
    <row r="666" spans="1:5">
      <c r="A666" s="132" t="s">
        <v>157</v>
      </c>
      <c r="B666" s="133">
        <v>1</v>
      </c>
      <c r="C666" s="135">
        <v>0.25</v>
      </c>
      <c r="D666" s="136">
        <v>120.90900000000001</v>
      </c>
      <c r="E666" s="71">
        <f t="shared" si="19"/>
        <v>120.90900000000001</v>
      </c>
    </row>
    <row r="667" spans="1:5">
      <c r="A667" s="132" t="s">
        <v>157</v>
      </c>
      <c r="B667" s="133">
        <v>1</v>
      </c>
      <c r="C667" s="135">
        <v>0.5</v>
      </c>
      <c r="D667" s="136">
        <v>877.70500000000004</v>
      </c>
      <c r="E667" s="71">
        <f t="shared" si="19"/>
        <v>877.70500000000004</v>
      </c>
    </row>
    <row r="668" spans="1:5">
      <c r="A668" s="132" t="s">
        <v>157</v>
      </c>
      <c r="B668" s="133">
        <v>1</v>
      </c>
      <c r="C668" s="135">
        <v>0.75</v>
      </c>
      <c r="D668" s="136">
        <v>1900.251</v>
      </c>
      <c r="E668" s="71">
        <f t="shared" si="19"/>
        <v>1900.251</v>
      </c>
    </row>
    <row r="669" spans="1:5">
      <c r="A669" s="132" t="s">
        <v>157</v>
      </c>
      <c r="B669" s="133">
        <v>1</v>
      </c>
      <c r="C669" s="135">
        <v>1</v>
      </c>
      <c r="D669" s="136">
        <v>3303.114</v>
      </c>
      <c r="E669" s="71">
        <f t="shared" si="19"/>
        <v>3303.114</v>
      </c>
    </row>
    <row r="670" spans="1:5">
      <c r="A670" s="132" t="s">
        <v>157</v>
      </c>
      <c r="B670" s="133">
        <v>1</v>
      </c>
      <c r="C670" s="135">
        <v>1.5</v>
      </c>
      <c r="D670" s="136">
        <v>6408.18</v>
      </c>
      <c r="E670" s="71">
        <f t="shared" ref="E670:E688" si="20">IF(OR(D670=0,D670="no peak",D670="&lt; 0", D670&lt;$I$1*0.2),"ND",IF(OR(D670&lt;$I$1,$I$1*0.2&lt;=D670&lt;$I$1),"BQL",D670))</f>
        <v>6408.18</v>
      </c>
    </row>
    <row r="671" spans="1:5">
      <c r="A671" s="132" t="s">
        <v>157</v>
      </c>
      <c r="B671" s="133">
        <v>1</v>
      </c>
      <c r="C671" s="135">
        <v>2</v>
      </c>
      <c r="D671" s="136">
        <v>6667.79</v>
      </c>
      <c r="E671" s="71">
        <f t="shared" si="20"/>
        <v>6667.79</v>
      </c>
    </row>
    <row r="672" spans="1:5">
      <c r="A672" s="132" t="s">
        <v>157</v>
      </c>
      <c r="B672" s="133">
        <v>1</v>
      </c>
      <c r="C672" s="135">
        <v>3</v>
      </c>
      <c r="D672" s="136">
        <v>5369.6329999999998</v>
      </c>
      <c r="E672" s="71">
        <f t="shared" si="20"/>
        <v>5369.6329999999998</v>
      </c>
    </row>
    <row r="673" spans="1:5">
      <c r="A673" s="132" t="s">
        <v>157</v>
      </c>
      <c r="B673" s="133">
        <v>1</v>
      </c>
      <c r="C673" s="135">
        <v>4</v>
      </c>
      <c r="D673" s="136">
        <v>5044.01</v>
      </c>
      <c r="E673" s="71">
        <f t="shared" si="20"/>
        <v>5044.01</v>
      </c>
    </row>
    <row r="674" spans="1:5">
      <c r="A674" s="132" t="s">
        <v>157</v>
      </c>
      <c r="B674" s="133">
        <v>1</v>
      </c>
      <c r="C674" s="135">
        <v>5</v>
      </c>
      <c r="D674" s="136">
        <v>3619.45</v>
      </c>
      <c r="E674" s="71">
        <f t="shared" si="20"/>
        <v>3619.45</v>
      </c>
    </row>
    <row r="675" spans="1:5">
      <c r="A675" s="132" t="s">
        <v>157</v>
      </c>
      <c r="B675" s="133">
        <v>1</v>
      </c>
      <c r="C675" s="135">
        <v>6</v>
      </c>
      <c r="D675" s="136">
        <v>2719.7359999999999</v>
      </c>
      <c r="E675" s="71">
        <f t="shared" si="20"/>
        <v>2719.7359999999999</v>
      </c>
    </row>
    <row r="676" spans="1:5">
      <c r="A676" s="132" t="s">
        <v>157</v>
      </c>
      <c r="B676" s="133">
        <v>1</v>
      </c>
      <c r="C676" s="135">
        <v>7</v>
      </c>
      <c r="D676" s="136">
        <v>2209.7840000000001</v>
      </c>
      <c r="E676" s="71">
        <f t="shared" si="20"/>
        <v>2209.7840000000001</v>
      </c>
    </row>
    <row r="677" spans="1:5">
      <c r="A677" s="132" t="s">
        <v>157</v>
      </c>
      <c r="B677" s="133">
        <v>1</v>
      </c>
      <c r="C677" s="135">
        <v>8</v>
      </c>
      <c r="D677" s="136">
        <v>1877.9829999999999</v>
      </c>
      <c r="E677" s="71">
        <f t="shared" si="20"/>
        <v>1877.9829999999999</v>
      </c>
    </row>
    <row r="678" spans="1:5">
      <c r="A678" s="132" t="s">
        <v>157</v>
      </c>
      <c r="B678" s="133">
        <v>1</v>
      </c>
      <c r="C678" s="135">
        <v>10</v>
      </c>
      <c r="D678" s="136">
        <v>1211.7570000000001</v>
      </c>
      <c r="E678" s="71">
        <f t="shared" si="20"/>
        <v>1211.7570000000001</v>
      </c>
    </row>
    <row r="679" spans="1:5">
      <c r="A679" s="132" t="s">
        <v>157</v>
      </c>
      <c r="B679" s="133">
        <v>1</v>
      </c>
      <c r="C679" s="135">
        <v>12</v>
      </c>
      <c r="D679" s="136">
        <v>816.48699999999997</v>
      </c>
      <c r="E679" s="71">
        <f t="shared" si="20"/>
        <v>816.48699999999997</v>
      </c>
    </row>
    <row r="680" spans="1:5">
      <c r="A680" s="132" t="s">
        <v>157</v>
      </c>
      <c r="B680" s="133">
        <v>1</v>
      </c>
      <c r="C680" s="55">
        <v>24</v>
      </c>
      <c r="D680" s="136">
        <v>295.51799999999997</v>
      </c>
      <c r="E680" s="71">
        <f t="shared" si="20"/>
        <v>295.51799999999997</v>
      </c>
    </row>
    <row r="681" spans="1:5">
      <c r="A681" s="132" t="s">
        <v>157</v>
      </c>
      <c r="B681" s="133">
        <v>1</v>
      </c>
      <c r="C681" s="135">
        <v>36</v>
      </c>
      <c r="D681" s="136">
        <v>54.088999999999999</v>
      </c>
      <c r="E681" s="71">
        <f t="shared" si="20"/>
        <v>54.088999999999999</v>
      </c>
    </row>
    <row r="682" spans="1:5">
      <c r="A682" s="132" t="s">
        <v>157</v>
      </c>
      <c r="B682" s="133">
        <v>2</v>
      </c>
      <c r="C682" s="55">
        <v>0</v>
      </c>
      <c r="D682" s="136" t="s">
        <v>178</v>
      </c>
      <c r="E682" s="71" t="str">
        <f t="shared" si="20"/>
        <v>ND</v>
      </c>
    </row>
    <row r="683" spans="1:5">
      <c r="A683" s="132" t="s">
        <v>157</v>
      </c>
      <c r="B683" s="133">
        <v>2</v>
      </c>
      <c r="C683" s="135">
        <v>0.25</v>
      </c>
      <c r="D683" s="136">
        <v>40.045000000000002</v>
      </c>
      <c r="E683" s="71" t="str">
        <f t="shared" si="20"/>
        <v>BQL</v>
      </c>
    </row>
    <row r="684" spans="1:5">
      <c r="A684" s="132" t="s">
        <v>157</v>
      </c>
      <c r="B684" s="133">
        <v>2</v>
      </c>
      <c r="C684" s="135">
        <v>0.5</v>
      </c>
      <c r="D684" s="136">
        <v>371.70100000000002</v>
      </c>
      <c r="E684" s="71">
        <f t="shared" si="20"/>
        <v>371.70100000000002</v>
      </c>
    </row>
    <row r="685" spans="1:5">
      <c r="A685" s="132" t="s">
        <v>157</v>
      </c>
      <c r="B685" s="133">
        <v>2</v>
      </c>
      <c r="C685" s="135">
        <v>0.75</v>
      </c>
      <c r="D685" s="136">
        <v>947.1</v>
      </c>
      <c r="E685" s="71">
        <f t="shared" si="20"/>
        <v>947.1</v>
      </c>
    </row>
    <row r="686" spans="1:5">
      <c r="A686" s="132" t="s">
        <v>157</v>
      </c>
      <c r="B686" s="133">
        <v>2</v>
      </c>
      <c r="C686" s="135">
        <v>1</v>
      </c>
      <c r="D686" s="136">
        <v>1848.298</v>
      </c>
      <c r="E686" s="71">
        <f t="shared" si="20"/>
        <v>1848.298</v>
      </c>
    </row>
    <row r="687" spans="1:5">
      <c r="A687" s="132" t="s">
        <v>157</v>
      </c>
      <c r="B687" s="133">
        <v>2</v>
      </c>
      <c r="C687" s="135">
        <v>1.5</v>
      </c>
      <c r="D687" s="136">
        <v>2612.61</v>
      </c>
      <c r="E687" s="71">
        <f t="shared" si="20"/>
        <v>2612.61</v>
      </c>
    </row>
    <row r="688" spans="1:5">
      <c r="A688" s="132" t="s">
        <v>157</v>
      </c>
      <c r="B688" s="133">
        <v>2</v>
      </c>
      <c r="C688" s="135">
        <v>2</v>
      </c>
      <c r="D688" s="136">
        <v>2691.63</v>
      </c>
      <c r="E688" s="71">
        <f t="shared" si="20"/>
        <v>2691.63</v>
      </c>
    </row>
    <row r="689" spans="1:5">
      <c r="A689" s="132" t="s">
        <v>157</v>
      </c>
      <c r="B689" s="133">
        <v>2</v>
      </c>
      <c r="C689" s="135">
        <v>3</v>
      </c>
      <c r="D689" s="136">
        <v>3890.5720000000001</v>
      </c>
      <c r="E689" s="71">
        <f t="shared" ref="E689:E752" si="21">IF(OR(D689=0,D689="no peak",D689="&lt; 0", D689&lt;$I$1*0.2),"ND",IF(OR(D689&lt;$I$1,$I$1*0.2&lt;=D689&lt;$I$1),"BQL",D689))</f>
        <v>3890.5720000000001</v>
      </c>
    </row>
    <row r="690" spans="1:5">
      <c r="A690" s="132" t="s">
        <v>157</v>
      </c>
      <c r="B690" s="133">
        <v>2</v>
      </c>
      <c r="C690" s="135">
        <v>4</v>
      </c>
      <c r="D690" s="136">
        <v>7405.0429999999997</v>
      </c>
      <c r="E690" s="71">
        <f t="shared" si="21"/>
        <v>7405.0429999999997</v>
      </c>
    </row>
    <row r="691" spans="1:5">
      <c r="A691" s="132" t="s">
        <v>157</v>
      </c>
      <c r="B691" s="133">
        <v>2</v>
      </c>
      <c r="C691" s="135">
        <v>5</v>
      </c>
      <c r="D691" s="136">
        <v>7132.451</v>
      </c>
      <c r="E691" s="71">
        <f t="shared" si="21"/>
        <v>7132.451</v>
      </c>
    </row>
    <row r="692" spans="1:5">
      <c r="A692" s="132" t="s">
        <v>157</v>
      </c>
      <c r="B692" s="133">
        <v>2</v>
      </c>
      <c r="C692" s="135">
        <v>6</v>
      </c>
      <c r="D692" s="136">
        <v>4114.826</v>
      </c>
      <c r="E692" s="71">
        <f t="shared" si="21"/>
        <v>4114.826</v>
      </c>
    </row>
    <row r="693" spans="1:5">
      <c r="A693" s="132" t="s">
        <v>157</v>
      </c>
      <c r="B693" s="133">
        <v>2</v>
      </c>
      <c r="C693" s="135">
        <v>7</v>
      </c>
      <c r="D693" s="136">
        <v>2550.5770000000002</v>
      </c>
      <c r="E693" s="71">
        <f t="shared" si="21"/>
        <v>2550.5770000000002</v>
      </c>
    </row>
    <row r="694" spans="1:5">
      <c r="A694" s="132" t="s">
        <v>157</v>
      </c>
      <c r="B694" s="133">
        <v>2</v>
      </c>
      <c r="C694" s="135">
        <v>8</v>
      </c>
      <c r="D694" s="136">
        <v>2350.7779999999998</v>
      </c>
      <c r="E694" s="71">
        <f t="shared" si="21"/>
        <v>2350.7779999999998</v>
      </c>
    </row>
    <row r="695" spans="1:5">
      <c r="A695" s="132" t="s">
        <v>157</v>
      </c>
      <c r="B695" s="133">
        <v>2</v>
      </c>
      <c r="C695" s="135">
        <v>10</v>
      </c>
      <c r="D695" s="136">
        <v>1943.4380000000001</v>
      </c>
      <c r="E695" s="71">
        <f t="shared" si="21"/>
        <v>1943.4380000000001</v>
      </c>
    </row>
    <row r="696" spans="1:5">
      <c r="A696" s="132" t="s">
        <v>157</v>
      </c>
      <c r="B696" s="133">
        <v>2</v>
      </c>
      <c r="C696" s="135">
        <v>12</v>
      </c>
      <c r="D696" s="136">
        <v>1328.6120000000001</v>
      </c>
      <c r="E696" s="71">
        <f t="shared" si="21"/>
        <v>1328.6120000000001</v>
      </c>
    </row>
    <row r="697" spans="1:5">
      <c r="A697" s="132" t="s">
        <v>157</v>
      </c>
      <c r="B697" s="133">
        <v>2</v>
      </c>
      <c r="C697" s="55">
        <v>24</v>
      </c>
      <c r="D697" s="136">
        <v>460.63799999999998</v>
      </c>
      <c r="E697" s="71">
        <f t="shared" si="21"/>
        <v>460.63799999999998</v>
      </c>
    </row>
    <row r="698" spans="1:5">
      <c r="A698" s="132" t="s">
        <v>157</v>
      </c>
      <c r="B698" s="133">
        <v>2</v>
      </c>
      <c r="C698" s="135">
        <v>36</v>
      </c>
      <c r="D698" s="136">
        <v>85.912000000000006</v>
      </c>
      <c r="E698" s="71">
        <f t="shared" si="21"/>
        <v>85.912000000000006</v>
      </c>
    </row>
    <row r="699" spans="1:5">
      <c r="A699" s="132" t="s">
        <v>158</v>
      </c>
      <c r="B699" s="133">
        <v>1</v>
      </c>
      <c r="C699" s="55">
        <v>0</v>
      </c>
      <c r="D699" s="136" t="s">
        <v>178</v>
      </c>
      <c r="E699" s="71" t="str">
        <f t="shared" si="21"/>
        <v>ND</v>
      </c>
    </row>
    <row r="700" spans="1:5">
      <c r="A700" s="132" t="s">
        <v>158</v>
      </c>
      <c r="B700" s="133">
        <v>1</v>
      </c>
      <c r="C700" s="135">
        <v>0.25</v>
      </c>
      <c r="D700" s="136">
        <v>30.943999999999999</v>
      </c>
      <c r="E700" s="71" t="str">
        <f t="shared" si="21"/>
        <v>BQL</v>
      </c>
    </row>
    <row r="701" spans="1:5">
      <c r="A701" s="132" t="s">
        <v>158</v>
      </c>
      <c r="B701" s="133">
        <v>1</v>
      </c>
      <c r="C701" s="135">
        <v>0.5</v>
      </c>
      <c r="D701" s="136">
        <v>337.47300000000001</v>
      </c>
      <c r="E701" s="71">
        <f t="shared" si="21"/>
        <v>337.47300000000001</v>
      </c>
    </row>
    <row r="702" spans="1:5">
      <c r="A702" s="132" t="s">
        <v>158</v>
      </c>
      <c r="B702" s="133">
        <v>1</v>
      </c>
      <c r="C702" s="135">
        <v>0.75</v>
      </c>
      <c r="D702" s="136">
        <v>1239.5060000000001</v>
      </c>
      <c r="E702" s="71">
        <f t="shared" si="21"/>
        <v>1239.5060000000001</v>
      </c>
    </row>
    <row r="703" spans="1:5">
      <c r="A703" s="132" t="s">
        <v>158</v>
      </c>
      <c r="B703" s="133">
        <v>1</v>
      </c>
      <c r="C703" s="135">
        <v>1</v>
      </c>
      <c r="D703" s="136">
        <v>1431.8309999999999</v>
      </c>
      <c r="E703" s="71">
        <f t="shared" si="21"/>
        <v>1431.8309999999999</v>
      </c>
    </row>
    <row r="704" spans="1:5">
      <c r="A704" s="132" t="s">
        <v>158</v>
      </c>
      <c r="B704" s="133">
        <v>1</v>
      </c>
      <c r="C704" s="135">
        <v>1.5</v>
      </c>
      <c r="D704" s="136">
        <v>1729.8420000000001</v>
      </c>
      <c r="E704" s="71">
        <f t="shared" si="21"/>
        <v>1729.8420000000001</v>
      </c>
    </row>
    <row r="705" spans="1:5">
      <c r="A705" s="132" t="s">
        <v>158</v>
      </c>
      <c r="B705" s="133">
        <v>1</v>
      </c>
      <c r="C705" s="135">
        <v>2</v>
      </c>
      <c r="D705" s="136">
        <v>2201.5540000000001</v>
      </c>
      <c r="E705" s="71">
        <f t="shared" si="21"/>
        <v>2201.5540000000001</v>
      </c>
    </row>
    <row r="706" spans="1:5">
      <c r="A706" s="132" t="s">
        <v>158</v>
      </c>
      <c r="B706" s="133">
        <v>1</v>
      </c>
      <c r="C706" s="135">
        <v>3</v>
      </c>
      <c r="D706" s="136">
        <v>2485.0390000000002</v>
      </c>
      <c r="E706" s="71">
        <f t="shared" si="21"/>
        <v>2485.0390000000002</v>
      </c>
    </row>
    <row r="707" spans="1:5">
      <c r="A707" s="132" t="s">
        <v>158</v>
      </c>
      <c r="B707" s="133">
        <v>1</v>
      </c>
      <c r="C707" s="135">
        <v>4</v>
      </c>
      <c r="D707" s="136">
        <v>2057.3820000000001</v>
      </c>
      <c r="E707" s="71">
        <f t="shared" si="21"/>
        <v>2057.3820000000001</v>
      </c>
    </row>
    <row r="708" spans="1:5">
      <c r="A708" s="132" t="s">
        <v>158</v>
      </c>
      <c r="B708" s="133">
        <v>1</v>
      </c>
      <c r="C708" s="135">
        <v>5</v>
      </c>
      <c r="D708" s="136">
        <v>1487.71</v>
      </c>
      <c r="E708" s="71">
        <f t="shared" si="21"/>
        <v>1487.71</v>
      </c>
    </row>
    <row r="709" spans="1:5">
      <c r="A709" s="132" t="s">
        <v>158</v>
      </c>
      <c r="B709" s="133">
        <v>1</v>
      </c>
      <c r="C709" s="135">
        <v>6</v>
      </c>
      <c r="D709" s="136">
        <v>1109.7329999999999</v>
      </c>
      <c r="E709" s="71">
        <f t="shared" si="21"/>
        <v>1109.7329999999999</v>
      </c>
    </row>
    <row r="710" spans="1:5">
      <c r="A710" s="132" t="s">
        <v>158</v>
      </c>
      <c r="B710" s="133">
        <v>1</v>
      </c>
      <c r="C710" s="135">
        <v>7</v>
      </c>
      <c r="D710" s="136">
        <v>915.63099999999997</v>
      </c>
      <c r="E710" s="71">
        <f t="shared" si="21"/>
        <v>915.63099999999997</v>
      </c>
    </row>
    <row r="711" spans="1:5">
      <c r="A711" s="132" t="s">
        <v>158</v>
      </c>
      <c r="B711" s="133">
        <v>1</v>
      </c>
      <c r="C711" s="135">
        <v>8</v>
      </c>
      <c r="D711" s="136">
        <v>758.30600000000004</v>
      </c>
      <c r="E711" s="71">
        <f t="shared" si="21"/>
        <v>758.30600000000004</v>
      </c>
    </row>
    <row r="712" spans="1:5">
      <c r="A712" s="132" t="s">
        <v>158</v>
      </c>
      <c r="B712" s="133">
        <v>1</v>
      </c>
      <c r="C712" s="135">
        <v>10</v>
      </c>
      <c r="D712" s="136">
        <v>558.19000000000005</v>
      </c>
      <c r="E712" s="71">
        <f t="shared" si="21"/>
        <v>558.19000000000005</v>
      </c>
    </row>
    <row r="713" spans="1:5">
      <c r="A713" s="132" t="s">
        <v>158</v>
      </c>
      <c r="B713" s="133">
        <v>1</v>
      </c>
      <c r="C713" s="135">
        <v>12</v>
      </c>
      <c r="D713" s="136">
        <v>354.40600000000001</v>
      </c>
      <c r="E713" s="71">
        <f t="shared" si="21"/>
        <v>354.40600000000001</v>
      </c>
    </row>
    <row r="714" spans="1:5">
      <c r="A714" s="132" t="s">
        <v>158</v>
      </c>
      <c r="B714" s="133">
        <v>1</v>
      </c>
      <c r="C714" s="55">
        <v>24</v>
      </c>
      <c r="D714" s="136">
        <v>150.06700000000001</v>
      </c>
      <c r="E714" s="71">
        <f t="shared" si="21"/>
        <v>150.06700000000001</v>
      </c>
    </row>
    <row r="715" spans="1:5">
      <c r="A715" s="132" t="s">
        <v>158</v>
      </c>
      <c r="B715" s="133">
        <v>1</v>
      </c>
      <c r="C715" s="135">
        <v>36</v>
      </c>
      <c r="D715" s="136">
        <v>35.792000000000002</v>
      </c>
      <c r="E715" s="71" t="str">
        <f t="shared" si="21"/>
        <v>BQL</v>
      </c>
    </row>
    <row r="716" spans="1:5">
      <c r="A716" s="132" t="s">
        <v>158</v>
      </c>
      <c r="B716" s="133">
        <v>2</v>
      </c>
      <c r="C716" s="55">
        <v>0</v>
      </c>
      <c r="D716" s="136" t="s">
        <v>178</v>
      </c>
      <c r="E716" s="71" t="str">
        <f t="shared" si="21"/>
        <v>ND</v>
      </c>
    </row>
    <row r="717" spans="1:5">
      <c r="A717" s="132" t="s">
        <v>158</v>
      </c>
      <c r="B717" s="133">
        <v>2</v>
      </c>
      <c r="C717" s="135">
        <v>0.25</v>
      </c>
      <c r="D717" s="136">
        <v>33.594000000000001</v>
      </c>
      <c r="E717" s="71" t="str">
        <f t="shared" si="21"/>
        <v>BQL</v>
      </c>
    </row>
    <row r="718" spans="1:5">
      <c r="A718" s="132" t="s">
        <v>158</v>
      </c>
      <c r="B718" s="133">
        <v>2</v>
      </c>
      <c r="C718" s="135">
        <v>0.5</v>
      </c>
      <c r="D718" s="136">
        <v>345.774</v>
      </c>
      <c r="E718" s="71">
        <f t="shared" si="21"/>
        <v>345.774</v>
      </c>
    </row>
    <row r="719" spans="1:5">
      <c r="A719" s="132" t="s">
        <v>158</v>
      </c>
      <c r="B719" s="133">
        <v>2</v>
      </c>
      <c r="C719" s="135">
        <v>0.75</v>
      </c>
      <c r="D719" s="136">
        <v>747.702</v>
      </c>
      <c r="E719" s="71">
        <f t="shared" si="21"/>
        <v>747.702</v>
      </c>
    </row>
    <row r="720" spans="1:5">
      <c r="A720" s="132" t="s">
        <v>158</v>
      </c>
      <c r="B720" s="133">
        <v>2</v>
      </c>
      <c r="C720" s="135">
        <v>1</v>
      </c>
      <c r="D720" s="136">
        <v>1257.7249999999999</v>
      </c>
      <c r="E720" s="71">
        <f t="shared" si="21"/>
        <v>1257.7249999999999</v>
      </c>
    </row>
    <row r="721" spans="1:5">
      <c r="A721" s="132" t="s">
        <v>158</v>
      </c>
      <c r="B721" s="133">
        <v>2</v>
      </c>
      <c r="C721" s="135">
        <v>1.5</v>
      </c>
      <c r="D721" s="136">
        <v>2044.202</v>
      </c>
      <c r="E721" s="71">
        <f t="shared" si="21"/>
        <v>2044.202</v>
      </c>
    </row>
    <row r="722" spans="1:5">
      <c r="A722" s="132" t="s">
        <v>158</v>
      </c>
      <c r="B722" s="133">
        <v>2</v>
      </c>
      <c r="C722" s="135">
        <v>2</v>
      </c>
      <c r="D722" s="136">
        <v>2335.6889999999999</v>
      </c>
      <c r="E722" s="71">
        <f t="shared" si="21"/>
        <v>2335.6889999999999</v>
      </c>
    </row>
    <row r="723" spans="1:5">
      <c r="A723" s="132" t="s">
        <v>158</v>
      </c>
      <c r="B723" s="133">
        <v>2</v>
      </c>
      <c r="C723" s="135">
        <v>3</v>
      </c>
      <c r="D723" s="136">
        <v>2318.317</v>
      </c>
      <c r="E723" s="71">
        <f t="shared" si="21"/>
        <v>2318.317</v>
      </c>
    </row>
    <row r="724" spans="1:5">
      <c r="A724" s="132" t="s">
        <v>158</v>
      </c>
      <c r="B724" s="133">
        <v>2</v>
      </c>
      <c r="C724" s="135">
        <v>4</v>
      </c>
      <c r="D724" s="136">
        <v>1940.924</v>
      </c>
      <c r="E724" s="71">
        <f t="shared" si="21"/>
        <v>1940.924</v>
      </c>
    </row>
    <row r="725" spans="1:5">
      <c r="A725" s="132" t="s">
        <v>158</v>
      </c>
      <c r="B725" s="133">
        <v>2</v>
      </c>
      <c r="C725" s="135">
        <v>5</v>
      </c>
      <c r="D725" s="136">
        <v>1417.152</v>
      </c>
      <c r="E725" s="71">
        <f t="shared" si="21"/>
        <v>1417.152</v>
      </c>
    </row>
    <row r="726" spans="1:5">
      <c r="A726" s="132" t="s">
        <v>158</v>
      </c>
      <c r="B726" s="133">
        <v>2</v>
      </c>
      <c r="C726" s="135">
        <v>6</v>
      </c>
      <c r="D726" s="136">
        <v>1008.322</v>
      </c>
      <c r="E726" s="71">
        <f t="shared" si="21"/>
        <v>1008.322</v>
      </c>
    </row>
    <row r="727" spans="1:5">
      <c r="A727" s="132" t="s">
        <v>158</v>
      </c>
      <c r="B727" s="133">
        <v>2</v>
      </c>
      <c r="C727" s="135">
        <v>7</v>
      </c>
      <c r="D727" s="136">
        <v>748.98599999999999</v>
      </c>
      <c r="E727" s="71">
        <f t="shared" si="21"/>
        <v>748.98599999999999</v>
      </c>
    </row>
    <row r="728" spans="1:5">
      <c r="A728" s="132" t="s">
        <v>158</v>
      </c>
      <c r="B728" s="133">
        <v>2</v>
      </c>
      <c r="C728" s="135">
        <v>8</v>
      </c>
      <c r="D728" s="136">
        <v>619.70000000000005</v>
      </c>
      <c r="E728" s="71">
        <f t="shared" si="21"/>
        <v>619.70000000000005</v>
      </c>
    </row>
    <row r="729" spans="1:5">
      <c r="A729" s="132" t="s">
        <v>158</v>
      </c>
      <c r="B729" s="133">
        <v>2</v>
      </c>
      <c r="C729" s="135">
        <v>10</v>
      </c>
      <c r="D729" s="136">
        <v>474.65800000000002</v>
      </c>
      <c r="E729" s="71">
        <f t="shared" si="21"/>
        <v>474.65800000000002</v>
      </c>
    </row>
    <row r="730" spans="1:5">
      <c r="A730" s="132" t="s">
        <v>158</v>
      </c>
      <c r="B730" s="133">
        <v>2</v>
      </c>
      <c r="C730" s="135">
        <v>12</v>
      </c>
      <c r="D730" s="136">
        <v>339.60199999999998</v>
      </c>
      <c r="E730" s="71">
        <f t="shared" si="21"/>
        <v>339.60199999999998</v>
      </c>
    </row>
    <row r="731" spans="1:5">
      <c r="A731" s="132" t="s">
        <v>158</v>
      </c>
      <c r="B731" s="133">
        <v>2</v>
      </c>
      <c r="C731" s="55">
        <v>24</v>
      </c>
      <c r="D731" s="136">
        <v>155.34700000000001</v>
      </c>
      <c r="E731" s="71">
        <f t="shared" si="21"/>
        <v>155.34700000000001</v>
      </c>
    </row>
    <row r="732" spans="1:5">
      <c r="A732" s="132" t="s">
        <v>158</v>
      </c>
      <c r="B732" s="133">
        <v>2</v>
      </c>
      <c r="C732" s="135">
        <v>36</v>
      </c>
      <c r="D732" s="136">
        <v>56.432000000000002</v>
      </c>
      <c r="E732" s="71">
        <f t="shared" si="21"/>
        <v>56.432000000000002</v>
      </c>
    </row>
    <row r="733" spans="1:5">
      <c r="A733" s="132" t="s">
        <v>159</v>
      </c>
      <c r="B733" s="133">
        <v>1</v>
      </c>
      <c r="C733" s="55">
        <v>0</v>
      </c>
      <c r="D733" s="136" t="s">
        <v>178</v>
      </c>
      <c r="E733" s="71" t="str">
        <f t="shared" si="21"/>
        <v>ND</v>
      </c>
    </row>
    <row r="734" spans="1:5">
      <c r="A734" s="132" t="s">
        <v>159</v>
      </c>
      <c r="B734" s="133">
        <v>1</v>
      </c>
      <c r="C734" s="135">
        <v>0.25</v>
      </c>
      <c r="D734" s="136">
        <v>182.29400000000001</v>
      </c>
      <c r="E734" s="71">
        <f t="shared" si="21"/>
        <v>182.29400000000001</v>
      </c>
    </row>
    <row r="735" spans="1:5">
      <c r="A735" s="132" t="s">
        <v>159</v>
      </c>
      <c r="B735" s="133">
        <v>1</v>
      </c>
      <c r="C735" s="135">
        <v>0.5</v>
      </c>
      <c r="D735" s="136">
        <v>1376.38</v>
      </c>
      <c r="E735" s="71">
        <f t="shared" si="21"/>
        <v>1376.38</v>
      </c>
    </row>
    <row r="736" spans="1:5">
      <c r="A736" s="132" t="s">
        <v>159</v>
      </c>
      <c r="B736" s="133">
        <v>1</v>
      </c>
      <c r="C736" s="135">
        <v>0.75</v>
      </c>
      <c r="D736" s="136">
        <v>3449.2429999999999</v>
      </c>
      <c r="E736" s="71">
        <f t="shared" si="21"/>
        <v>3449.2429999999999</v>
      </c>
    </row>
    <row r="737" spans="1:5">
      <c r="A737" s="132" t="s">
        <v>159</v>
      </c>
      <c r="B737" s="133">
        <v>1</v>
      </c>
      <c r="C737" s="135">
        <v>1</v>
      </c>
      <c r="D737" s="136">
        <v>4382.2479999999996</v>
      </c>
      <c r="E737" s="71">
        <f t="shared" si="21"/>
        <v>4382.2479999999996</v>
      </c>
    </row>
    <row r="738" spans="1:5">
      <c r="A738" s="132" t="s">
        <v>159</v>
      </c>
      <c r="B738" s="133">
        <v>1</v>
      </c>
      <c r="C738" s="135">
        <v>1.5</v>
      </c>
      <c r="D738" s="136">
        <v>4377.6940000000004</v>
      </c>
      <c r="E738" s="71">
        <f t="shared" si="21"/>
        <v>4377.6940000000004</v>
      </c>
    </row>
    <row r="739" spans="1:5">
      <c r="A739" s="132" t="s">
        <v>159</v>
      </c>
      <c r="B739" s="133">
        <v>1</v>
      </c>
      <c r="C739" s="135">
        <v>2</v>
      </c>
      <c r="D739" s="136">
        <v>3866.7310000000002</v>
      </c>
      <c r="E739" s="71">
        <f t="shared" si="21"/>
        <v>3866.7310000000002</v>
      </c>
    </row>
    <row r="740" spans="1:5">
      <c r="A740" s="132" t="s">
        <v>159</v>
      </c>
      <c r="B740" s="133">
        <v>1</v>
      </c>
      <c r="C740" s="135">
        <v>3</v>
      </c>
      <c r="D740" s="136">
        <v>2976.451</v>
      </c>
      <c r="E740" s="71">
        <f t="shared" si="21"/>
        <v>2976.451</v>
      </c>
    </row>
    <row r="741" spans="1:5">
      <c r="A741" s="132" t="s">
        <v>159</v>
      </c>
      <c r="B741" s="133">
        <v>1</v>
      </c>
      <c r="C741" s="135">
        <v>4</v>
      </c>
      <c r="D741" s="136">
        <v>2297.248</v>
      </c>
      <c r="E741" s="71">
        <f t="shared" si="21"/>
        <v>2297.248</v>
      </c>
    </row>
    <row r="742" spans="1:5">
      <c r="A742" s="132" t="s">
        <v>159</v>
      </c>
      <c r="B742" s="133">
        <v>1</v>
      </c>
      <c r="C742" s="135">
        <v>5</v>
      </c>
      <c r="D742" s="136">
        <v>1758.056</v>
      </c>
      <c r="E742" s="71">
        <f t="shared" si="21"/>
        <v>1758.056</v>
      </c>
    </row>
    <row r="743" spans="1:5">
      <c r="A743" s="132" t="s">
        <v>159</v>
      </c>
      <c r="B743" s="133">
        <v>1</v>
      </c>
      <c r="C743" s="135">
        <v>6</v>
      </c>
      <c r="D743" s="136">
        <v>1320.194</v>
      </c>
      <c r="E743" s="71">
        <f t="shared" si="21"/>
        <v>1320.194</v>
      </c>
    </row>
    <row r="744" spans="1:5">
      <c r="A744" s="132" t="s">
        <v>159</v>
      </c>
      <c r="B744" s="133">
        <v>1</v>
      </c>
      <c r="C744" s="135">
        <v>7</v>
      </c>
      <c r="D744" s="136">
        <v>1058.5139999999999</v>
      </c>
      <c r="E744" s="71">
        <f t="shared" si="21"/>
        <v>1058.5139999999999</v>
      </c>
    </row>
    <row r="745" spans="1:5">
      <c r="A745" s="132" t="s">
        <v>159</v>
      </c>
      <c r="B745" s="133">
        <v>1</v>
      </c>
      <c r="C745" s="135">
        <v>8</v>
      </c>
      <c r="D745" s="136">
        <v>908.721</v>
      </c>
      <c r="E745" s="71">
        <f t="shared" si="21"/>
        <v>908.721</v>
      </c>
    </row>
    <row r="746" spans="1:5">
      <c r="A746" s="132" t="s">
        <v>159</v>
      </c>
      <c r="B746" s="133">
        <v>1</v>
      </c>
      <c r="C746" s="135">
        <v>10</v>
      </c>
      <c r="D746" s="136">
        <v>668.64</v>
      </c>
      <c r="E746" s="71">
        <f t="shared" si="21"/>
        <v>668.64</v>
      </c>
    </row>
    <row r="747" spans="1:5">
      <c r="A747" s="132" t="s">
        <v>159</v>
      </c>
      <c r="B747" s="133">
        <v>1</v>
      </c>
      <c r="C747" s="135">
        <v>12</v>
      </c>
      <c r="D747" s="136">
        <v>413.88099999999997</v>
      </c>
      <c r="E747" s="71">
        <f t="shared" si="21"/>
        <v>413.88099999999997</v>
      </c>
    </row>
    <row r="748" spans="1:5">
      <c r="A748" s="132" t="s">
        <v>159</v>
      </c>
      <c r="B748" s="133">
        <v>1</v>
      </c>
      <c r="C748" s="55">
        <v>24</v>
      </c>
      <c r="D748" s="136">
        <v>159.501</v>
      </c>
      <c r="E748" s="71">
        <f t="shared" si="21"/>
        <v>159.501</v>
      </c>
    </row>
    <row r="749" spans="1:5">
      <c r="A749" s="132" t="s">
        <v>159</v>
      </c>
      <c r="B749" s="133">
        <v>1</v>
      </c>
      <c r="C749" s="135">
        <v>36</v>
      </c>
      <c r="D749" s="136">
        <v>44.616999999999997</v>
      </c>
      <c r="E749" s="71" t="str">
        <f t="shared" si="21"/>
        <v>BQL</v>
      </c>
    </row>
    <row r="750" spans="1:5">
      <c r="A750" s="132" t="s">
        <v>159</v>
      </c>
      <c r="B750" s="133">
        <v>2</v>
      </c>
      <c r="C750" s="55">
        <v>0</v>
      </c>
      <c r="D750" s="136" t="s">
        <v>178</v>
      </c>
      <c r="E750" s="71" t="str">
        <f t="shared" si="21"/>
        <v>ND</v>
      </c>
    </row>
    <row r="751" spans="1:5">
      <c r="A751" s="132" t="s">
        <v>159</v>
      </c>
      <c r="B751" s="133">
        <v>2</v>
      </c>
      <c r="C751" s="135">
        <v>0.25</v>
      </c>
      <c r="D751" s="136">
        <v>71.582999999999998</v>
      </c>
      <c r="E751" s="71">
        <f t="shared" si="21"/>
        <v>71.582999999999998</v>
      </c>
    </row>
    <row r="752" spans="1:5">
      <c r="A752" s="132" t="s">
        <v>159</v>
      </c>
      <c r="B752" s="133">
        <v>2</v>
      </c>
      <c r="C752" s="135">
        <v>0.5</v>
      </c>
      <c r="D752" s="136">
        <v>402.48399999999998</v>
      </c>
      <c r="E752" s="71">
        <f t="shared" si="21"/>
        <v>402.48399999999998</v>
      </c>
    </row>
    <row r="753" spans="1:5">
      <c r="A753" s="132" t="s">
        <v>159</v>
      </c>
      <c r="B753" s="133">
        <v>2</v>
      </c>
      <c r="C753" s="135">
        <v>0.75</v>
      </c>
      <c r="D753" s="136">
        <v>1807.3430000000001</v>
      </c>
      <c r="E753" s="71">
        <f t="shared" ref="E753:E767" si="22">IF(OR(D753=0,D753="no peak",D753="&lt; 0", D753&lt;$I$1*0.2),"ND",IF(OR(D753&lt;$I$1,$I$1*0.2&lt;=D753&lt;$I$1),"BQL",D753))</f>
        <v>1807.3430000000001</v>
      </c>
    </row>
    <row r="754" spans="1:5">
      <c r="A754" s="132" t="s">
        <v>159</v>
      </c>
      <c r="B754" s="133">
        <v>2</v>
      </c>
      <c r="C754" s="135">
        <v>1</v>
      </c>
      <c r="D754" s="136">
        <v>2894.0549999999998</v>
      </c>
      <c r="E754" s="71">
        <f t="shared" si="22"/>
        <v>2894.0549999999998</v>
      </c>
    </row>
    <row r="755" spans="1:5">
      <c r="A755" s="132" t="s">
        <v>159</v>
      </c>
      <c r="B755" s="133">
        <v>2</v>
      </c>
      <c r="C755" s="135">
        <v>1.5</v>
      </c>
      <c r="D755" s="136">
        <v>3280.03</v>
      </c>
      <c r="E755" s="71">
        <f t="shared" si="22"/>
        <v>3280.03</v>
      </c>
    </row>
    <row r="756" spans="1:5">
      <c r="A756" s="132" t="s">
        <v>159</v>
      </c>
      <c r="B756" s="133">
        <v>2</v>
      </c>
      <c r="C756" s="135">
        <v>2</v>
      </c>
      <c r="D756" s="136">
        <v>2971.8</v>
      </c>
      <c r="E756" s="71">
        <f t="shared" si="22"/>
        <v>2971.8</v>
      </c>
    </row>
    <row r="757" spans="1:5">
      <c r="A757" s="132" t="s">
        <v>159</v>
      </c>
      <c r="B757" s="133">
        <v>2</v>
      </c>
      <c r="C757" s="135">
        <v>3</v>
      </c>
      <c r="D757" s="136">
        <v>2463.154</v>
      </c>
      <c r="E757" s="71">
        <f t="shared" si="22"/>
        <v>2463.154</v>
      </c>
    </row>
    <row r="758" spans="1:5">
      <c r="A758" s="132" t="s">
        <v>159</v>
      </c>
      <c r="B758" s="133">
        <v>2</v>
      </c>
      <c r="C758" s="135">
        <v>4</v>
      </c>
      <c r="D758" s="136">
        <v>2225.9589999999998</v>
      </c>
      <c r="E758" s="71">
        <f t="shared" si="22"/>
        <v>2225.9589999999998</v>
      </c>
    </row>
    <row r="759" spans="1:5">
      <c r="A759" s="132" t="s">
        <v>159</v>
      </c>
      <c r="B759" s="133">
        <v>2</v>
      </c>
      <c r="C759" s="135">
        <v>5</v>
      </c>
      <c r="D759" s="136">
        <v>1726.6890000000001</v>
      </c>
      <c r="E759" s="71">
        <f t="shared" si="22"/>
        <v>1726.6890000000001</v>
      </c>
    </row>
    <row r="760" spans="1:5">
      <c r="A760" s="132" t="s">
        <v>159</v>
      </c>
      <c r="B760" s="133">
        <v>2</v>
      </c>
      <c r="C760" s="135">
        <v>6</v>
      </c>
      <c r="D760" s="136">
        <v>1244.5260000000001</v>
      </c>
      <c r="E760" s="71">
        <f t="shared" si="22"/>
        <v>1244.5260000000001</v>
      </c>
    </row>
    <row r="761" spans="1:5">
      <c r="A761" s="132" t="s">
        <v>159</v>
      </c>
      <c r="B761" s="133">
        <v>2</v>
      </c>
      <c r="C761" s="135">
        <v>7</v>
      </c>
      <c r="D761" s="136">
        <v>1014.2089999999999</v>
      </c>
      <c r="E761" s="71">
        <f t="shared" si="22"/>
        <v>1014.2089999999999</v>
      </c>
    </row>
    <row r="762" spans="1:5">
      <c r="A762" s="132" t="s">
        <v>159</v>
      </c>
      <c r="B762" s="133">
        <v>2</v>
      </c>
      <c r="C762" s="135">
        <v>8</v>
      </c>
      <c r="D762" s="136">
        <v>819.82299999999998</v>
      </c>
      <c r="E762" s="71">
        <f t="shared" si="22"/>
        <v>819.82299999999998</v>
      </c>
    </row>
    <row r="763" spans="1:5">
      <c r="A763" s="132" t="s">
        <v>159</v>
      </c>
      <c r="B763" s="133">
        <v>2</v>
      </c>
      <c r="C763" s="135">
        <v>10</v>
      </c>
      <c r="D763" s="136">
        <v>578.58399999999995</v>
      </c>
      <c r="E763" s="71">
        <f t="shared" si="22"/>
        <v>578.58399999999995</v>
      </c>
    </row>
    <row r="764" spans="1:5">
      <c r="A764" s="132" t="s">
        <v>159</v>
      </c>
      <c r="B764" s="133">
        <v>2</v>
      </c>
      <c r="C764" s="135">
        <v>12</v>
      </c>
      <c r="D764" s="136">
        <v>415.06099999999998</v>
      </c>
      <c r="E764" s="71">
        <f t="shared" si="22"/>
        <v>415.06099999999998</v>
      </c>
    </row>
    <row r="765" spans="1:5">
      <c r="A765" s="132" t="s">
        <v>159</v>
      </c>
      <c r="B765" s="133">
        <v>2</v>
      </c>
      <c r="C765" s="55">
        <v>24</v>
      </c>
      <c r="D765" s="136">
        <v>154.95099999999999</v>
      </c>
      <c r="E765" s="71">
        <f t="shared" si="22"/>
        <v>154.95099999999999</v>
      </c>
    </row>
    <row r="766" spans="1:5">
      <c r="A766" s="132" t="s">
        <v>159</v>
      </c>
      <c r="B766" s="133">
        <v>2</v>
      </c>
      <c r="C766" s="135">
        <v>36</v>
      </c>
      <c r="D766" s="136">
        <v>38.567999999999998</v>
      </c>
      <c r="E766" s="71" t="str">
        <f t="shared" si="22"/>
        <v>BQL</v>
      </c>
    </row>
    <row r="767" spans="1:5">
      <c r="A767" s="132" t="s">
        <v>207</v>
      </c>
      <c r="B767" s="133">
        <v>1</v>
      </c>
      <c r="C767" s="55">
        <v>0</v>
      </c>
      <c r="D767" s="136" t="s">
        <v>178</v>
      </c>
      <c r="E767" s="71" t="str">
        <f t="shared" si="22"/>
        <v>ND</v>
      </c>
    </row>
    <row r="768" spans="1:5">
      <c r="A768" s="132" t="s">
        <v>207</v>
      </c>
      <c r="B768" s="133">
        <v>1</v>
      </c>
      <c r="C768" s="135">
        <v>0.25</v>
      </c>
      <c r="D768" s="136">
        <v>72.369</v>
      </c>
      <c r="E768" s="71">
        <f t="shared" ref="E768:E831" si="23">IF(OR(D768=0,D768="no peak",D768="&lt; 0", D768&lt;$I$1*0.2),"ND",IF(OR(D768&lt;$I$1,$I$1*0.2&lt;=D768&lt;$I$1),"BQL",D768))</f>
        <v>72.369</v>
      </c>
    </row>
    <row r="769" spans="1:5">
      <c r="A769" s="132" t="s">
        <v>207</v>
      </c>
      <c r="B769" s="133">
        <v>1</v>
      </c>
      <c r="C769" s="135">
        <v>0.5</v>
      </c>
      <c r="D769" s="136">
        <v>321.92899999999997</v>
      </c>
      <c r="E769" s="71">
        <f t="shared" si="23"/>
        <v>321.92899999999997</v>
      </c>
    </row>
    <row r="770" spans="1:5">
      <c r="A770" s="132" t="s">
        <v>207</v>
      </c>
      <c r="B770" s="133">
        <v>1</v>
      </c>
      <c r="C770" s="135">
        <v>0.75</v>
      </c>
      <c r="D770" s="136">
        <v>613.11300000000006</v>
      </c>
      <c r="E770" s="71">
        <f t="shared" si="23"/>
        <v>613.11300000000006</v>
      </c>
    </row>
    <row r="771" spans="1:5">
      <c r="A771" s="132" t="s">
        <v>207</v>
      </c>
      <c r="B771" s="133">
        <v>1</v>
      </c>
      <c r="C771" s="135">
        <v>1</v>
      </c>
      <c r="D771" s="136">
        <v>970.24300000000005</v>
      </c>
      <c r="E771" s="71">
        <f t="shared" si="23"/>
        <v>970.24300000000005</v>
      </c>
    </row>
    <row r="772" spans="1:5">
      <c r="A772" s="132" t="s">
        <v>207</v>
      </c>
      <c r="B772" s="133">
        <v>1</v>
      </c>
      <c r="C772" s="135">
        <v>1.5</v>
      </c>
      <c r="D772" s="136">
        <v>1806.433</v>
      </c>
      <c r="E772" s="71">
        <f t="shared" si="23"/>
        <v>1806.433</v>
      </c>
    </row>
    <row r="773" spans="1:5">
      <c r="A773" s="132" t="s">
        <v>207</v>
      </c>
      <c r="B773" s="133">
        <v>1</v>
      </c>
      <c r="C773" s="135">
        <v>2</v>
      </c>
      <c r="D773" s="136">
        <v>2514.348</v>
      </c>
      <c r="E773" s="71">
        <f t="shared" si="23"/>
        <v>2514.348</v>
      </c>
    </row>
    <row r="774" spans="1:5">
      <c r="A774" s="132" t="s">
        <v>207</v>
      </c>
      <c r="B774" s="133">
        <v>1</v>
      </c>
      <c r="C774" s="135">
        <v>3</v>
      </c>
      <c r="D774" s="136">
        <v>3560.8780000000002</v>
      </c>
      <c r="E774" s="71">
        <f t="shared" si="23"/>
        <v>3560.8780000000002</v>
      </c>
    </row>
    <row r="775" spans="1:5">
      <c r="A775" s="132" t="s">
        <v>207</v>
      </c>
      <c r="B775" s="133">
        <v>1</v>
      </c>
      <c r="C775" s="135">
        <v>4</v>
      </c>
      <c r="D775" s="136">
        <v>4412.2120000000004</v>
      </c>
      <c r="E775" s="71">
        <f t="shared" si="23"/>
        <v>4412.2120000000004</v>
      </c>
    </row>
    <row r="776" spans="1:5">
      <c r="A776" s="132" t="s">
        <v>207</v>
      </c>
      <c r="B776" s="133">
        <v>1</v>
      </c>
      <c r="C776" s="135">
        <v>5</v>
      </c>
      <c r="D776" s="136">
        <v>3127.0279999999998</v>
      </c>
      <c r="E776" s="71">
        <f t="shared" si="23"/>
        <v>3127.0279999999998</v>
      </c>
    </row>
    <row r="777" spans="1:5">
      <c r="A777" s="132" t="s">
        <v>207</v>
      </c>
      <c r="B777" s="133">
        <v>1</v>
      </c>
      <c r="C777" s="135">
        <v>6</v>
      </c>
      <c r="D777" s="136">
        <v>1674.6610000000001</v>
      </c>
      <c r="E777" s="71">
        <f t="shared" si="23"/>
        <v>1674.6610000000001</v>
      </c>
    </row>
    <row r="778" spans="1:5">
      <c r="A778" s="132" t="s">
        <v>207</v>
      </c>
      <c r="B778" s="133">
        <v>1</v>
      </c>
      <c r="C778" s="135">
        <v>7</v>
      </c>
      <c r="D778" s="136">
        <v>1168.4849999999999</v>
      </c>
      <c r="E778" s="71">
        <f t="shared" si="23"/>
        <v>1168.4849999999999</v>
      </c>
    </row>
    <row r="779" spans="1:5">
      <c r="A779" s="132" t="s">
        <v>207</v>
      </c>
      <c r="B779" s="133">
        <v>1</v>
      </c>
      <c r="C779" s="135">
        <v>8</v>
      </c>
      <c r="D779" s="136">
        <v>951.73800000000006</v>
      </c>
      <c r="E779" s="71">
        <f t="shared" si="23"/>
        <v>951.73800000000006</v>
      </c>
    </row>
    <row r="780" spans="1:5">
      <c r="A780" s="132" t="s">
        <v>207</v>
      </c>
      <c r="B780" s="133">
        <v>1</v>
      </c>
      <c r="C780" s="135">
        <v>10</v>
      </c>
      <c r="D780" s="136">
        <v>938.476</v>
      </c>
      <c r="E780" s="71">
        <f t="shared" si="23"/>
        <v>938.476</v>
      </c>
    </row>
    <row r="781" spans="1:5">
      <c r="A781" s="132" t="s">
        <v>207</v>
      </c>
      <c r="B781" s="133">
        <v>1</v>
      </c>
      <c r="C781" s="135">
        <v>12</v>
      </c>
      <c r="D781" s="136">
        <v>654.60900000000004</v>
      </c>
      <c r="E781" s="71">
        <f t="shared" si="23"/>
        <v>654.60900000000004</v>
      </c>
    </row>
    <row r="782" spans="1:5">
      <c r="A782" s="132" t="s">
        <v>207</v>
      </c>
      <c r="B782" s="133">
        <v>1</v>
      </c>
      <c r="C782" s="55">
        <v>24</v>
      </c>
      <c r="D782" s="136">
        <v>235.58699999999999</v>
      </c>
      <c r="E782" s="71">
        <f t="shared" si="23"/>
        <v>235.58699999999999</v>
      </c>
    </row>
    <row r="783" spans="1:5">
      <c r="A783" s="132" t="s">
        <v>207</v>
      </c>
      <c r="B783" s="133">
        <v>1</v>
      </c>
      <c r="C783" s="135">
        <v>36</v>
      </c>
      <c r="D783" s="136">
        <v>61.393999999999998</v>
      </c>
      <c r="E783" s="71">
        <f t="shared" si="23"/>
        <v>61.393999999999998</v>
      </c>
    </row>
    <row r="784" spans="1:5">
      <c r="A784" s="132" t="s">
        <v>207</v>
      </c>
      <c r="B784" s="133">
        <v>2</v>
      </c>
      <c r="C784" s="55">
        <v>0</v>
      </c>
      <c r="D784" s="136" t="s">
        <v>178</v>
      </c>
      <c r="E784" s="71" t="str">
        <f t="shared" si="23"/>
        <v>ND</v>
      </c>
    </row>
    <row r="785" spans="1:5">
      <c r="A785" s="132" t="s">
        <v>207</v>
      </c>
      <c r="B785" s="133">
        <v>2</v>
      </c>
      <c r="C785" s="135">
        <v>0.25</v>
      </c>
      <c r="D785" s="136">
        <v>277.71699999999998</v>
      </c>
      <c r="E785" s="71">
        <f t="shared" si="23"/>
        <v>277.71699999999998</v>
      </c>
    </row>
    <row r="786" spans="1:5">
      <c r="A786" s="132" t="s">
        <v>207</v>
      </c>
      <c r="B786" s="133">
        <v>2</v>
      </c>
      <c r="C786" s="135">
        <v>0.5</v>
      </c>
      <c r="D786" s="136">
        <v>446.06900000000002</v>
      </c>
      <c r="E786" s="71">
        <f t="shared" si="23"/>
        <v>446.06900000000002</v>
      </c>
    </row>
    <row r="787" spans="1:5">
      <c r="A787" s="132" t="s">
        <v>207</v>
      </c>
      <c r="B787" s="133">
        <v>2</v>
      </c>
      <c r="C787" s="135">
        <v>0.75</v>
      </c>
      <c r="D787" s="136">
        <v>1208.287</v>
      </c>
      <c r="E787" s="71">
        <f t="shared" si="23"/>
        <v>1208.287</v>
      </c>
    </row>
    <row r="788" spans="1:5">
      <c r="A788" s="132" t="s">
        <v>207</v>
      </c>
      <c r="B788" s="133">
        <v>2</v>
      </c>
      <c r="C788" s="135">
        <v>1</v>
      </c>
      <c r="D788" s="136">
        <v>1953.778</v>
      </c>
      <c r="E788" s="71">
        <f t="shared" si="23"/>
        <v>1953.778</v>
      </c>
    </row>
    <row r="789" spans="1:5">
      <c r="A789" s="132" t="s">
        <v>207</v>
      </c>
      <c r="B789" s="133">
        <v>2</v>
      </c>
      <c r="C789" s="135">
        <v>1.5</v>
      </c>
      <c r="D789" s="136">
        <v>2743.6129999999998</v>
      </c>
      <c r="E789" s="71">
        <f t="shared" si="23"/>
        <v>2743.6129999999998</v>
      </c>
    </row>
    <row r="790" spans="1:5">
      <c r="A790" s="132" t="s">
        <v>207</v>
      </c>
      <c r="B790" s="133">
        <v>2</v>
      </c>
      <c r="C790" s="135">
        <v>2</v>
      </c>
      <c r="D790" s="136">
        <v>2977.7440000000001</v>
      </c>
      <c r="E790" s="71">
        <f t="shared" si="23"/>
        <v>2977.7440000000001</v>
      </c>
    </row>
    <row r="791" spans="1:5">
      <c r="A791" s="132" t="s">
        <v>207</v>
      </c>
      <c r="B791" s="133">
        <v>2</v>
      </c>
      <c r="C791" s="135">
        <v>3</v>
      </c>
      <c r="D791" s="136">
        <v>2508.598</v>
      </c>
      <c r="E791" s="71">
        <f t="shared" si="23"/>
        <v>2508.598</v>
      </c>
    </row>
    <row r="792" spans="1:5">
      <c r="A792" s="132" t="s">
        <v>207</v>
      </c>
      <c r="B792" s="133">
        <v>2</v>
      </c>
      <c r="C792" s="135">
        <v>4</v>
      </c>
      <c r="D792" s="136">
        <v>2277.7060000000001</v>
      </c>
      <c r="E792" s="71">
        <f t="shared" si="23"/>
        <v>2277.7060000000001</v>
      </c>
    </row>
    <row r="793" spans="1:5">
      <c r="A793" s="132" t="s">
        <v>207</v>
      </c>
      <c r="B793" s="133">
        <v>2</v>
      </c>
      <c r="C793" s="135">
        <v>5</v>
      </c>
      <c r="D793" s="136">
        <v>1470.375</v>
      </c>
      <c r="E793" s="71">
        <f t="shared" si="23"/>
        <v>1470.375</v>
      </c>
    </row>
    <row r="794" spans="1:5">
      <c r="A794" s="132" t="s">
        <v>207</v>
      </c>
      <c r="B794" s="133">
        <v>2</v>
      </c>
      <c r="C794" s="135">
        <v>6</v>
      </c>
      <c r="D794" s="136">
        <v>901.798</v>
      </c>
      <c r="E794" s="71">
        <f t="shared" si="23"/>
        <v>901.798</v>
      </c>
    </row>
    <row r="795" spans="1:5">
      <c r="A795" s="132" t="s">
        <v>207</v>
      </c>
      <c r="B795" s="133">
        <v>2</v>
      </c>
      <c r="C795" s="135">
        <v>7</v>
      </c>
      <c r="D795" s="136">
        <v>762.428</v>
      </c>
      <c r="E795" s="71">
        <f t="shared" si="23"/>
        <v>762.428</v>
      </c>
    </row>
    <row r="796" spans="1:5">
      <c r="A796" s="132" t="s">
        <v>207</v>
      </c>
      <c r="B796" s="133">
        <v>2</v>
      </c>
      <c r="C796" s="135">
        <v>8</v>
      </c>
      <c r="D796" s="136">
        <v>681.95100000000002</v>
      </c>
      <c r="E796" s="71">
        <f t="shared" si="23"/>
        <v>681.95100000000002</v>
      </c>
    </row>
    <row r="797" spans="1:5">
      <c r="A797" s="132" t="s">
        <v>207</v>
      </c>
      <c r="B797" s="133">
        <v>2</v>
      </c>
      <c r="C797" s="135">
        <v>10</v>
      </c>
      <c r="D797" s="136">
        <v>571.16700000000003</v>
      </c>
      <c r="E797" s="71">
        <f t="shared" si="23"/>
        <v>571.16700000000003</v>
      </c>
    </row>
    <row r="798" spans="1:5">
      <c r="A798" s="132" t="s">
        <v>207</v>
      </c>
      <c r="B798" s="133">
        <v>2</v>
      </c>
      <c r="C798" s="135">
        <v>12</v>
      </c>
      <c r="D798" s="136">
        <v>439.08300000000003</v>
      </c>
      <c r="E798" s="71">
        <f t="shared" si="23"/>
        <v>439.08300000000003</v>
      </c>
    </row>
    <row r="799" spans="1:5">
      <c r="A799" s="132" t="s">
        <v>207</v>
      </c>
      <c r="B799" s="133">
        <v>2</v>
      </c>
      <c r="C799" s="55">
        <v>24</v>
      </c>
      <c r="D799" s="136">
        <v>230.315</v>
      </c>
      <c r="E799" s="71">
        <f t="shared" si="23"/>
        <v>230.315</v>
      </c>
    </row>
    <row r="800" spans="1:5">
      <c r="A800" s="132" t="s">
        <v>207</v>
      </c>
      <c r="B800" s="133">
        <v>2</v>
      </c>
      <c r="C800" s="135">
        <v>36</v>
      </c>
      <c r="D800" s="136">
        <v>52.963999999999999</v>
      </c>
      <c r="E800" s="71">
        <f t="shared" si="23"/>
        <v>52.963999999999999</v>
      </c>
    </row>
    <row r="801" spans="1:5">
      <c r="A801" s="132" t="s">
        <v>208</v>
      </c>
      <c r="B801" s="133">
        <v>1</v>
      </c>
      <c r="C801" s="55">
        <v>0</v>
      </c>
      <c r="D801" s="136" t="s">
        <v>178</v>
      </c>
      <c r="E801" s="71" t="str">
        <f t="shared" si="23"/>
        <v>ND</v>
      </c>
    </row>
    <row r="802" spans="1:5">
      <c r="A802" s="132" t="s">
        <v>208</v>
      </c>
      <c r="B802" s="133">
        <v>1</v>
      </c>
      <c r="C802" s="135">
        <v>0.25</v>
      </c>
      <c r="D802" s="136">
        <v>29.088000000000001</v>
      </c>
      <c r="E802" s="71" t="str">
        <f t="shared" si="23"/>
        <v>BQL</v>
      </c>
    </row>
    <row r="803" spans="1:5">
      <c r="A803" s="132" t="s">
        <v>208</v>
      </c>
      <c r="B803" s="133">
        <v>1</v>
      </c>
      <c r="C803" s="135">
        <v>0.5</v>
      </c>
      <c r="D803" s="136">
        <v>168.476</v>
      </c>
      <c r="E803" s="71">
        <f t="shared" si="23"/>
        <v>168.476</v>
      </c>
    </row>
    <row r="804" spans="1:5">
      <c r="A804" s="132" t="s">
        <v>208</v>
      </c>
      <c r="B804" s="133">
        <v>1</v>
      </c>
      <c r="C804" s="135">
        <v>0.75</v>
      </c>
      <c r="D804" s="136">
        <v>356.7</v>
      </c>
      <c r="E804" s="71">
        <f t="shared" si="23"/>
        <v>356.7</v>
      </c>
    </row>
    <row r="805" spans="1:5">
      <c r="A805" s="132" t="s">
        <v>208</v>
      </c>
      <c r="B805" s="133">
        <v>1</v>
      </c>
      <c r="C805" s="135">
        <v>1</v>
      </c>
      <c r="D805" s="136">
        <v>515.53499999999997</v>
      </c>
      <c r="E805" s="71">
        <f t="shared" si="23"/>
        <v>515.53499999999997</v>
      </c>
    </row>
    <row r="806" spans="1:5">
      <c r="A806" s="132" t="s">
        <v>208</v>
      </c>
      <c r="B806" s="133">
        <v>1</v>
      </c>
      <c r="C806" s="135">
        <v>1.5</v>
      </c>
      <c r="D806" s="136">
        <v>718.41099999999994</v>
      </c>
      <c r="E806" s="71">
        <f t="shared" si="23"/>
        <v>718.41099999999994</v>
      </c>
    </row>
    <row r="807" spans="1:5">
      <c r="A807" s="132" t="s">
        <v>208</v>
      </c>
      <c r="B807" s="133">
        <v>1</v>
      </c>
      <c r="C807" s="135">
        <v>2</v>
      </c>
      <c r="D807" s="136">
        <v>857.52300000000002</v>
      </c>
      <c r="E807" s="71">
        <f t="shared" si="23"/>
        <v>857.52300000000002</v>
      </c>
    </row>
    <row r="808" spans="1:5">
      <c r="A808" s="132" t="s">
        <v>208</v>
      </c>
      <c r="B808" s="133">
        <v>1</v>
      </c>
      <c r="C808" s="135">
        <v>3</v>
      </c>
      <c r="D808" s="136">
        <v>969.86199999999997</v>
      </c>
      <c r="E808" s="71">
        <f t="shared" si="23"/>
        <v>969.86199999999997</v>
      </c>
    </row>
    <row r="809" spans="1:5">
      <c r="A809" s="132" t="s">
        <v>208</v>
      </c>
      <c r="B809" s="133">
        <v>1</v>
      </c>
      <c r="C809" s="135">
        <v>4</v>
      </c>
      <c r="D809" s="136">
        <v>1897.4690000000001</v>
      </c>
      <c r="E809" s="71">
        <f t="shared" si="23"/>
        <v>1897.4690000000001</v>
      </c>
    </row>
    <row r="810" spans="1:5">
      <c r="A810" s="132" t="s">
        <v>208</v>
      </c>
      <c r="B810" s="133">
        <v>1</v>
      </c>
      <c r="C810" s="135">
        <v>5</v>
      </c>
      <c r="D810" s="136">
        <v>2131.6370000000002</v>
      </c>
      <c r="E810" s="71">
        <f t="shared" si="23"/>
        <v>2131.6370000000002</v>
      </c>
    </row>
    <row r="811" spans="1:5">
      <c r="A811" s="132" t="s">
        <v>208</v>
      </c>
      <c r="B811" s="133">
        <v>1</v>
      </c>
      <c r="C811" s="135">
        <v>6</v>
      </c>
      <c r="D811" s="136">
        <v>1361.2750000000001</v>
      </c>
      <c r="E811" s="71">
        <f t="shared" si="23"/>
        <v>1361.2750000000001</v>
      </c>
    </row>
    <row r="812" spans="1:5">
      <c r="A812" s="132" t="s">
        <v>208</v>
      </c>
      <c r="B812" s="133">
        <v>1</v>
      </c>
      <c r="C812" s="135">
        <v>7</v>
      </c>
      <c r="D812" s="136">
        <v>1052.2719999999999</v>
      </c>
      <c r="E812" s="71">
        <f t="shared" si="23"/>
        <v>1052.2719999999999</v>
      </c>
    </row>
    <row r="813" spans="1:5">
      <c r="A813" s="132" t="s">
        <v>208</v>
      </c>
      <c r="B813" s="133">
        <v>1</v>
      </c>
      <c r="C813" s="135">
        <v>8</v>
      </c>
      <c r="D813" s="136">
        <v>1019.7380000000001</v>
      </c>
      <c r="E813" s="71">
        <f t="shared" si="23"/>
        <v>1019.7380000000001</v>
      </c>
    </row>
    <row r="814" spans="1:5">
      <c r="A814" s="132" t="s">
        <v>208</v>
      </c>
      <c r="B814" s="133">
        <v>1</v>
      </c>
      <c r="C814" s="135">
        <v>10</v>
      </c>
      <c r="D814" s="136">
        <v>814.40700000000004</v>
      </c>
      <c r="E814" s="71">
        <f t="shared" si="23"/>
        <v>814.40700000000004</v>
      </c>
    </row>
    <row r="815" spans="1:5">
      <c r="A815" s="132" t="s">
        <v>208</v>
      </c>
      <c r="B815" s="133">
        <v>1</v>
      </c>
      <c r="C815" s="135">
        <v>12</v>
      </c>
      <c r="D815" s="136">
        <v>602.68399999999997</v>
      </c>
      <c r="E815" s="71">
        <f t="shared" si="23"/>
        <v>602.68399999999997</v>
      </c>
    </row>
    <row r="816" spans="1:5">
      <c r="A816" s="132" t="s">
        <v>208</v>
      </c>
      <c r="B816" s="133">
        <v>1</v>
      </c>
      <c r="C816" s="55">
        <v>24</v>
      </c>
      <c r="D816" s="136">
        <v>204.827</v>
      </c>
      <c r="E816" s="71">
        <f t="shared" si="23"/>
        <v>204.827</v>
      </c>
    </row>
    <row r="817" spans="1:5">
      <c r="A817" s="132" t="s">
        <v>208</v>
      </c>
      <c r="B817" s="133">
        <v>1</v>
      </c>
      <c r="C817" s="135">
        <v>36</v>
      </c>
      <c r="D817" s="136">
        <v>44.481999999999999</v>
      </c>
      <c r="E817" s="71" t="str">
        <f t="shared" si="23"/>
        <v>BQL</v>
      </c>
    </row>
    <row r="818" spans="1:5">
      <c r="A818" s="132" t="s">
        <v>208</v>
      </c>
      <c r="B818" s="133">
        <v>2</v>
      </c>
      <c r="C818" s="55">
        <v>0</v>
      </c>
      <c r="D818" s="136" t="s">
        <v>178</v>
      </c>
      <c r="E818" s="71" t="str">
        <f t="shared" si="23"/>
        <v>ND</v>
      </c>
    </row>
    <row r="819" spans="1:5">
      <c r="A819" s="132" t="s">
        <v>208</v>
      </c>
      <c r="B819" s="133">
        <v>2</v>
      </c>
      <c r="C819" s="135">
        <v>0.25</v>
      </c>
      <c r="D819" s="136">
        <v>39.494999999999997</v>
      </c>
      <c r="E819" s="71" t="str">
        <f t="shared" si="23"/>
        <v>BQL</v>
      </c>
    </row>
    <row r="820" spans="1:5">
      <c r="A820" s="132" t="s">
        <v>208</v>
      </c>
      <c r="B820" s="133">
        <v>2</v>
      </c>
      <c r="C820" s="135">
        <v>0.5</v>
      </c>
      <c r="D820" s="136">
        <v>245.40100000000001</v>
      </c>
      <c r="E820" s="71">
        <f t="shared" si="23"/>
        <v>245.40100000000001</v>
      </c>
    </row>
    <row r="821" spans="1:5">
      <c r="A821" s="132" t="s">
        <v>208</v>
      </c>
      <c r="B821" s="133">
        <v>2</v>
      </c>
      <c r="C821" s="135">
        <v>0.75</v>
      </c>
      <c r="D821" s="136">
        <v>516.87599999999998</v>
      </c>
      <c r="E821" s="71">
        <f t="shared" si="23"/>
        <v>516.87599999999998</v>
      </c>
    </row>
    <row r="822" spans="1:5">
      <c r="A822" s="132" t="s">
        <v>208</v>
      </c>
      <c r="B822" s="133">
        <v>2</v>
      </c>
      <c r="C822" s="135">
        <v>1</v>
      </c>
      <c r="D822" s="136">
        <v>669.76900000000001</v>
      </c>
      <c r="E822" s="71">
        <f t="shared" si="23"/>
        <v>669.76900000000001</v>
      </c>
    </row>
    <row r="823" spans="1:5">
      <c r="A823" s="132" t="s">
        <v>208</v>
      </c>
      <c r="B823" s="133">
        <v>2</v>
      </c>
      <c r="C823" s="135">
        <v>1.5</v>
      </c>
      <c r="D823" s="136">
        <v>1075.3489999999999</v>
      </c>
      <c r="E823" s="71">
        <f t="shared" si="23"/>
        <v>1075.3489999999999</v>
      </c>
    </row>
    <row r="824" spans="1:5">
      <c r="A824" s="132" t="s">
        <v>208</v>
      </c>
      <c r="B824" s="133">
        <v>2</v>
      </c>
      <c r="C824" s="135">
        <v>2</v>
      </c>
      <c r="D824" s="136">
        <v>1338.703</v>
      </c>
      <c r="E824" s="71">
        <f t="shared" si="23"/>
        <v>1338.703</v>
      </c>
    </row>
    <row r="825" spans="1:5">
      <c r="A825" s="132" t="s">
        <v>208</v>
      </c>
      <c r="B825" s="133">
        <v>2</v>
      </c>
      <c r="C825" s="135">
        <v>3</v>
      </c>
      <c r="D825" s="136">
        <v>1480.43</v>
      </c>
      <c r="E825" s="71">
        <f t="shared" si="23"/>
        <v>1480.43</v>
      </c>
    </row>
    <row r="826" spans="1:5">
      <c r="A826" s="132" t="s">
        <v>208</v>
      </c>
      <c r="B826" s="133">
        <v>2</v>
      </c>
      <c r="C826" s="135">
        <v>4</v>
      </c>
      <c r="D826" s="136">
        <v>1444.0820000000001</v>
      </c>
      <c r="E826" s="71">
        <f t="shared" si="23"/>
        <v>1444.0820000000001</v>
      </c>
    </row>
    <row r="827" spans="1:5">
      <c r="A827" s="132" t="s">
        <v>208</v>
      </c>
      <c r="B827" s="133">
        <v>2</v>
      </c>
      <c r="C827" s="135">
        <v>5</v>
      </c>
      <c r="D827" s="136">
        <v>2304.4270000000001</v>
      </c>
      <c r="E827" s="71">
        <f t="shared" si="23"/>
        <v>2304.4270000000001</v>
      </c>
    </row>
    <row r="828" spans="1:5">
      <c r="A828" s="132" t="s">
        <v>208</v>
      </c>
      <c r="B828" s="133">
        <v>2</v>
      </c>
      <c r="C828" s="135">
        <v>6</v>
      </c>
      <c r="D828" s="136">
        <v>2701.9650000000001</v>
      </c>
      <c r="E828" s="71">
        <f t="shared" si="23"/>
        <v>2701.9650000000001</v>
      </c>
    </row>
    <row r="829" spans="1:5">
      <c r="A829" s="132" t="s">
        <v>208</v>
      </c>
      <c r="B829" s="133">
        <v>2</v>
      </c>
      <c r="C829" s="135">
        <v>7</v>
      </c>
      <c r="D829" s="136">
        <v>2446.6970000000001</v>
      </c>
      <c r="E829" s="71">
        <f t="shared" si="23"/>
        <v>2446.6970000000001</v>
      </c>
    </row>
    <row r="830" spans="1:5">
      <c r="A830" s="132" t="s">
        <v>208</v>
      </c>
      <c r="B830" s="133">
        <v>2</v>
      </c>
      <c r="C830" s="135">
        <v>8</v>
      </c>
      <c r="D830" s="136">
        <v>2006.116</v>
      </c>
      <c r="E830" s="71">
        <f t="shared" si="23"/>
        <v>2006.116</v>
      </c>
    </row>
    <row r="831" spans="1:5">
      <c r="A831" s="132" t="s">
        <v>208</v>
      </c>
      <c r="B831" s="133">
        <v>2</v>
      </c>
      <c r="C831" s="135">
        <v>10</v>
      </c>
      <c r="D831" s="136">
        <v>1733.6990000000001</v>
      </c>
      <c r="E831" s="71">
        <f t="shared" si="23"/>
        <v>1733.6990000000001</v>
      </c>
    </row>
    <row r="832" spans="1:5">
      <c r="A832" s="132" t="s">
        <v>208</v>
      </c>
      <c r="B832" s="133">
        <v>2</v>
      </c>
      <c r="C832" s="135">
        <v>12</v>
      </c>
      <c r="D832" s="136">
        <v>1389.7550000000001</v>
      </c>
      <c r="E832" s="71">
        <f t="shared" ref="E832:E895" si="24">IF(OR(D832=0,D832="no peak",D832="&lt; 0", D832&lt;$I$1*0.2),"ND",IF(OR(D832&lt;$I$1,$I$1*0.2&lt;=D832&lt;$I$1),"BQL",D832))</f>
        <v>1389.7550000000001</v>
      </c>
    </row>
    <row r="833" spans="1:5">
      <c r="A833" s="132" t="s">
        <v>208</v>
      </c>
      <c r="B833" s="133">
        <v>2</v>
      </c>
      <c r="C833" s="55">
        <v>24</v>
      </c>
      <c r="D833" s="136">
        <v>523.78200000000004</v>
      </c>
      <c r="E833" s="71">
        <f t="shared" si="24"/>
        <v>523.78200000000004</v>
      </c>
    </row>
    <row r="834" spans="1:5">
      <c r="A834" s="132" t="s">
        <v>208</v>
      </c>
      <c r="B834" s="133">
        <v>2</v>
      </c>
      <c r="C834" s="135">
        <v>36</v>
      </c>
      <c r="D834" s="136">
        <v>163.364</v>
      </c>
      <c r="E834" s="71">
        <f t="shared" si="24"/>
        <v>163.364</v>
      </c>
    </row>
    <row r="835" spans="1:5">
      <c r="A835" s="132" t="s">
        <v>209</v>
      </c>
      <c r="B835" s="133">
        <v>1</v>
      </c>
      <c r="C835" s="55">
        <v>0</v>
      </c>
      <c r="D835" s="136" t="s">
        <v>178</v>
      </c>
      <c r="E835" s="71" t="str">
        <f t="shared" si="24"/>
        <v>ND</v>
      </c>
    </row>
    <row r="836" spans="1:5">
      <c r="A836" s="132" t="s">
        <v>209</v>
      </c>
      <c r="B836" s="133">
        <v>1</v>
      </c>
      <c r="C836" s="135">
        <v>0.25</v>
      </c>
      <c r="D836" s="136">
        <v>124.11199999999999</v>
      </c>
      <c r="E836" s="71">
        <f t="shared" si="24"/>
        <v>124.11199999999999</v>
      </c>
    </row>
    <row r="837" spans="1:5">
      <c r="A837" s="132" t="s">
        <v>209</v>
      </c>
      <c r="B837" s="133">
        <v>1</v>
      </c>
      <c r="C837" s="135">
        <v>0.5</v>
      </c>
      <c r="D837" s="136">
        <v>1272.278</v>
      </c>
      <c r="E837" s="71">
        <f t="shared" si="24"/>
        <v>1272.278</v>
      </c>
    </row>
    <row r="838" spans="1:5">
      <c r="A838" s="132" t="s">
        <v>209</v>
      </c>
      <c r="B838" s="133">
        <v>1</v>
      </c>
      <c r="C838" s="135">
        <v>0.75</v>
      </c>
      <c r="D838" s="136">
        <v>2391.8339999999998</v>
      </c>
      <c r="E838" s="71">
        <f t="shared" si="24"/>
        <v>2391.8339999999998</v>
      </c>
    </row>
    <row r="839" spans="1:5">
      <c r="A839" s="132" t="s">
        <v>209</v>
      </c>
      <c r="B839" s="133">
        <v>1</v>
      </c>
      <c r="C839" s="135">
        <v>1</v>
      </c>
      <c r="D839" s="136">
        <v>3198.2449999999999</v>
      </c>
      <c r="E839" s="71">
        <f t="shared" si="24"/>
        <v>3198.2449999999999</v>
      </c>
    </row>
    <row r="840" spans="1:5">
      <c r="A840" s="132" t="s">
        <v>209</v>
      </c>
      <c r="B840" s="133">
        <v>1</v>
      </c>
      <c r="C840" s="135">
        <v>1.5</v>
      </c>
      <c r="D840" s="136">
        <v>3863.52</v>
      </c>
      <c r="E840" s="71">
        <f t="shared" si="24"/>
        <v>3863.52</v>
      </c>
    </row>
    <row r="841" spans="1:5">
      <c r="A841" s="132" t="s">
        <v>209</v>
      </c>
      <c r="B841" s="133">
        <v>1</v>
      </c>
      <c r="C841" s="135">
        <v>2</v>
      </c>
      <c r="D841" s="136">
        <v>3814.5949999999998</v>
      </c>
      <c r="E841" s="71">
        <f t="shared" si="24"/>
        <v>3814.5949999999998</v>
      </c>
    </row>
    <row r="842" spans="1:5">
      <c r="A842" s="132" t="s">
        <v>209</v>
      </c>
      <c r="B842" s="133">
        <v>1</v>
      </c>
      <c r="C842" s="135">
        <v>3</v>
      </c>
      <c r="D842" s="136">
        <v>3260.6089999999999</v>
      </c>
      <c r="E842" s="71">
        <f t="shared" si="24"/>
        <v>3260.6089999999999</v>
      </c>
    </row>
    <row r="843" spans="1:5">
      <c r="A843" s="132" t="s">
        <v>209</v>
      </c>
      <c r="B843" s="133">
        <v>1</v>
      </c>
      <c r="C843" s="135">
        <v>4</v>
      </c>
      <c r="D843" s="136">
        <v>3007.9839999999999</v>
      </c>
      <c r="E843" s="71">
        <f t="shared" si="24"/>
        <v>3007.9839999999999</v>
      </c>
    </row>
    <row r="844" spans="1:5">
      <c r="A844" s="132" t="s">
        <v>209</v>
      </c>
      <c r="B844" s="133">
        <v>1</v>
      </c>
      <c r="C844" s="135">
        <v>5</v>
      </c>
      <c r="D844" s="136">
        <v>2058.04</v>
      </c>
      <c r="E844" s="71">
        <f t="shared" si="24"/>
        <v>2058.04</v>
      </c>
    </row>
    <row r="845" spans="1:5">
      <c r="A845" s="132" t="s">
        <v>209</v>
      </c>
      <c r="B845" s="133">
        <v>1</v>
      </c>
      <c r="C845" s="135">
        <v>6</v>
      </c>
      <c r="D845" s="136">
        <v>1485.6389999999999</v>
      </c>
      <c r="E845" s="71">
        <f t="shared" si="24"/>
        <v>1485.6389999999999</v>
      </c>
    </row>
    <row r="846" spans="1:5">
      <c r="A846" s="132" t="s">
        <v>209</v>
      </c>
      <c r="B846" s="133">
        <v>1</v>
      </c>
      <c r="C846" s="135">
        <v>7</v>
      </c>
      <c r="D846" s="136">
        <v>1195.4449999999999</v>
      </c>
      <c r="E846" s="71">
        <f t="shared" si="24"/>
        <v>1195.4449999999999</v>
      </c>
    </row>
    <row r="847" spans="1:5">
      <c r="A847" s="132" t="s">
        <v>209</v>
      </c>
      <c r="B847" s="133">
        <v>1</v>
      </c>
      <c r="C847" s="135">
        <v>8</v>
      </c>
      <c r="D847" s="136">
        <v>988.98299999999995</v>
      </c>
      <c r="E847" s="71">
        <f t="shared" si="24"/>
        <v>988.98299999999995</v>
      </c>
    </row>
    <row r="848" spans="1:5">
      <c r="A848" s="132" t="s">
        <v>209</v>
      </c>
      <c r="B848" s="133">
        <v>1</v>
      </c>
      <c r="C848" s="135">
        <v>10</v>
      </c>
      <c r="D848" s="136">
        <v>852.70600000000002</v>
      </c>
      <c r="E848" s="71">
        <f t="shared" si="24"/>
        <v>852.70600000000002</v>
      </c>
    </row>
    <row r="849" spans="1:5">
      <c r="A849" s="132" t="s">
        <v>209</v>
      </c>
      <c r="B849" s="133">
        <v>1</v>
      </c>
      <c r="C849" s="135">
        <v>12</v>
      </c>
      <c r="D849" s="136">
        <v>739.41</v>
      </c>
      <c r="E849" s="71">
        <f t="shared" si="24"/>
        <v>739.41</v>
      </c>
    </row>
    <row r="850" spans="1:5">
      <c r="A850" s="132" t="s">
        <v>209</v>
      </c>
      <c r="B850" s="133">
        <v>1</v>
      </c>
      <c r="C850" s="55">
        <v>24</v>
      </c>
      <c r="D850" s="136">
        <v>310.21699999999998</v>
      </c>
      <c r="E850" s="71">
        <f t="shared" si="24"/>
        <v>310.21699999999998</v>
      </c>
    </row>
    <row r="851" spans="1:5">
      <c r="A851" s="132" t="s">
        <v>209</v>
      </c>
      <c r="B851" s="133">
        <v>1</v>
      </c>
      <c r="C851" s="135">
        <v>36</v>
      </c>
      <c r="D851" s="136">
        <v>109.023</v>
      </c>
      <c r="E851" s="71">
        <f t="shared" si="24"/>
        <v>109.023</v>
      </c>
    </row>
    <row r="852" spans="1:5">
      <c r="A852" s="132" t="s">
        <v>209</v>
      </c>
      <c r="B852" s="133">
        <v>2</v>
      </c>
      <c r="C852" s="55">
        <v>0</v>
      </c>
      <c r="D852" s="136" t="s">
        <v>178</v>
      </c>
      <c r="E852" s="71" t="str">
        <f t="shared" si="24"/>
        <v>ND</v>
      </c>
    </row>
    <row r="853" spans="1:5">
      <c r="A853" s="132" t="s">
        <v>209</v>
      </c>
      <c r="B853" s="133">
        <v>2</v>
      </c>
      <c r="C853" s="135">
        <v>0.25</v>
      </c>
      <c r="D853" s="136">
        <v>37.499000000000002</v>
      </c>
      <c r="E853" s="71" t="str">
        <f t="shared" si="24"/>
        <v>BQL</v>
      </c>
    </row>
    <row r="854" spans="1:5">
      <c r="A854" s="132" t="s">
        <v>209</v>
      </c>
      <c r="B854" s="133">
        <v>2</v>
      </c>
      <c r="C854" s="135">
        <v>0.5</v>
      </c>
      <c r="D854" s="136">
        <v>901.28</v>
      </c>
      <c r="E854" s="71">
        <f t="shared" si="24"/>
        <v>901.28</v>
      </c>
    </row>
    <row r="855" spans="1:5">
      <c r="A855" s="132" t="s">
        <v>209</v>
      </c>
      <c r="B855" s="133">
        <v>2</v>
      </c>
      <c r="C855" s="135">
        <v>0.75</v>
      </c>
      <c r="D855" s="136">
        <v>2140.328</v>
      </c>
      <c r="E855" s="71">
        <f t="shared" si="24"/>
        <v>2140.328</v>
      </c>
    </row>
    <row r="856" spans="1:5">
      <c r="A856" s="132" t="s">
        <v>209</v>
      </c>
      <c r="B856" s="133">
        <v>2</v>
      </c>
      <c r="C856" s="135">
        <v>1</v>
      </c>
      <c r="D856" s="136">
        <v>3128.6640000000002</v>
      </c>
      <c r="E856" s="71">
        <f t="shared" si="24"/>
        <v>3128.6640000000002</v>
      </c>
    </row>
    <row r="857" spans="1:5">
      <c r="A857" s="132" t="s">
        <v>209</v>
      </c>
      <c r="B857" s="133">
        <v>2</v>
      </c>
      <c r="C857" s="135">
        <v>1.5</v>
      </c>
      <c r="D857" s="136">
        <v>4193.9269999999997</v>
      </c>
      <c r="E857" s="71">
        <f t="shared" si="24"/>
        <v>4193.9269999999997</v>
      </c>
    </row>
    <row r="858" spans="1:5">
      <c r="A858" s="132" t="s">
        <v>209</v>
      </c>
      <c r="B858" s="133">
        <v>2</v>
      </c>
      <c r="C858" s="135">
        <v>2</v>
      </c>
      <c r="D858" s="136">
        <v>4120.6390000000001</v>
      </c>
      <c r="E858" s="71">
        <f t="shared" si="24"/>
        <v>4120.6390000000001</v>
      </c>
    </row>
    <row r="859" spans="1:5">
      <c r="A859" s="132" t="s">
        <v>209</v>
      </c>
      <c r="B859" s="133">
        <v>2</v>
      </c>
      <c r="C859" s="135">
        <v>3</v>
      </c>
      <c r="D859" s="136">
        <v>5587.55</v>
      </c>
      <c r="E859" s="71">
        <f t="shared" si="24"/>
        <v>5587.55</v>
      </c>
    </row>
    <row r="860" spans="1:5">
      <c r="A860" s="132" t="s">
        <v>209</v>
      </c>
      <c r="B860" s="133">
        <v>2</v>
      </c>
      <c r="C860" s="135">
        <v>4</v>
      </c>
      <c r="D860" s="136">
        <v>5747.63</v>
      </c>
      <c r="E860" s="71">
        <f t="shared" si="24"/>
        <v>5747.63</v>
      </c>
    </row>
    <row r="861" spans="1:5">
      <c r="A861" s="132" t="s">
        <v>209</v>
      </c>
      <c r="B861" s="133">
        <v>2</v>
      </c>
      <c r="C861" s="135">
        <v>5</v>
      </c>
      <c r="D861" s="136">
        <v>4178.415</v>
      </c>
      <c r="E861" s="71">
        <f t="shared" si="24"/>
        <v>4178.415</v>
      </c>
    </row>
    <row r="862" spans="1:5">
      <c r="A862" s="132" t="s">
        <v>209</v>
      </c>
      <c r="B862" s="133">
        <v>2</v>
      </c>
      <c r="C862" s="135">
        <v>6</v>
      </c>
      <c r="D862" s="136">
        <v>2854.0140000000001</v>
      </c>
      <c r="E862" s="71">
        <f t="shared" si="24"/>
        <v>2854.0140000000001</v>
      </c>
    </row>
    <row r="863" spans="1:5">
      <c r="A863" s="132" t="s">
        <v>209</v>
      </c>
      <c r="B863" s="133">
        <v>2</v>
      </c>
      <c r="C863" s="135">
        <v>7</v>
      </c>
      <c r="D863" s="136">
        <v>2078.7600000000002</v>
      </c>
      <c r="E863" s="71">
        <f t="shared" si="24"/>
        <v>2078.7600000000002</v>
      </c>
    </row>
    <row r="864" spans="1:5">
      <c r="A864" s="132" t="s">
        <v>209</v>
      </c>
      <c r="B864" s="133">
        <v>2</v>
      </c>
      <c r="C864" s="135">
        <v>8</v>
      </c>
      <c r="D864" s="136">
        <v>1872.0640000000001</v>
      </c>
      <c r="E864" s="71">
        <f t="shared" si="24"/>
        <v>1872.0640000000001</v>
      </c>
    </row>
    <row r="865" spans="1:5">
      <c r="A865" s="132" t="s">
        <v>209</v>
      </c>
      <c r="B865" s="133">
        <v>2</v>
      </c>
      <c r="C865" s="135">
        <v>10</v>
      </c>
      <c r="D865" s="136">
        <v>1606.37</v>
      </c>
      <c r="E865" s="71">
        <f t="shared" si="24"/>
        <v>1606.37</v>
      </c>
    </row>
    <row r="866" spans="1:5">
      <c r="A866" s="132" t="s">
        <v>209</v>
      </c>
      <c r="B866" s="133">
        <v>2</v>
      </c>
      <c r="C866" s="135">
        <v>12</v>
      </c>
      <c r="D866" s="136">
        <v>1014.537</v>
      </c>
      <c r="E866" s="71">
        <f t="shared" si="24"/>
        <v>1014.537</v>
      </c>
    </row>
    <row r="867" spans="1:5">
      <c r="A867" s="132" t="s">
        <v>209</v>
      </c>
      <c r="B867" s="133">
        <v>2</v>
      </c>
      <c r="C867" s="55">
        <v>24</v>
      </c>
      <c r="D867" s="136">
        <v>356.21</v>
      </c>
      <c r="E867" s="71">
        <f t="shared" si="24"/>
        <v>356.21</v>
      </c>
    </row>
    <row r="868" spans="1:5">
      <c r="A868" s="132" t="s">
        <v>209</v>
      </c>
      <c r="B868" s="133">
        <v>2</v>
      </c>
      <c r="C868" s="135">
        <v>36</v>
      </c>
      <c r="D868" s="136">
        <v>141.91200000000001</v>
      </c>
      <c r="E868" s="71">
        <f t="shared" si="24"/>
        <v>141.91200000000001</v>
      </c>
    </row>
    <row r="869" spans="1:5">
      <c r="A869" s="132" t="s">
        <v>210</v>
      </c>
      <c r="B869" s="133">
        <v>1</v>
      </c>
      <c r="C869" s="55">
        <v>0</v>
      </c>
      <c r="D869" s="136" t="s">
        <v>178</v>
      </c>
      <c r="E869" s="71" t="str">
        <f t="shared" si="24"/>
        <v>ND</v>
      </c>
    </row>
    <row r="870" spans="1:5">
      <c r="A870" s="132" t="s">
        <v>210</v>
      </c>
      <c r="B870" s="133">
        <v>1</v>
      </c>
      <c r="C870" s="135">
        <v>0.25</v>
      </c>
      <c r="D870" s="136">
        <v>53.015999999999998</v>
      </c>
      <c r="E870" s="71">
        <f t="shared" si="24"/>
        <v>53.015999999999998</v>
      </c>
    </row>
    <row r="871" spans="1:5">
      <c r="A871" s="132" t="s">
        <v>210</v>
      </c>
      <c r="B871" s="133">
        <v>1</v>
      </c>
      <c r="C871" s="135">
        <v>0.5</v>
      </c>
      <c r="D871" s="136">
        <v>823.65800000000002</v>
      </c>
      <c r="E871" s="71">
        <f t="shared" si="24"/>
        <v>823.65800000000002</v>
      </c>
    </row>
    <row r="872" spans="1:5">
      <c r="A872" s="132" t="s">
        <v>210</v>
      </c>
      <c r="B872" s="133">
        <v>1</v>
      </c>
      <c r="C872" s="135">
        <v>0.75</v>
      </c>
      <c r="D872" s="136">
        <v>1490.001</v>
      </c>
      <c r="E872" s="71">
        <f t="shared" si="24"/>
        <v>1490.001</v>
      </c>
    </row>
    <row r="873" spans="1:5">
      <c r="A873" s="132" t="s">
        <v>210</v>
      </c>
      <c r="B873" s="133">
        <v>1</v>
      </c>
      <c r="C873" s="135">
        <v>1</v>
      </c>
      <c r="D873" s="136">
        <v>1738.8989999999999</v>
      </c>
      <c r="E873" s="71">
        <f t="shared" si="24"/>
        <v>1738.8989999999999</v>
      </c>
    </row>
    <row r="874" spans="1:5">
      <c r="A874" s="132" t="s">
        <v>210</v>
      </c>
      <c r="B874" s="133">
        <v>1</v>
      </c>
      <c r="C874" s="135">
        <v>1.5</v>
      </c>
      <c r="D874" s="136">
        <v>1861.1120000000001</v>
      </c>
      <c r="E874" s="71">
        <f t="shared" si="24"/>
        <v>1861.1120000000001</v>
      </c>
    </row>
    <row r="875" spans="1:5">
      <c r="A875" s="132" t="s">
        <v>210</v>
      </c>
      <c r="B875" s="133">
        <v>1</v>
      </c>
      <c r="C875" s="135">
        <v>2</v>
      </c>
      <c r="D875" s="136">
        <v>1694.326</v>
      </c>
      <c r="E875" s="71">
        <f t="shared" si="24"/>
        <v>1694.326</v>
      </c>
    </row>
    <row r="876" spans="1:5">
      <c r="A876" s="132" t="s">
        <v>210</v>
      </c>
      <c r="B876" s="133">
        <v>1</v>
      </c>
      <c r="C876" s="135">
        <v>3</v>
      </c>
      <c r="D876" s="136">
        <v>1571</v>
      </c>
      <c r="E876" s="71">
        <f t="shared" si="24"/>
        <v>1571</v>
      </c>
    </row>
    <row r="877" spans="1:5">
      <c r="A877" s="132" t="s">
        <v>210</v>
      </c>
      <c r="B877" s="133">
        <v>1</v>
      </c>
      <c r="C877" s="135">
        <v>4</v>
      </c>
      <c r="D877" s="136">
        <v>1313.973</v>
      </c>
      <c r="E877" s="71">
        <f t="shared" si="24"/>
        <v>1313.973</v>
      </c>
    </row>
    <row r="878" spans="1:5">
      <c r="A878" s="132" t="s">
        <v>210</v>
      </c>
      <c r="B878" s="133">
        <v>1</v>
      </c>
      <c r="C878" s="135">
        <v>5</v>
      </c>
      <c r="D878" s="136">
        <v>1012.48</v>
      </c>
      <c r="E878" s="71">
        <f t="shared" si="24"/>
        <v>1012.48</v>
      </c>
    </row>
    <row r="879" spans="1:5">
      <c r="A879" s="132" t="s">
        <v>210</v>
      </c>
      <c r="B879" s="133">
        <v>1</v>
      </c>
      <c r="C879" s="135">
        <v>6</v>
      </c>
      <c r="D879" s="136">
        <v>630.62599999999998</v>
      </c>
      <c r="E879" s="71">
        <f t="shared" si="24"/>
        <v>630.62599999999998</v>
      </c>
    </row>
    <row r="880" spans="1:5">
      <c r="A880" s="132" t="s">
        <v>210</v>
      </c>
      <c r="B880" s="133">
        <v>1</v>
      </c>
      <c r="C880" s="135">
        <v>7</v>
      </c>
      <c r="D880" s="136">
        <v>480.63299999999998</v>
      </c>
      <c r="E880" s="71">
        <f t="shared" si="24"/>
        <v>480.63299999999998</v>
      </c>
    </row>
    <row r="881" spans="1:5">
      <c r="A881" s="132" t="s">
        <v>210</v>
      </c>
      <c r="B881" s="133">
        <v>1</v>
      </c>
      <c r="C881" s="135">
        <v>8</v>
      </c>
      <c r="D881" s="136">
        <v>385.32799999999997</v>
      </c>
      <c r="E881" s="71">
        <f t="shared" si="24"/>
        <v>385.32799999999997</v>
      </c>
    </row>
    <row r="882" spans="1:5">
      <c r="A882" s="132" t="s">
        <v>210</v>
      </c>
      <c r="B882" s="133">
        <v>1</v>
      </c>
      <c r="C882" s="135">
        <v>10</v>
      </c>
      <c r="D882" s="136">
        <v>312.32299999999998</v>
      </c>
      <c r="E882" s="71">
        <f t="shared" si="24"/>
        <v>312.32299999999998</v>
      </c>
    </row>
    <row r="883" spans="1:5">
      <c r="A883" s="132" t="s">
        <v>210</v>
      </c>
      <c r="B883" s="133">
        <v>1</v>
      </c>
      <c r="C883" s="135">
        <v>12</v>
      </c>
      <c r="D883" s="136">
        <v>264.57499999999999</v>
      </c>
      <c r="E883" s="71">
        <f t="shared" si="24"/>
        <v>264.57499999999999</v>
      </c>
    </row>
    <row r="884" spans="1:5">
      <c r="A884" s="132" t="s">
        <v>210</v>
      </c>
      <c r="B884" s="133">
        <v>1</v>
      </c>
      <c r="C884" s="55">
        <v>24</v>
      </c>
      <c r="D884" s="136">
        <v>117.636</v>
      </c>
      <c r="E884" s="71">
        <f t="shared" si="24"/>
        <v>117.636</v>
      </c>
    </row>
    <row r="885" spans="1:5">
      <c r="A885" s="132" t="s">
        <v>210</v>
      </c>
      <c r="B885" s="133">
        <v>1</v>
      </c>
      <c r="C885" s="135">
        <v>36</v>
      </c>
      <c r="D885" s="136">
        <v>40.554000000000002</v>
      </c>
      <c r="E885" s="71" t="str">
        <f t="shared" si="24"/>
        <v>BQL</v>
      </c>
    </row>
    <row r="886" spans="1:5">
      <c r="A886" s="132" t="s">
        <v>211</v>
      </c>
      <c r="B886" s="133">
        <v>1</v>
      </c>
      <c r="C886" s="55">
        <v>0</v>
      </c>
      <c r="D886" s="136" t="s">
        <v>178</v>
      </c>
      <c r="E886" s="71" t="str">
        <f t="shared" si="24"/>
        <v>ND</v>
      </c>
    </row>
    <row r="887" spans="1:5">
      <c r="A887" s="132" t="s">
        <v>211</v>
      </c>
      <c r="B887" s="133">
        <v>1</v>
      </c>
      <c r="C887" s="135">
        <v>0.25</v>
      </c>
      <c r="D887" s="136">
        <v>94.025999999999996</v>
      </c>
      <c r="E887" s="71">
        <f t="shared" si="24"/>
        <v>94.025999999999996</v>
      </c>
    </row>
    <row r="888" spans="1:5">
      <c r="A888" s="132" t="s">
        <v>211</v>
      </c>
      <c r="B888" s="133">
        <v>1</v>
      </c>
      <c r="C888" s="135">
        <v>0.5</v>
      </c>
      <c r="D888" s="136">
        <v>727.32500000000005</v>
      </c>
      <c r="E888" s="71">
        <f t="shared" si="24"/>
        <v>727.32500000000005</v>
      </c>
    </row>
    <row r="889" spans="1:5">
      <c r="A889" s="132" t="s">
        <v>211</v>
      </c>
      <c r="B889" s="133">
        <v>1</v>
      </c>
      <c r="C889" s="135">
        <v>0.75</v>
      </c>
      <c r="D889" s="136">
        <v>1594.1079999999999</v>
      </c>
      <c r="E889" s="71">
        <f t="shared" si="24"/>
        <v>1594.1079999999999</v>
      </c>
    </row>
    <row r="890" spans="1:5">
      <c r="A890" s="132" t="s">
        <v>211</v>
      </c>
      <c r="B890" s="133">
        <v>1</v>
      </c>
      <c r="C890" s="135">
        <v>1</v>
      </c>
      <c r="D890" s="136">
        <v>2229.538</v>
      </c>
      <c r="E890" s="71">
        <f t="shared" si="24"/>
        <v>2229.538</v>
      </c>
    </row>
    <row r="891" spans="1:5">
      <c r="A891" s="132" t="s">
        <v>211</v>
      </c>
      <c r="B891" s="133">
        <v>1</v>
      </c>
      <c r="C891" s="135">
        <v>1.5</v>
      </c>
      <c r="D891" s="136">
        <v>2848.0740000000001</v>
      </c>
      <c r="E891" s="71">
        <f t="shared" si="24"/>
        <v>2848.0740000000001</v>
      </c>
    </row>
    <row r="892" spans="1:5">
      <c r="A892" s="132" t="s">
        <v>211</v>
      </c>
      <c r="B892" s="133">
        <v>1</v>
      </c>
      <c r="C892" s="135">
        <v>2</v>
      </c>
      <c r="D892" s="136">
        <v>3137.806</v>
      </c>
      <c r="E892" s="71">
        <f t="shared" si="24"/>
        <v>3137.806</v>
      </c>
    </row>
    <row r="893" spans="1:5">
      <c r="A893" s="132" t="s">
        <v>211</v>
      </c>
      <c r="B893" s="133">
        <v>1</v>
      </c>
      <c r="C893" s="135">
        <v>3</v>
      </c>
      <c r="D893" s="136">
        <v>3350.0010000000002</v>
      </c>
      <c r="E893" s="71">
        <f t="shared" si="24"/>
        <v>3350.0010000000002</v>
      </c>
    </row>
    <row r="894" spans="1:5">
      <c r="A894" s="132" t="s">
        <v>211</v>
      </c>
      <c r="B894" s="133">
        <v>1</v>
      </c>
      <c r="C894" s="135">
        <v>4</v>
      </c>
      <c r="D894" s="136">
        <v>4773.4769999999999</v>
      </c>
      <c r="E894" s="71">
        <f t="shared" si="24"/>
        <v>4773.4769999999999</v>
      </c>
    </row>
    <row r="895" spans="1:5">
      <c r="A895" s="132" t="s">
        <v>211</v>
      </c>
      <c r="B895" s="133">
        <v>1</v>
      </c>
      <c r="C895" s="135">
        <v>5</v>
      </c>
      <c r="D895" s="136">
        <v>3425.47</v>
      </c>
      <c r="E895" s="71">
        <f t="shared" si="24"/>
        <v>3425.47</v>
      </c>
    </row>
    <row r="896" spans="1:5">
      <c r="A896" s="132" t="s">
        <v>211</v>
      </c>
      <c r="B896" s="133">
        <v>1</v>
      </c>
      <c r="C896" s="135">
        <v>6</v>
      </c>
      <c r="D896" s="136">
        <v>1925.241</v>
      </c>
      <c r="E896" s="71">
        <f t="shared" ref="E896:E959" si="25">IF(OR(D896=0,D896="no peak",D896="&lt; 0", D896&lt;$I$1*0.2),"ND",IF(OR(D896&lt;$I$1,$I$1*0.2&lt;=D896&lt;$I$1),"BQL",D896))</f>
        <v>1925.241</v>
      </c>
    </row>
    <row r="897" spans="1:5">
      <c r="A897" s="132" t="s">
        <v>211</v>
      </c>
      <c r="B897" s="133">
        <v>1</v>
      </c>
      <c r="C897" s="135">
        <v>7</v>
      </c>
      <c r="D897" s="136">
        <v>1342.1959999999999</v>
      </c>
      <c r="E897" s="71">
        <f t="shared" si="25"/>
        <v>1342.1959999999999</v>
      </c>
    </row>
    <row r="898" spans="1:5">
      <c r="A898" s="132" t="s">
        <v>211</v>
      </c>
      <c r="B898" s="133">
        <v>1</v>
      </c>
      <c r="C898" s="135">
        <v>8</v>
      </c>
      <c r="D898" s="136">
        <v>1018.02</v>
      </c>
      <c r="E898" s="71">
        <f t="shared" si="25"/>
        <v>1018.02</v>
      </c>
    </row>
    <row r="899" spans="1:5">
      <c r="A899" s="132" t="s">
        <v>211</v>
      </c>
      <c r="B899" s="133">
        <v>1</v>
      </c>
      <c r="C899" s="135">
        <v>10</v>
      </c>
      <c r="D899" s="136">
        <v>706.072</v>
      </c>
      <c r="E899" s="71">
        <f t="shared" si="25"/>
        <v>706.072</v>
      </c>
    </row>
    <row r="900" spans="1:5">
      <c r="A900" s="132" t="s">
        <v>211</v>
      </c>
      <c r="B900" s="133">
        <v>1</v>
      </c>
      <c r="C900" s="135">
        <v>12</v>
      </c>
      <c r="D900" s="136">
        <v>473.55200000000002</v>
      </c>
      <c r="E900" s="71">
        <f t="shared" si="25"/>
        <v>473.55200000000002</v>
      </c>
    </row>
    <row r="901" spans="1:5">
      <c r="A901" s="132" t="s">
        <v>211</v>
      </c>
      <c r="B901" s="133">
        <v>1</v>
      </c>
      <c r="C901" s="55">
        <v>24</v>
      </c>
      <c r="D901" s="136">
        <v>228.482</v>
      </c>
      <c r="E901" s="71">
        <f t="shared" si="25"/>
        <v>228.482</v>
      </c>
    </row>
    <row r="902" spans="1:5">
      <c r="A902" s="132" t="s">
        <v>211</v>
      </c>
      <c r="B902" s="133">
        <v>1</v>
      </c>
      <c r="C902" s="135">
        <v>36</v>
      </c>
      <c r="D902" s="136">
        <v>59.786000000000001</v>
      </c>
      <c r="E902" s="71">
        <f t="shared" si="25"/>
        <v>59.786000000000001</v>
      </c>
    </row>
    <row r="903" spans="1:5">
      <c r="A903" s="132" t="s">
        <v>211</v>
      </c>
      <c r="B903" s="133">
        <v>2</v>
      </c>
      <c r="C903" s="55">
        <v>0</v>
      </c>
      <c r="D903" s="136" t="s">
        <v>178</v>
      </c>
      <c r="E903" s="71" t="str">
        <f t="shared" si="25"/>
        <v>ND</v>
      </c>
    </row>
    <row r="904" spans="1:5">
      <c r="A904" s="132" t="s">
        <v>211</v>
      </c>
      <c r="B904" s="133">
        <v>2</v>
      </c>
      <c r="C904" s="135">
        <v>0.25</v>
      </c>
      <c r="D904" s="136">
        <v>85.364000000000004</v>
      </c>
      <c r="E904" s="71">
        <f t="shared" si="25"/>
        <v>85.364000000000004</v>
      </c>
    </row>
    <row r="905" spans="1:5">
      <c r="A905" s="132" t="s">
        <v>211</v>
      </c>
      <c r="B905" s="133">
        <v>2</v>
      </c>
      <c r="C905" s="135">
        <v>0.5</v>
      </c>
      <c r="D905" s="136">
        <v>663.06500000000005</v>
      </c>
      <c r="E905" s="71">
        <f t="shared" si="25"/>
        <v>663.06500000000005</v>
      </c>
    </row>
    <row r="906" spans="1:5">
      <c r="A906" s="132" t="s">
        <v>211</v>
      </c>
      <c r="B906" s="133">
        <v>2</v>
      </c>
      <c r="C906" s="135">
        <v>0.75</v>
      </c>
      <c r="D906" s="136">
        <v>1709.105</v>
      </c>
      <c r="E906" s="71">
        <f t="shared" si="25"/>
        <v>1709.105</v>
      </c>
    </row>
    <row r="907" spans="1:5">
      <c r="A907" s="132" t="s">
        <v>211</v>
      </c>
      <c r="B907" s="133">
        <v>2</v>
      </c>
      <c r="C907" s="135">
        <v>1</v>
      </c>
      <c r="D907" s="136">
        <v>3068.6680000000001</v>
      </c>
      <c r="E907" s="71">
        <f t="shared" si="25"/>
        <v>3068.6680000000001</v>
      </c>
    </row>
    <row r="908" spans="1:5">
      <c r="A908" s="132" t="s">
        <v>211</v>
      </c>
      <c r="B908" s="133">
        <v>2</v>
      </c>
      <c r="C908" s="135">
        <v>1.5</v>
      </c>
      <c r="D908" s="136">
        <v>5082.625</v>
      </c>
      <c r="E908" s="71">
        <f t="shared" si="25"/>
        <v>5082.625</v>
      </c>
    </row>
    <row r="909" spans="1:5">
      <c r="A909" s="132" t="s">
        <v>211</v>
      </c>
      <c r="B909" s="133">
        <v>2</v>
      </c>
      <c r="C909" s="135">
        <v>2</v>
      </c>
      <c r="D909" s="136">
        <v>5226.5559999999996</v>
      </c>
      <c r="E909" s="71">
        <f t="shared" si="25"/>
        <v>5226.5559999999996</v>
      </c>
    </row>
    <row r="910" spans="1:5">
      <c r="A910" s="132" t="s">
        <v>211</v>
      </c>
      <c r="B910" s="133">
        <v>2</v>
      </c>
      <c r="C910" s="135">
        <v>3</v>
      </c>
      <c r="D910" s="136">
        <v>4449.6909999999998</v>
      </c>
      <c r="E910" s="71">
        <f t="shared" si="25"/>
        <v>4449.6909999999998</v>
      </c>
    </row>
    <row r="911" spans="1:5">
      <c r="A911" s="132" t="s">
        <v>211</v>
      </c>
      <c r="B911" s="133">
        <v>2</v>
      </c>
      <c r="C911" s="135">
        <v>4</v>
      </c>
      <c r="D911" s="136">
        <v>3680.5569999999998</v>
      </c>
      <c r="E911" s="71">
        <f t="shared" si="25"/>
        <v>3680.5569999999998</v>
      </c>
    </row>
    <row r="912" spans="1:5">
      <c r="A912" s="132" t="s">
        <v>211</v>
      </c>
      <c r="B912" s="133">
        <v>2</v>
      </c>
      <c r="C912" s="135">
        <v>5</v>
      </c>
      <c r="D912" s="136">
        <v>2693.1959999999999</v>
      </c>
      <c r="E912" s="71">
        <f t="shared" si="25"/>
        <v>2693.1959999999999</v>
      </c>
    </row>
    <row r="913" spans="1:5">
      <c r="A913" s="132" t="s">
        <v>211</v>
      </c>
      <c r="B913" s="133">
        <v>2</v>
      </c>
      <c r="C913" s="135">
        <v>6</v>
      </c>
      <c r="D913" s="136">
        <v>1620.4880000000001</v>
      </c>
      <c r="E913" s="71">
        <f t="shared" si="25"/>
        <v>1620.4880000000001</v>
      </c>
    </row>
    <row r="914" spans="1:5">
      <c r="A914" s="132" t="s">
        <v>211</v>
      </c>
      <c r="B914" s="133">
        <v>2</v>
      </c>
      <c r="C914" s="135">
        <v>7</v>
      </c>
      <c r="D914" s="136">
        <v>1187.298</v>
      </c>
      <c r="E914" s="71">
        <f t="shared" si="25"/>
        <v>1187.298</v>
      </c>
    </row>
    <row r="915" spans="1:5">
      <c r="A915" s="132" t="s">
        <v>211</v>
      </c>
      <c r="B915" s="133">
        <v>2</v>
      </c>
      <c r="C915" s="135">
        <v>8</v>
      </c>
      <c r="D915" s="136">
        <v>967.92200000000003</v>
      </c>
      <c r="E915" s="71">
        <f t="shared" si="25"/>
        <v>967.92200000000003</v>
      </c>
    </row>
    <row r="916" spans="1:5">
      <c r="A916" s="132" t="s">
        <v>211</v>
      </c>
      <c r="B916" s="133">
        <v>2</v>
      </c>
      <c r="C916" s="135">
        <v>10</v>
      </c>
      <c r="D916" s="136">
        <v>665.69399999999996</v>
      </c>
      <c r="E916" s="71">
        <f t="shared" si="25"/>
        <v>665.69399999999996</v>
      </c>
    </row>
    <row r="917" spans="1:5">
      <c r="A917" s="132" t="s">
        <v>211</v>
      </c>
      <c r="B917" s="133">
        <v>2</v>
      </c>
      <c r="C917" s="135">
        <v>12</v>
      </c>
      <c r="D917" s="136">
        <v>458.71800000000002</v>
      </c>
      <c r="E917" s="71">
        <f t="shared" si="25"/>
        <v>458.71800000000002</v>
      </c>
    </row>
    <row r="918" spans="1:5">
      <c r="A918" s="132" t="s">
        <v>211</v>
      </c>
      <c r="B918" s="133">
        <v>2</v>
      </c>
      <c r="C918" s="55">
        <v>24</v>
      </c>
      <c r="D918" s="136">
        <v>178.471</v>
      </c>
      <c r="E918" s="71">
        <f t="shared" si="25"/>
        <v>178.471</v>
      </c>
    </row>
    <row r="919" spans="1:5">
      <c r="A919" s="132" t="s">
        <v>211</v>
      </c>
      <c r="B919" s="133">
        <v>2</v>
      </c>
      <c r="C919" s="135">
        <v>36</v>
      </c>
      <c r="D919" s="136">
        <v>68.247</v>
      </c>
      <c r="E919" s="71">
        <f t="shared" si="25"/>
        <v>68.247</v>
      </c>
    </row>
    <row r="920" spans="1:5">
      <c r="A920" s="132" t="s">
        <v>212</v>
      </c>
      <c r="B920" s="133">
        <v>1</v>
      </c>
      <c r="C920" s="55">
        <v>0</v>
      </c>
      <c r="D920" s="136" t="s">
        <v>178</v>
      </c>
      <c r="E920" s="71" t="str">
        <f t="shared" si="25"/>
        <v>ND</v>
      </c>
    </row>
    <row r="921" spans="1:5">
      <c r="A921" s="132" t="s">
        <v>212</v>
      </c>
      <c r="B921" s="133">
        <v>1</v>
      </c>
      <c r="C921" s="135">
        <v>0.25</v>
      </c>
      <c r="D921" s="136" t="s">
        <v>178</v>
      </c>
      <c r="E921" s="71" t="str">
        <f t="shared" si="25"/>
        <v>ND</v>
      </c>
    </row>
    <row r="922" spans="1:5">
      <c r="A922" s="132" t="s">
        <v>212</v>
      </c>
      <c r="B922" s="133">
        <v>1</v>
      </c>
      <c r="C922" s="135">
        <v>0.5</v>
      </c>
      <c r="D922" s="136">
        <v>77.304000000000002</v>
      </c>
      <c r="E922" s="71">
        <f t="shared" si="25"/>
        <v>77.304000000000002</v>
      </c>
    </row>
    <row r="923" spans="1:5">
      <c r="A923" s="132" t="s">
        <v>212</v>
      </c>
      <c r="B923" s="133">
        <v>1</v>
      </c>
      <c r="C923" s="135">
        <v>0.75</v>
      </c>
      <c r="D923" s="136">
        <v>209.91</v>
      </c>
      <c r="E923" s="71">
        <f t="shared" si="25"/>
        <v>209.91</v>
      </c>
    </row>
    <row r="924" spans="1:5">
      <c r="A924" s="132" t="s">
        <v>212</v>
      </c>
      <c r="B924" s="133">
        <v>1</v>
      </c>
      <c r="C924" s="135">
        <v>1</v>
      </c>
      <c r="D924" s="136">
        <v>358.21</v>
      </c>
      <c r="E924" s="71">
        <f t="shared" si="25"/>
        <v>358.21</v>
      </c>
    </row>
    <row r="925" spans="1:5">
      <c r="A925" s="132" t="s">
        <v>212</v>
      </c>
      <c r="B925" s="133">
        <v>1</v>
      </c>
      <c r="C925" s="135">
        <v>1.5</v>
      </c>
      <c r="D925" s="136">
        <v>548.56500000000005</v>
      </c>
      <c r="E925" s="71">
        <f t="shared" si="25"/>
        <v>548.56500000000005</v>
      </c>
    </row>
    <row r="926" spans="1:5">
      <c r="A926" s="132" t="s">
        <v>212</v>
      </c>
      <c r="B926" s="133">
        <v>1</v>
      </c>
      <c r="C926" s="135">
        <v>2</v>
      </c>
      <c r="D926" s="136">
        <v>779.44399999999996</v>
      </c>
      <c r="E926" s="71">
        <f t="shared" si="25"/>
        <v>779.44399999999996</v>
      </c>
    </row>
    <row r="927" spans="1:5">
      <c r="A927" s="132" t="s">
        <v>212</v>
      </c>
      <c r="B927" s="133">
        <v>1</v>
      </c>
      <c r="C927" s="135">
        <v>3</v>
      </c>
      <c r="D927" s="136">
        <v>2299.7950000000001</v>
      </c>
      <c r="E927" s="71">
        <f t="shared" si="25"/>
        <v>2299.7950000000001</v>
      </c>
    </row>
    <row r="928" spans="1:5">
      <c r="A928" s="132" t="s">
        <v>212</v>
      </c>
      <c r="B928" s="133">
        <v>1</v>
      </c>
      <c r="C928" s="135">
        <v>4</v>
      </c>
      <c r="D928" s="136">
        <v>2903.76</v>
      </c>
      <c r="E928" s="71">
        <f t="shared" si="25"/>
        <v>2903.76</v>
      </c>
    </row>
    <row r="929" spans="1:5">
      <c r="A929" s="132" t="s">
        <v>212</v>
      </c>
      <c r="B929" s="133">
        <v>1</v>
      </c>
      <c r="C929" s="135">
        <v>5</v>
      </c>
      <c r="D929" s="136">
        <v>1710.2750000000001</v>
      </c>
      <c r="E929" s="71">
        <f t="shared" si="25"/>
        <v>1710.2750000000001</v>
      </c>
    </row>
    <row r="930" spans="1:5">
      <c r="A930" s="132" t="s">
        <v>212</v>
      </c>
      <c r="B930" s="133">
        <v>1</v>
      </c>
      <c r="C930" s="135">
        <v>6</v>
      </c>
      <c r="D930" s="136">
        <v>941.93600000000004</v>
      </c>
      <c r="E930" s="71">
        <f t="shared" si="25"/>
        <v>941.93600000000004</v>
      </c>
    </row>
    <row r="931" spans="1:5">
      <c r="A931" s="132" t="s">
        <v>212</v>
      </c>
      <c r="B931" s="133">
        <v>1</v>
      </c>
      <c r="C931" s="135">
        <v>7</v>
      </c>
      <c r="D931" s="136">
        <v>646.024</v>
      </c>
      <c r="E931" s="71">
        <f t="shared" si="25"/>
        <v>646.024</v>
      </c>
    </row>
    <row r="932" spans="1:5">
      <c r="A932" s="132" t="s">
        <v>212</v>
      </c>
      <c r="B932" s="133">
        <v>1</v>
      </c>
      <c r="C932" s="135">
        <v>8</v>
      </c>
      <c r="D932" s="136">
        <v>540.19200000000001</v>
      </c>
      <c r="E932" s="71">
        <f t="shared" si="25"/>
        <v>540.19200000000001</v>
      </c>
    </row>
    <row r="933" spans="1:5">
      <c r="A933" s="132" t="s">
        <v>212</v>
      </c>
      <c r="B933" s="133">
        <v>1</v>
      </c>
      <c r="C933" s="135">
        <v>10</v>
      </c>
      <c r="D933" s="136">
        <v>373.608</v>
      </c>
      <c r="E933" s="71">
        <f t="shared" si="25"/>
        <v>373.608</v>
      </c>
    </row>
    <row r="934" spans="1:5">
      <c r="A934" s="132" t="s">
        <v>212</v>
      </c>
      <c r="B934" s="133">
        <v>1</v>
      </c>
      <c r="C934" s="135">
        <v>12</v>
      </c>
      <c r="D934" s="136">
        <v>246.47</v>
      </c>
      <c r="E934" s="71">
        <f t="shared" si="25"/>
        <v>246.47</v>
      </c>
    </row>
    <row r="935" spans="1:5">
      <c r="A935" s="132" t="s">
        <v>212</v>
      </c>
      <c r="B935" s="133">
        <v>1</v>
      </c>
      <c r="C935" s="55">
        <v>24</v>
      </c>
      <c r="D935" s="136">
        <v>73.043999999999997</v>
      </c>
      <c r="E935" s="71">
        <f t="shared" si="25"/>
        <v>73.043999999999997</v>
      </c>
    </row>
    <row r="936" spans="1:5">
      <c r="A936" s="132" t="s">
        <v>212</v>
      </c>
      <c r="B936" s="133">
        <v>1</v>
      </c>
      <c r="C936" s="135">
        <v>36</v>
      </c>
      <c r="D936" s="136" t="s">
        <v>178</v>
      </c>
      <c r="E936" s="71" t="str">
        <f t="shared" si="25"/>
        <v>ND</v>
      </c>
    </row>
    <row r="937" spans="1:5">
      <c r="A937" s="132" t="s">
        <v>212</v>
      </c>
      <c r="B937" s="133">
        <v>2</v>
      </c>
      <c r="C937" s="55">
        <v>0</v>
      </c>
      <c r="D937" s="136" t="s">
        <v>178</v>
      </c>
      <c r="E937" s="71" t="str">
        <f t="shared" si="25"/>
        <v>ND</v>
      </c>
    </row>
    <row r="938" spans="1:5">
      <c r="A938" s="132" t="s">
        <v>212</v>
      </c>
      <c r="B938" s="133">
        <v>2</v>
      </c>
      <c r="C938" s="135">
        <v>0.25</v>
      </c>
      <c r="D938" s="136" t="s">
        <v>178</v>
      </c>
      <c r="E938" s="71" t="str">
        <f t="shared" si="25"/>
        <v>ND</v>
      </c>
    </row>
    <row r="939" spans="1:5">
      <c r="A939" s="132" t="s">
        <v>212</v>
      </c>
      <c r="B939" s="133">
        <v>2</v>
      </c>
      <c r="C939" s="135">
        <v>0.5</v>
      </c>
      <c r="D939" s="136">
        <v>84.896000000000001</v>
      </c>
      <c r="E939" s="71">
        <f t="shared" si="25"/>
        <v>84.896000000000001</v>
      </c>
    </row>
    <row r="940" spans="1:5">
      <c r="A940" s="132" t="s">
        <v>212</v>
      </c>
      <c r="B940" s="133">
        <v>2</v>
      </c>
      <c r="C940" s="135">
        <v>0.75</v>
      </c>
      <c r="D940" s="136">
        <v>248.07499999999999</v>
      </c>
      <c r="E940" s="71">
        <f t="shared" si="25"/>
        <v>248.07499999999999</v>
      </c>
    </row>
    <row r="941" spans="1:5">
      <c r="A941" s="132" t="s">
        <v>212</v>
      </c>
      <c r="B941" s="133">
        <v>2</v>
      </c>
      <c r="C941" s="135">
        <v>1</v>
      </c>
      <c r="D941" s="136">
        <v>565.08799999999997</v>
      </c>
      <c r="E941" s="71">
        <f t="shared" si="25"/>
        <v>565.08799999999997</v>
      </c>
    </row>
    <row r="942" spans="1:5">
      <c r="A942" s="132" t="s">
        <v>212</v>
      </c>
      <c r="B942" s="133">
        <v>2</v>
      </c>
      <c r="C942" s="135">
        <v>1.5</v>
      </c>
      <c r="D942" s="136">
        <v>1338.3820000000001</v>
      </c>
      <c r="E942" s="71">
        <f t="shared" si="25"/>
        <v>1338.3820000000001</v>
      </c>
    </row>
    <row r="943" spans="1:5">
      <c r="A943" s="132" t="s">
        <v>212</v>
      </c>
      <c r="B943" s="133">
        <v>2</v>
      </c>
      <c r="C943" s="135">
        <v>2</v>
      </c>
      <c r="D943" s="136">
        <v>1662.682</v>
      </c>
      <c r="E943" s="71">
        <f t="shared" si="25"/>
        <v>1662.682</v>
      </c>
    </row>
    <row r="944" spans="1:5">
      <c r="A944" s="132" t="s">
        <v>212</v>
      </c>
      <c r="B944" s="133">
        <v>2</v>
      </c>
      <c r="C944" s="135">
        <v>3</v>
      </c>
      <c r="D944" s="136">
        <v>2375.212</v>
      </c>
      <c r="E944" s="71">
        <f t="shared" si="25"/>
        <v>2375.212</v>
      </c>
    </row>
    <row r="945" spans="1:5">
      <c r="A945" s="132" t="s">
        <v>212</v>
      </c>
      <c r="B945" s="133">
        <v>2</v>
      </c>
      <c r="C945" s="135">
        <v>4</v>
      </c>
      <c r="D945" s="136">
        <v>2580.0010000000002</v>
      </c>
      <c r="E945" s="71">
        <f t="shared" si="25"/>
        <v>2580.0010000000002</v>
      </c>
    </row>
    <row r="946" spans="1:5">
      <c r="A946" s="132" t="s">
        <v>212</v>
      </c>
      <c r="B946" s="133">
        <v>2</v>
      </c>
      <c r="C946" s="135">
        <v>5</v>
      </c>
      <c r="D946" s="136">
        <v>1914.0450000000001</v>
      </c>
      <c r="E946" s="71">
        <f t="shared" si="25"/>
        <v>1914.0450000000001</v>
      </c>
    </row>
    <row r="947" spans="1:5">
      <c r="A947" s="132" t="s">
        <v>212</v>
      </c>
      <c r="B947" s="133">
        <v>2</v>
      </c>
      <c r="C947" s="135">
        <v>6</v>
      </c>
      <c r="D947" s="136">
        <v>1081.931</v>
      </c>
      <c r="E947" s="71">
        <f t="shared" si="25"/>
        <v>1081.931</v>
      </c>
    </row>
    <row r="948" spans="1:5">
      <c r="A948" s="132" t="s">
        <v>212</v>
      </c>
      <c r="B948" s="133">
        <v>2</v>
      </c>
      <c r="C948" s="135">
        <v>7</v>
      </c>
      <c r="D948" s="136">
        <v>725.77700000000004</v>
      </c>
      <c r="E948" s="71">
        <f t="shared" si="25"/>
        <v>725.77700000000004</v>
      </c>
    </row>
    <row r="949" spans="1:5">
      <c r="A949" s="132" t="s">
        <v>212</v>
      </c>
      <c r="B949" s="133">
        <v>2</v>
      </c>
      <c r="C949" s="135">
        <v>8</v>
      </c>
      <c r="D949" s="136">
        <v>565.22199999999998</v>
      </c>
      <c r="E949" s="71">
        <f t="shared" si="25"/>
        <v>565.22199999999998</v>
      </c>
    </row>
    <row r="950" spans="1:5">
      <c r="A950" s="132" t="s">
        <v>212</v>
      </c>
      <c r="B950" s="133">
        <v>2</v>
      </c>
      <c r="C950" s="135">
        <v>10</v>
      </c>
      <c r="D950" s="136">
        <v>390.18700000000001</v>
      </c>
      <c r="E950" s="71">
        <f t="shared" si="25"/>
        <v>390.18700000000001</v>
      </c>
    </row>
    <row r="951" spans="1:5">
      <c r="A951" s="132" t="s">
        <v>212</v>
      </c>
      <c r="B951" s="133">
        <v>2</v>
      </c>
      <c r="C951" s="135">
        <v>12</v>
      </c>
      <c r="D951" s="136">
        <v>287.03500000000003</v>
      </c>
      <c r="E951" s="71">
        <f t="shared" si="25"/>
        <v>287.03500000000003</v>
      </c>
    </row>
    <row r="952" spans="1:5">
      <c r="A952" s="132" t="s">
        <v>212</v>
      </c>
      <c r="B952" s="133">
        <v>2</v>
      </c>
      <c r="C952" s="55">
        <v>24</v>
      </c>
      <c r="D952" s="136">
        <v>146.65299999999999</v>
      </c>
      <c r="E952" s="71">
        <f t="shared" si="25"/>
        <v>146.65299999999999</v>
      </c>
    </row>
    <row r="953" spans="1:5">
      <c r="A953" s="132" t="s">
        <v>212</v>
      </c>
      <c r="B953" s="133">
        <v>2</v>
      </c>
      <c r="C953" s="135">
        <v>36</v>
      </c>
      <c r="D953" s="136">
        <v>55.792000000000002</v>
      </c>
      <c r="E953" s="71">
        <f t="shared" si="25"/>
        <v>55.792000000000002</v>
      </c>
    </row>
    <row r="954" spans="1:5">
      <c r="A954" s="132" t="s">
        <v>213</v>
      </c>
      <c r="B954" s="133">
        <v>1</v>
      </c>
      <c r="C954" s="55">
        <v>0</v>
      </c>
      <c r="D954" s="136" t="s">
        <v>178</v>
      </c>
      <c r="E954" s="71" t="str">
        <f t="shared" si="25"/>
        <v>ND</v>
      </c>
    </row>
    <row r="955" spans="1:5">
      <c r="A955" s="132" t="s">
        <v>213</v>
      </c>
      <c r="B955" s="133">
        <v>1</v>
      </c>
      <c r="C955" s="135">
        <v>0.25</v>
      </c>
      <c r="D955" s="136" t="s">
        <v>178</v>
      </c>
      <c r="E955" s="71" t="str">
        <f t="shared" si="25"/>
        <v>ND</v>
      </c>
    </row>
    <row r="956" spans="1:5">
      <c r="A956" s="132" t="s">
        <v>213</v>
      </c>
      <c r="B956" s="133">
        <v>1</v>
      </c>
      <c r="C956" s="135">
        <v>0.5</v>
      </c>
      <c r="D956" s="136">
        <v>80.695999999999998</v>
      </c>
      <c r="E956" s="71">
        <f t="shared" si="25"/>
        <v>80.695999999999998</v>
      </c>
    </row>
    <row r="957" spans="1:5">
      <c r="A957" s="132" t="s">
        <v>213</v>
      </c>
      <c r="B957" s="133">
        <v>1</v>
      </c>
      <c r="C957" s="135">
        <v>0.75</v>
      </c>
      <c r="D957" s="136">
        <v>151.99799999999999</v>
      </c>
      <c r="E957" s="71">
        <f t="shared" si="25"/>
        <v>151.99799999999999</v>
      </c>
    </row>
    <row r="958" spans="1:5">
      <c r="A958" s="132" t="s">
        <v>213</v>
      </c>
      <c r="B958" s="133">
        <v>1</v>
      </c>
      <c r="C958" s="135">
        <v>1</v>
      </c>
      <c r="D958" s="136">
        <v>202.15799999999999</v>
      </c>
      <c r="E958" s="71">
        <f t="shared" si="25"/>
        <v>202.15799999999999</v>
      </c>
    </row>
    <row r="959" spans="1:5">
      <c r="A959" s="132" t="s">
        <v>213</v>
      </c>
      <c r="B959" s="133">
        <v>1</v>
      </c>
      <c r="C959" s="135">
        <v>1.5</v>
      </c>
      <c r="D959" s="136">
        <v>514.05600000000004</v>
      </c>
      <c r="E959" s="71">
        <f t="shared" si="25"/>
        <v>514.05600000000004</v>
      </c>
    </row>
    <row r="960" spans="1:5">
      <c r="A960" s="132" t="s">
        <v>213</v>
      </c>
      <c r="B960" s="133">
        <v>1</v>
      </c>
      <c r="C960" s="135">
        <v>2</v>
      </c>
      <c r="D960" s="136">
        <v>1063.9349999999999</v>
      </c>
      <c r="E960" s="71">
        <f t="shared" ref="E960:E1008" si="26">IF(OR(D960=0,D960="no peak",D960="&lt; 0", D960&lt;$I$1*0.2),"ND",IF(OR(D960&lt;$I$1,$I$1*0.2&lt;=D960&lt;$I$1),"BQL",D960))</f>
        <v>1063.9349999999999</v>
      </c>
    </row>
    <row r="961" spans="1:5">
      <c r="A961" s="132" t="s">
        <v>213</v>
      </c>
      <c r="B961" s="133">
        <v>1</v>
      </c>
      <c r="C961" s="135">
        <v>3</v>
      </c>
      <c r="D961" s="136">
        <v>1257.98</v>
      </c>
      <c r="E961" s="71">
        <f t="shared" si="26"/>
        <v>1257.98</v>
      </c>
    </row>
    <row r="962" spans="1:5">
      <c r="A962" s="132" t="s">
        <v>213</v>
      </c>
      <c r="B962" s="133">
        <v>1</v>
      </c>
      <c r="C962" s="135">
        <v>4</v>
      </c>
      <c r="D962" s="136">
        <v>1548.306</v>
      </c>
      <c r="E962" s="71">
        <f t="shared" si="26"/>
        <v>1548.306</v>
      </c>
    </row>
    <row r="963" spans="1:5">
      <c r="A963" s="132" t="s">
        <v>213</v>
      </c>
      <c r="B963" s="133">
        <v>1</v>
      </c>
      <c r="C963" s="135">
        <v>5</v>
      </c>
      <c r="D963" s="136">
        <v>953.18399999999997</v>
      </c>
      <c r="E963" s="71">
        <f t="shared" si="26"/>
        <v>953.18399999999997</v>
      </c>
    </row>
    <row r="964" spans="1:5">
      <c r="A964" s="132" t="s">
        <v>213</v>
      </c>
      <c r="B964" s="133">
        <v>1</v>
      </c>
      <c r="C964" s="135">
        <v>6</v>
      </c>
      <c r="D964" s="136">
        <v>781.46100000000001</v>
      </c>
      <c r="E964" s="71">
        <f t="shared" si="26"/>
        <v>781.46100000000001</v>
      </c>
    </row>
    <row r="965" spans="1:5">
      <c r="A965" s="132" t="s">
        <v>213</v>
      </c>
      <c r="B965" s="133">
        <v>1</v>
      </c>
      <c r="C965" s="135">
        <v>7</v>
      </c>
      <c r="D965" s="136">
        <v>655.98900000000003</v>
      </c>
      <c r="E965" s="71">
        <f t="shared" si="26"/>
        <v>655.98900000000003</v>
      </c>
    </row>
    <row r="966" spans="1:5">
      <c r="A966" s="132" t="s">
        <v>213</v>
      </c>
      <c r="B966" s="133">
        <v>1</v>
      </c>
      <c r="C966" s="135">
        <v>8</v>
      </c>
      <c r="D966" s="136">
        <v>495.52800000000002</v>
      </c>
      <c r="E966" s="71">
        <f t="shared" si="26"/>
        <v>495.52800000000002</v>
      </c>
    </row>
    <row r="967" spans="1:5">
      <c r="A967" s="132" t="s">
        <v>213</v>
      </c>
      <c r="B967" s="133">
        <v>1</v>
      </c>
      <c r="C967" s="135">
        <v>10</v>
      </c>
      <c r="D967" s="136">
        <v>294.41800000000001</v>
      </c>
      <c r="E967" s="71">
        <f t="shared" si="26"/>
        <v>294.41800000000001</v>
      </c>
    </row>
    <row r="968" spans="1:5">
      <c r="A968" s="132" t="s">
        <v>213</v>
      </c>
      <c r="B968" s="133">
        <v>1</v>
      </c>
      <c r="C968" s="135">
        <v>12</v>
      </c>
      <c r="D968" s="136">
        <v>193.97800000000001</v>
      </c>
      <c r="E968" s="71">
        <f t="shared" si="26"/>
        <v>193.97800000000001</v>
      </c>
    </row>
    <row r="969" spans="1:5">
      <c r="A969" s="132" t="s">
        <v>213</v>
      </c>
      <c r="B969" s="133">
        <v>1</v>
      </c>
      <c r="C969" s="55">
        <v>24</v>
      </c>
      <c r="D969" s="136">
        <v>72.548000000000002</v>
      </c>
      <c r="E969" s="71">
        <f t="shared" si="26"/>
        <v>72.548000000000002</v>
      </c>
    </row>
    <row r="970" spans="1:5">
      <c r="A970" s="132" t="s">
        <v>213</v>
      </c>
      <c r="B970" s="133">
        <v>1</v>
      </c>
      <c r="C970" s="135">
        <v>36</v>
      </c>
      <c r="D970" s="136">
        <v>30.256</v>
      </c>
      <c r="E970" s="71" t="str">
        <f t="shared" si="26"/>
        <v>BQL</v>
      </c>
    </row>
    <row r="971" spans="1:5">
      <c r="A971" s="132" t="s">
        <v>213</v>
      </c>
      <c r="B971" s="133">
        <v>2</v>
      </c>
      <c r="C971" s="55">
        <v>0</v>
      </c>
      <c r="D971" s="136" t="s">
        <v>178</v>
      </c>
      <c r="E971" s="71" t="str">
        <f t="shared" si="26"/>
        <v>ND</v>
      </c>
    </row>
    <row r="972" spans="1:5">
      <c r="A972" s="132" t="s">
        <v>213</v>
      </c>
      <c r="B972" s="133">
        <v>2</v>
      </c>
      <c r="C972" s="135">
        <v>0.25</v>
      </c>
      <c r="D972" s="136">
        <v>83.843000000000004</v>
      </c>
      <c r="E972" s="71">
        <f t="shared" si="26"/>
        <v>83.843000000000004</v>
      </c>
    </row>
    <row r="973" spans="1:5">
      <c r="A973" s="132" t="s">
        <v>213</v>
      </c>
      <c r="B973" s="133">
        <v>2</v>
      </c>
      <c r="C973" s="135">
        <v>0.5</v>
      </c>
      <c r="D973" s="136">
        <v>339.61399999999998</v>
      </c>
      <c r="E973" s="71">
        <f t="shared" si="26"/>
        <v>339.61399999999998</v>
      </c>
    </row>
    <row r="974" spans="1:5">
      <c r="A974" s="132" t="s">
        <v>213</v>
      </c>
      <c r="B974" s="133">
        <v>2</v>
      </c>
      <c r="C974" s="135">
        <v>0.75</v>
      </c>
      <c r="D974" s="136">
        <v>608.70100000000002</v>
      </c>
      <c r="E974" s="71">
        <f t="shared" si="26"/>
        <v>608.70100000000002</v>
      </c>
    </row>
    <row r="975" spans="1:5">
      <c r="A975" s="132" t="s">
        <v>213</v>
      </c>
      <c r="B975" s="133">
        <v>2</v>
      </c>
      <c r="C975" s="135">
        <v>1</v>
      </c>
      <c r="D975" s="136">
        <v>769.572</v>
      </c>
      <c r="E975" s="71">
        <f t="shared" si="26"/>
        <v>769.572</v>
      </c>
    </row>
    <row r="976" spans="1:5">
      <c r="A976" s="132" t="s">
        <v>213</v>
      </c>
      <c r="B976" s="133">
        <v>2</v>
      </c>
      <c r="C976" s="135">
        <v>1.5</v>
      </c>
      <c r="D976" s="136">
        <v>979.23099999999999</v>
      </c>
      <c r="E976" s="71">
        <f t="shared" si="26"/>
        <v>979.23099999999999</v>
      </c>
    </row>
    <row r="977" spans="1:5">
      <c r="A977" s="132" t="s">
        <v>213</v>
      </c>
      <c r="B977" s="133">
        <v>2</v>
      </c>
      <c r="C977" s="135">
        <v>2</v>
      </c>
      <c r="D977" s="136">
        <v>1150.3579999999999</v>
      </c>
      <c r="E977" s="71">
        <f t="shared" si="26"/>
        <v>1150.3579999999999</v>
      </c>
    </row>
    <row r="978" spans="1:5">
      <c r="A978" s="132" t="s">
        <v>213</v>
      </c>
      <c r="B978" s="133">
        <v>2</v>
      </c>
      <c r="C978" s="135">
        <v>3</v>
      </c>
      <c r="D978" s="136">
        <v>2080.0810000000001</v>
      </c>
      <c r="E978" s="71">
        <f t="shared" si="26"/>
        <v>2080.0810000000001</v>
      </c>
    </row>
    <row r="979" spans="1:5">
      <c r="A979" s="132" t="s">
        <v>213</v>
      </c>
      <c r="B979" s="133">
        <v>2</v>
      </c>
      <c r="C979" s="135">
        <v>4</v>
      </c>
      <c r="D979" s="136">
        <v>1901.596</v>
      </c>
      <c r="E979" s="71">
        <f t="shared" si="26"/>
        <v>1901.596</v>
      </c>
    </row>
    <row r="980" spans="1:5">
      <c r="A980" s="132" t="s">
        <v>213</v>
      </c>
      <c r="B980" s="133">
        <v>2</v>
      </c>
      <c r="C980" s="135">
        <v>5</v>
      </c>
      <c r="D980" s="136">
        <v>1126.114</v>
      </c>
      <c r="E980" s="71">
        <f t="shared" si="26"/>
        <v>1126.114</v>
      </c>
    </row>
    <row r="981" spans="1:5">
      <c r="A981" s="132" t="s">
        <v>213</v>
      </c>
      <c r="B981" s="133">
        <v>2</v>
      </c>
      <c r="C981" s="135">
        <v>6</v>
      </c>
      <c r="D981" s="136">
        <v>605.40899999999999</v>
      </c>
      <c r="E981" s="71">
        <f t="shared" si="26"/>
        <v>605.40899999999999</v>
      </c>
    </row>
    <row r="982" spans="1:5">
      <c r="A982" s="132" t="s">
        <v>213</v>
      </c>
      <c r="B982" s="133">
        <v>2</v>
      </c>
      <c r="C982" s="135">
        <v>7</v>
      </c>
      <c r="D982" s="136">
        <v>507.52699999999999</v>
      </c>
      <c r="E982" s="71">
        <f t="shared" si="26"/>
        <v>507.52699999999999</v>
      </c>
    </row>
    <row r="983" spans="1:5">
      <c r="A983" s="132" t="s">
        <v>213</v>
      </c>
      <c r="B983" s="133">
        <v>2</v>
      </c>
      <c r="C983" s="135">
        <v>8</v>
      </c>
      <c r="D983" s="136">
        <v>436.33199999999999</v>
      </c>
      <c r="E983" s="71">
        <f t="shared" si="26"/>
        <v>436.33199999999999</v>
      </c>
    </row>
    <row r="984" spans="1:5">
      <c r="A984" s="132" t="s">
        <v>213</v>
      </c>
      <c r="B984" s="133">
        <v>2</v>
      </c>
      <c r="C984" s="135">
        <v>10</v>
      </c>
      <c r="D984" s="136">
        <v>299.447</v>
      </c>
      <c r="E984" s="71">
        <f t="shared" si="26"/>
        <v>299.447</v>
      </c>
    </row>
    <row r="985" spans="1:5">
      <c r="A985" s="132" t="s">
        <v>213</v>
      </c>
      <c r="B985" s="133">
        <v>2</v>
      </c>
      <c r="C985" s="135">
        <v>12</v>
      </c>
      <c r="D985" s="136">
        <v>195.92099999999999</v>
      </c>
      <c r="E985" s="71">
        <f t="shared" si="26"/>
        <v>195.92099999999999</v>
      </c>
    </row>
    <row r="986" spans="1:5">
      <c r="A986" s="132" t="s">
        <v>213</v>
      </c>
      <c r="B986" s="133">
        <v>2</v>
      </c>
      <c r="C986" s="55">
        <v>24</v>
      </c>
      <c r="D986" s="136">
        <v>83.322999999999993</v>
      </c>
      <c r="E986" s="71">
        <f t="shared" si="26"/>
        <v>83.322999999999993</v>
      </c>
    </row>
    <row r="987" spans="1:5">
      <c r="A987" s="132" t="s">
        <v>213</v>
      </c>
      <c r="B987" s="133">
        <v>2</v>
      </c>
      <c r="C987" s="135">
        <v>36</v>
      </c>
      <c r="D987" s="136" t="s">
        <v>178</v>
      </c>
      <c r="E987" s="71" t="str">
        <f t="shared" si="26"/>
        <v>ND</v>
      </c>
    </row>
    <row r="988" spans="1:5">
      <c r="A988" s="132" t="s">
        <v>214</v>
      </c>
      <c r="B988" s="133">
        <v>1</v>
      </c>
      <c r="C988" s="55">
        <v>0</v>
      </c>
      <c r="D988" s="136" t="s">
        <v>178</v>
      </c>
      <c r="E988" s="71" t="str">
        <f t="shared" si="26"/>
        <v>ND</v>
      </c>
    </row>
    <row r="989" spans="1:5">
      <c r="A989" s="132" t="s">
        <v>214</v>
      </c>
      <c r="B989" s="133">
        <v>1</v>
      </c>
      <c r="C989" s="135">
        <v>0.25</v>
      </c>
      <c r="D989" s="136">
        <v>242.2</v>
      </c>
      <c r="E989" s="71">
        <f t="shared" si="26"/>
        <v>242.2</v>
      </c>
    </row>
    <row r="990" spans="1:5">
      <c r="A990" s="132" t="s">
        <v>214</v>
      </c>
      <c r="B990" s="133">
        <v>1</v>
      </c>
      <c r="C990" s="135">
        <v>0.5</v>
      </c>
      <c r="D990" s="136">
        <v>740.93799999999999</v>
      </c>
      <c r="E990" s="71">
        <f t="shared" si="26"/>
        <v>740.93799999999999</v>
      </c>
    </row>
    <row r="991" spans="1:5">
      <c r="A991" s="132" t="s">
        <v>214</v>
      </c>
      <c r="B991" s="133">
        <v>1</v>
      </c>
      <c r="C991" s="135">
        <v>0.75</v>
      </c>
      <c r="D991" s="136">
        <v>1207.4559999999999</v>
      </c>
      <c r="E991" s="71">
        <f t="shared" si="26"/>
        <v>1207.4559999999999</v>
      </c>
    </row>
    <row r="992" spans="1:5">
      <c r="A992" s="132" t="s">
        <v>214</v>
      </c>
      <c r="B992" s="133">
        <v>1</v>
      </c>
      <c r="C992" s="135">
        <v>1</v>
      </c>
      <c r="D992" s="136">
        <v>1576.9960000000001</v>
      </c>
      <c r="E992" s="71">
        <f t="shared" si="26"/>
        <v>1576.9960000000001</v>
      </c>
    </row>
    <row r="993" spans="1:5">
      <c r="A993" s="132" t="s">
        <v>214</v>
      </c>
      <c r="B993" s="133">
        <v>1</v>
      </c>
      <c r="C993" s="135">
        <v>1.5</v>
      </c>
      <c r="D993" s="136">
        <v>1746.713</v>
      </c>
      <c r="E993" s="71">
        <f t="shared" si="26"/>
        <v>1746.713</v>
      </c>
    </row>
    <row r="994" spans="1:5">
      <c r="A994" s="132" t="s">
        <v>214</v>
      </c>
      <c r="B994" s="133">
        <v>1</v>
      </c>
      <c r="C994" s="135">
        <v>2</v>
      </c>
      <c r="D994" s="136">
        <v>1756.816</v>
      </c>
      <c r="E994" s="71">
        <f t="shared" si="26"/>
        <v>1756.816</v>
      </c>
    </row>
    <row r="995" spans="1:5">
      <c r="A995" s="132" t="s">
        <v>214</v>
      </c>
      <c r="B995" s="133">
        <v>1</v>
      </c>
      <c r="C995" s="135">
        <v>3</v>
      </c>
      <c r="D995" s="136">
        <v>1898.5450000000001</v>
      </c>
      <c r="E995" s="71">
        <f t="shared" si="26"/>
        <v>1898.5450000000001</v>
      </c>
    </row>
    <row r="996" spans="1:5">
      <c r="A996" s="132" t="s">
        <v>214</v>
      </c>
      <c r="B996" s="133">
        <v>1</v>
      </c>
      <c r="C996" s="135">
        <v>4</v>
      </c>
      <c r="D996" s="136">
        <v>3233.2190000000001</v>
      </c>
      <c r="E996" s="71">
        <f t="shared" si="26"/>
        <v>3233.2190000000001</v>
      </c>
    </row>
    <row r="997" spans="1:5">
      <c r="A997" s="132" t="s">
        <v>214</v>
      </c>
      <c r="B997" s="133">
        <v>1</v>
      </c>
      <c r="C997" s="135">
        <v>5</v>
      </c>
      <c r="D997" s="136">
        <v>2810.4960000000001</v>
      </c>
      <c r="E997" s="71">
        <f t="shared" si="26"/>
        <v>2810.4960000000001</v>
      </c>
    </row>
    <row r="998" spans="1:5">
      <c r="A998" s="132" t="s">
        <v>214</v>
      </c>
      <c r="B998" s="133">
        <v>1</v>
      </c>
      <c r="C998" s="135">
        <v>6</v>
      </c>
      <c r="D998" s="136">
        <v>1965.6379999999999</v>
      </c>
      <c r="E998" s="71">
        <f t="shared" si="26"/>
        <v>1965.6379999999999</v>
      </c>
    </row>
    <row r="999" spans="1:5">
      <c r="A999" s="132" t="s">
        <v>214</v>
      </c>
      <c r="B999" s="133">
        <v>1</v>
      </c>
      <c r="C999" s="135">
        <v>7</v>
      </c>
      <c r="D999" s="136">
        <v>1515.2539999999999</v>
      </c>
      <c r="E999" s="71">
        <f t="shared" si="26"/>
        <v>1515.2539999999999</v>
      </c>
    </row>
    <row r="1000" spans="1:5">
      <c r="A1000" s="132" t="s">
        <v>214</v>
      </c>
      <c r="B1000" s="133">
        <v>1</v>
      </c>
      <c r="C1000" s="135">
        <v>8</v>
      </c>
      <c r="D1000" s="136">
        <v>1265.1489999999999</v>
      </c>
      <c r="E1000" s="71">
        <f t="shared" si="26"/>
        <v>1265.1489999999999</v>
      </c>
    </row>
    <row r="1001" spans="1:5">
      <c r="A1001" s="132" t="s">
        <v>214</v>
      </c>
      <c r="B1001" s="133">
        <v>1</v>
      </c>
      <c r="C1001" s="135">
        <v>10</v>
      </c>
      <c r="D1001" s="136">
        <v>786.83799999999997</v>
      </c>
      <c r="E1001" s="71">
        <f t="shared" si="26"/>
        <v>786.83799999999997</v>
      </c>
    </row>
    <row r="1002" spans="1:5">
      <c r="A1002" s="132" t="s">
        <v>214</v>
      </c>
      <c r="B1002" s="133">
        <v>1</v>
      </c>
      <c r="C1002" s="135">
        <v>12</v>
      </c>
      <c r="D1002" s="136">
        <v>588.62</v>
      </c>
      <c r="E1002" s="71">
        <f t="shared" si="26"/>
        <v>588.62</v>
      </c>
    </row>
    <row r="1003" spans="1:5">
      <c r="A1003" s="132" t="s">
        <v>214</v>
      </c>
      <c r="B1003" s="133">
        <v>1</v>
      </c>
      <c r="C1003" s="55">
        <v>24</v>
      </c>
      <c r="D1003" s="136">
        <v>168.977</v>
      </c>
      <c r="E1003" s="71">
        <f t="shared" si="26"/>
        <v>168.977</v>
      </c>
    </row>
    <row r="1004" spans="1:5">
      <c r="A1004" s="132" t="s">
        <v>214</v>
      </c>
      <c r="B1004" s="133">
        <v>1</v>
      </c>
      <c r="C1004" s="135">
        <v>36</v>
      </c>
      <c r="D1004" s="136">
        <v>46.235999999999997</v>
      </c>
      <c r="E1004" s="71" t="str">
        <f t="shared" si="26"/>
        <v>BQL</v>
      </c>
    </row>
    <row r="1005" spans="1:5">
      <c r="A1005" s="132" t="s">
        <v>214</v>
      </c>
      <c r="B1005" s="133">
        <v>2</v>
      </c>
      <c r="C1005" s="55">
        <v>0</v>
      </c>
      <c r="D1005" s="136" t="s">
        <v>178</v>
      </c>
      <c r="E1005" s="71" t="str">
        <f t="shared" si="26"/>
        <v>ND</v>
      </c>
    </row>
    <row r="1006" spans="1:5">
      <c r="A1006" s="132" t="s">
        <v>214</v>
      </c>
      <c r="B1006" s="133">
        <v>2</v>
      </c>
      <c r="C1006" s="135">
        <v>0.25</v>
      </c>
      <c r="D1006" s="136">
        <v>103.863</v>
      </c>
      <c r="E1006" s="71">
        <f t="shared" si="26"/>
        <v>103.863</v>
      </c>
    </row>
    <row r="1007" spans="1:5">
      <c r="A1007" s="132" t="s">
        <v>214</v>
      </c>
      <c r="B1007" s="133">
        <v>2</v>
      </c>
      <c r="C1007" s="135">
        <v>0.5</v>
      </c>
      <c r="D1007" s="136">
        <v>407.464</v>
      </c>
      <c r="E1007" s="71">
        <f t="shared" si="26"/>
        <v>407.464</v>
      </c>
    </row>
    <row r="1008" spans="1:5">
      <c r="A1008" s="132" t="s">
        <v>214</v>
      </c>
      <c r="B1008" s="133">
        <v>2</v>
      </c>
      <c r="C1008" s="135">
        <v>0.75</v>
      </c>
      <c r="D1008" s="136">
        <v>705.37400000000002</v>
      </c>
      <c r="E1008" s="71">
        <f t="shared" si="26"/>
        <v>705.37400000000002</v>
      </c>
    </row>
    <row r="1009" spans="1:5">
      <c r="A1009" s="132" t="s">
        <v>214</v>
      </c>
      <c r="B1009" s="133">
        <v>2</v>
      </c>
      <c r="C1009" s="135">
        <v>1</v>
      </c>
      <c r="D1009" s="136">
        <v>894.30600000000004</v>
      </c>
      <c r="E1009" s="71">
        <f t="shared" ref="E1009:E1072" si="27">IF(OR(D1009=0,D1009="no peak",D1009="&lt; 0", D1009&lt;$I$1*0.2),"ND",IF(OR(D1009&lt;$I$1,$I$1*0.2&lt;=D1009&lt;$I$1),"BQL",D1009))</f>
        <v>894.30600000000004</v>
      </c>
    </row>
    <row r="1010" spans="1:5">
      <c r="A1010" s="132" t="s">
        <v>214</v>
      </c>
      <c r="B1010" s="133">
        <v>2</v>
      </c>
      <c r="C1010" s="135">
        <v>1.5</v>
      </c>
      <c r="D1010" s="136">
        <v>1110.835</v>
      </c>
      <c r="E1010" s="71">
        <f t="shared" si="27"/>
        <v>1110.835</v>
      </c>
    </row>
    <row r="1011" spans="1:5">
      <c r="A1011" s="132" t="s">
        <v>214</v>
      </c>
      <c r="B1011" s="133">
        <v>2</v>
      </c>
      <c r="C1011" s="135">
        <v>2</v>
      </c>
      <c r="D1011" s="136">
        <v>1115.7670000000001</v>
      </c>
      <c r="E1011" s="71">
        <f t="shared" si="27"/>
        <v>1115.7670000000001</v>
      </c>
    </row>
    <row r="1012" spans="1:5">
      <c r="A1012" s="132" t="s">
        <v>214</v>
      </c>
      <c r="B1012" s="133">
        <v>2</v>
      </c>
      <c r="C1012" s="135">
        <v>3</v>
      </c>
      <c r="D1012" s="136">
        <v>2054.0639999999999</v>
      </c>
      <c r="E1012" s="71">
        <f t="shared" si="27"/>
        <v>2054.0639999999999</v>
      </c>
    </row>
    <row r="1013" spans="1:5">
      <c r="A1013" s="132" t="s">
        <v>214</v>
      </c>
      <c r="B1013" s="133">
        <v>2</v>
      </c>
      <c r="C1013" s="135">
        <v>4</v>
      </c>
      <c r="D1013" s="136">
        <v>3334.9540000000002</v>
      </c>
      <c r="E1013" s="71">
        <f t="shared" si="27"/>
        <v>3334.9540000000002</v>
      </c>
    </row>
    <row r="1014" spans="1:5">
      <c r="A1014" s="132" t="s">
        <v>214</v>
      </c>
      <c r="B1014" s="133">
        <v>2</v>
      </c>
      <c r="C1014" s="135">
        <v>5</v>
      </c>
      <c r="D1014" s="136">
        <v>3012.3110000000001</v>
      </c>
      <c r="E1014" s="71">
        <f t="shared" si="27"/>
        <v>3012.3110000000001</v>
      </c>
    </row>
    <row r="1015" spans="1:5">
      <c r="A1015" s="132" t="s">
        <v>214</v>
      </c>
      <c r="B1015" s="133">
        <v>2</v>
      </c>
      <c r="C1015" s="135">
        <v>6</v>
      </c>
      <c r="D1015" s="136">
        <v>2150.683</v>
      </c>
      <c r="E1015" s="71">
        <f t="shared" si="27"/>
        <v>2150.683</v>
      </c>
    </row>
    <row r="1016" spans="1:5">
      <c r="A1016" s="132" t="s">
        <v>214</v>
      </c>
      <c r="B1016" s="133">
        <v>2</v>
      </c>
      <c r="C1016" s="135">
        <v>7</v>
      </c>
      <c r="D1016" s="136">
        <v>1774.184</v>
      </c>
      <c r="E1016" s="71">
        <f t="shared" si="27"/>
        <v>1774.184</v>
      </c>
    </row>
    <row r="1017" spans="1:5">
      <c r="A1017" s="132" t="s">
        <v>214</v>
      </c>
      <c r="B1017" s="133">
        <v>2</v>
      </c>
      <c r="C1017" s="135">
        <v>8</v>
      </c>
      <c r="D1017" s="136">
        <v>1523.9110000000001</v>
      </c>
      <c r="E1017" s="71">
        <f t="shared" si="27"/>
        <v>1523.9110000000001</v>
      </c>
    </row>
    <row r="1018" spans="1:5">
      <c r="A1018" s="132" t="s">
        <v>214</v>
      </c>
      <c r="B1018" s="133">
        <v>2</v>
      </c>
      <c r="C1018" s="135">
        <v>10</v>
      </c>
      <c r="D1018" s="136">
        <v>901.12900000000002</v>
      </c>
      <c r="E1018" s="71">
        <f t="shared" si="27"/>
        <v>901.12900000000002</v>
      </c>
    </row>
    <row r="1019" spans="1:5">
      <c r="A1019" s="132" t="s">
        <v>214</v>
      </c>
      <c r="B1019" s="133">
        <v>2</v>
      </c>
      <c r="C1019" s="135">
        <v>12</v>
      </c>
      <c r="D1019" s="136">
        <v>612.79700000000003</v>
      </c>
      <c r="E1019" s="71">
        <f t="shared" si="27"/>
        <v>612.79700000000003</v>
      </c>
    </row>
    <row r="1020" spans="1:5">
      <c r="A1020" s="132" t="s">
        <v>214</v>
      </c>
      <c r="B1020" s="133">
        <v>2</v>
      </c>
      <c r="C1020" s="55">
        <v>24</v>
      </c>
      <c r="D1020" s="136">
        <v>253.846</v>
      </c>
      <c r="E1020" s="71">
        <f t="shared" si="27"/>
        <v>253.846</v>
      </c>
    </row>
    <row r="1021" spans="1:5">
      <c r="A1021" s="132" t="s">
        <v>214</v>
      </c>
      <c r="B1021" s="133">
        <v>2</v>
      </c>
      <c r="C1021" s="135">
        <v>36</v>
      </c>
      <c r="D1021" s="136">
        <v>71.796999999999997</v>
      </c>
      <c r="E1021" s="71">
        <f t="shared" si="27"/>
        <v>71.796999999999997</v>
      </c>
    </row>
    <row r="1022" spans="1:5">
      <c r="A1022" s="132" t="s">
        <v>215</v>
      </c>
      <c r="B1022" s="133">
        <v>1</v>
      </c>
      <c r="C1022" s="55">
        <v>0</v>
      </c>
      <c r="D1022" s="136" t="s">
        <v>178</v>
      </c>
      <c r="E1022" s="71" t="str">
        <f t="shared" si="27"/>
        <v>ND</v>
      </c>
    </row>
    <row r="1023" spans="1:5">
      <c r="A1023" s="132" t="s">
        <v>215</v>
      </c>
      <c r="B1023" s="133">
        <v>1</v>
      </c>
      <c r="C1023" s="135">
        <v>0.25</v>
      </c>
      <c r="D1023" s="136">
        <v>98.064999999999998</v>
      </c>
      <c r="E1023" s="71">
        <f t="shared" si="27"/>
        <v>98.064999999999998</v>
      </c>
    </row>
    <row r="1024" spans="1:5">
      <c r="A1024" s="132" t="s">
        <v>215</v>
      </c>
      <c r="B1024" s="133">
        <v>1</v>
      </c>
      <c r="C1024" s="135">
        <v>0.5</v>
      </c>
      <c r="D1024" s="136">
        <v>341.32900000000001</v>
      </c>
      <c r="E1024" s="71">
        <f t="shared" si="27"/>
        <v>341.32900000000001</v>
      </c>
    </row>
    <row r="1025" spans="1:5">
      <c r="A1025" s="132" t="s">
        <v>215</v>
      </c>
      <c r="B1025" s="133">
        <v>1</v>
      </c>
      <c r="C1025" s="135">
        <v>0.75</v>
      </c>
      <c r="D1025" s="136">
        <v>575.15300000000002</v>
      </c>
      <c r="E1025" s="71">
        <f t="shared" si="27"/>
        <v>575.15300000000002</v>
      </c>
    </row>
    <row r="1026" spans="1:5">
      <c r="A1026" s="132" t="s">
        <v>215</v>
      </c>
      <c r="B1026" s="133">
        <v>1</v>
      </c>
      <c r="C1026" s="135">
        <v>1</v>
      </c>
      <c r="D1026" s="136">
        <v>779.83299999999997</v>
      </c>
      <c r="E1026" s="71">
        <f t="shared" si="27"/>
        <v>779.83299999999997</v>
      </c>
    </row>
    <row r="1027" spans="1:5">
      <c r="A1027" s="132" t="s">
        <v>215</v>
      </c>
      <c r="B1027" s="133">
        <v>1</v>
      </c>
      <c r="C1027" s="135">
        <v>1.5</v>
      </c>
      <c r="D1027" s="136">
        <v>998.51700000000005</v>
      </c>
      <c r="E1027" s="71">
        <f t="shared" si="27"/>
        <v>998.51700000000005</v>
      </c>
    </row>
    <row r="1028" spans="1:5">
      <c r="A1028" s="132" t="s">
        <v>215</v>
      </c>
      <c r="B1028" s="133">
        <v>1</v>
      </c>
      <c r="C1028" s="135">
        <v>2</v>
      </c>
      <c r="D1028" s="136">
        <v>1056.4949999999999</v>
      </c>
      <c r="E1028" s="71">
        <f t="shared" si="27"/>
        <v>1056.4949999999999</v>
      </c>
    </row>
    <row r="1029" spans="1:5">
      <c r="A1029" s="132" t="s">
        <v>215</v>
      </c>
      <c r="B1029" s="133">
        <v>1</v>
      </c>
      <c r="C1029" s="135">
        <v>3</v>
      </c>
      <c r="D1029" s="136">
        <v>1199.635</v>
      </c>
      <c r="E1029" s="71">
        <f t="shared" si="27"/>
        <v>1199.635</v>
      </c>
    </row>
    <row r="1030" spans="1:5">
      <c r="A1030" s="132" t="s">
        <v>215</v>
      </c>
      <c r="B1030" s="133">
        <v>1</v>
      </c>
      <c r="C1030" s="135">
        <v>4</v>
      </c>
      <c r="D1030" s="136">
        <v>1669.7909999999999</v>
      </c>
      <c r="E1030" s="71">
        <f t="shared" si="27"/>
        <v>1669.7909999999999</v>
      </c>
    </row>
    <row r="1031" spans="1:5">
      <c r="A1031" s="132" t="s">
        <v>215</v>
      </c>
      <c r="B1031" s="133">
        <v>1</v>
      </c>
      <c r="C1031" s="135">
        <v>5</v>
      </c>
      <c r="D1031" s="136">
        <v>2115.027</v>
      </c>
      <c r="E1031" s="71">
        <f t="shared" si="27"/>
        <v>2115.027</v>
      </c>
    </row>
    <row r="1032" spans="1:5">
      <c r="A1032" s="132" t="s">
        <v>215</v>
      </c>
      <c r="B1032" s="133">
        <v>1</v>
      </c>
      <c r="C1032" s="135">
        <v>6</v>
      </c>
      <c r="D1032" s="136">
        <v>1418.162</v>
      </c>
      <c r="E1032" s="71">
        <f t="shared" si="27"/>
        <v>1418.162</v>
      </c>
    </row>
    <row r="1033" spans="1:5">
      <c r="A1033" s="132" t="s">
        <v>215</v>
      </c>
      <c r="B1033" s="133">
        <v>1</v>
      </c>
      <c r="C1033" s="135">
        <v>7</v>
      </c>
      <c r="D1033" s="136">
        <v>1149.4480000000001</v>
      </c>
      <c r="E1033" s="71">
        <f t="shared" si="27"/>
        <v>1149.4480000000001</v>
      </c>
    </row>
    <row r="1034" spans="1:5">
      <c r="A1034" s="132" t="s">
        <v>215</v>
      </c>
      <c r="B1034" s="133">
        <v>1</v>
      </c>
      <c r="C1034" s="135">
        <v>8</v>
      </c>
      <c r="D1034" s="136">
        <v>886.30899999999997</v>
      </c>
      <c r="E1034" s="71">
        <f t="shared" si="27"/>
        <v>886.30899999999997</v>
      </c>
    </row>
    <row r="1035" spans="1:5">
      <c r="A1035" s="132" t="s">
        <v>215</v>
      </c>
      <c r="B1035" s="133">
        <v>1</v>
      </c>
      <c r="C1035" s="135">
        <v>10</v>
      </c>
      <c r="D1035" s="136">
        <v>569.08900000000006</v>
      </c>
      <c r="E1035" s="71">
        <f t="shared" si="27"/>
        <v>569.08900000000006</v>
      </c>
    </row>
    <row r="1036" spans="1:5">
      <c r="A1036" s="132" t="s">
        <v>215</v>
      </c>
      <c r="B1036" s="133">
        <v>1</v>
      </c>
      <c r="C1036" s="135">
        <v>12</v>
      </c>
      <c r="D1036" s="136">
        <v>371.54500000000002</v>
      </c>
      <c r="E1036" s="71">
        <f t="shared" si="27"/>
        <v>371.54500000000002</v>
      </c>
    </row>
    <row r="1037" spans="1:5">
      <c r="A1037" s="132" t="s">
        <v>215</v>
      </c>
      <c r="B1037" s="133">
        <v>1</v>
      </c>
      <c r="C1037" s="55">
        <v>24</v>
      </c>
      <c r="D1037" s="136">
        <v>131.739</v>
      </c>
      <c r="E1037" s="71">
        <f t="shared" si="27"/>
        <v>131.739</v>
      </c>
    </row>
    <row r="1038" spans="1:5">
      <c r="A1038" s="132" t="s">
        <v>215</v>
      </c>
      <c r="B1038" s="133">
        <v>1</v>
      </c>
      <c r="C1038" s="135">
        <v>36</v>
      </c>
      <c r="D1038" s="136">
        <v>32.337000000000003</v>
      </c>
      <c r="E1038" s="71" t="str">
        <f t="shared" si="27"/>
        <v>BQL</v>
      </c>
    </row>
    <row r="1039" spans="1:5">
      <c r="A1039" s="132" t="s">
        <v>215</v>
      </c>
      <c r="B1039" s="133">
        <v>2</v>
      </c>
      <c r="C1039" s="55">
        <v>0</v>
      </c>
      <c r="D1039" s="136" t="s">
        <v>178</v>
      </c>
      <c r="E1039" s="71" t="str">
        <f t="shared" si="27"/>
        <v>ND</v>
      </c>
    </row>
    <row r="1040" spans="1:5">
      <c r="A1040" s="132" t="s">
        <v>215</v>
      </c>
      <c r="B1040" s="133">
        <v>2</v>
      </c>
      <c r="C1040" s="135">
        <v>0.25</v>
      </c>
      <c r="D1040" s="136">
        <v>148.58799999999999</v>
      </c>
      <c r="E1040" s="71">
        <f t="shared" si="27"/>
        <v>148.58799999999999</v>
      </c>
    </row>
    <row r="1041" spans="1:5">
      <c r="A1041" s="132" t="s">
        <v>215</v>
      </c>
      <c r="B1041" s="133">
        <v>2</v>
      </c>
      <c r="C1041" s="135">
        <v>0.5</v>
      </c>
      <c r="D1041" s="136">
        <v>572.36500000000001</v>
      </c>
      <c r="E1041" s="71">
        <f t="shared" si="27"/>
        <v>572.36500000000001</v>
      </c>
    </row>
    <row r="1042" spans="1:5">
      <c r="A1042" s="132" t="s">
        <v>215</v>
      </c>
      <c r="B1042" s="133">
        <v>2</v>
      </c>
      <c r="C1042" s="135">
        <v>0.75</v>
      </c>
      <c r="D1042" s="136">
        <v>946.78099999999995</v>
      </c>
      <c r="E1042" s="71">
        <f t="shared" si="27"/>
        <v>946.78099999999995</v>
      </c>
    </row>
    <row r="1043" spans="1:5">
      <c r="A1043" s="132" t="s">
        <v>215</v>
      </c>
      <c r="B1043" s="133">
        <v>2</v>
      </c>
      <c r="C1043" s="135">
        <v>1</v>
      </c>
      <c r="D1043" s="136">
        <v>1213.7809999999999</v>
      </c>
      <c r="E1043" s="71">
        <f t="shared" si="27"/>
        <v>1213.7809999999999</v>
      </c>
    </row>
    <row r="1044" spans="1:5">
      <c r="A1044" s="132" t="s">
        <v>215</v>
      </c>
      <c r="B1044" s="133">
        <v>2</v>
      </c>
      <c r="C1044" s="135">
        <v>1.5</v>
      </c>
      <c r="D1044" s="136">
        <v>1598.953</v>
      </c>
      <c r="E1044" s="71">
        <f t="shared" si="27"/>
        <v>1598.953</v>
      </c>
    </row>
    <row r="1045" spans="1:5">
      <c r="A1045" s="132" t="s">
        <v>215</v>
      </c>
      <c r="B1045" s="133">
        <v>2</v>
      </c>
      <c r="C1045" s="135">
        <v>2</v>
      </c>
      <c r="D1045" s="136">
        <v>1942.76</v>
      </c>
      <c r="E1045" s="71">
        <f t="shared" si="27"/>
        <v>1942.76</v>
      </c>
    </row>
    <row r="1046" spans="1:5">
      <c r="A1046" s="132" t="s">
        <v>215</v>
      </c>
      <c r="B1046" s="133">
        <v>2</v>
      </c>
      <c r="C1046" s="135">
        <v>3</v>
      </c>
      <c r="D1046" s="136">
        <v>3024.377</v>
      </c>
      <c r="E1046" s="71">
        <f t="shared" si="27"/>
        <v>3024.377</v>
      </c>
    </row>
    <row r="1047" spans="1:5">
      <c r="A1047" s="132" t="s">
        <v>215</v>
      </c>
      <c r="B1047" s="133">
        <v>2</v>
      </c>
      <c r="C1047" s="135">
        <v>4</v>
      </c>
      <c r="D1047" s="136">
        <v>3944.511</v>
      </c>
      <c r="E1047" s="71">
        <f t="shared" si="27"/>
        <v>3944.511</v>
      </c>
    </row>
    <row r="1048" spans="1:5">
      <c r="A1048" s="132" t="s">
        <v>215</v>
      </c>
      <c r="B1048" s="133">
        <v>2</v>
      </c>
      <c r="C1048" s="135">
        <v>5</v>
      </c>
      <c r="D1048" s="136">
        <v>2666.1309999999999</v>
      </c>
      <c r="E1048" s="71">
        <f t="shared" si="27"/>
        <v>2666.1309999999999</v>
      </c>
    </row>
    <row r="1049" spans="1:5">
      <c r="A1049" s="132" t="s">
        <v>215</v>
      </c>
      <c r="B1049" s="133">
        <v>2</v>
      </c>
      <c r="C1049" s="135">
        <v>6</v>
      </c>
      <c r="D1049" s="136">
        <v>1482.6089999999999</v>
      </c>
      <c r="E1049" s="71">
        <f t="shared" si="27"/>
        <v>1482.6089999999999</v>
      </c>
    </row>
    <row r="1050" spans="1:5">
      <c r="A1050" s="132" t="s">
        <v>215</v>
      </c>
      <c r="B1050" s="133">
        <v>2</v>
      </c>
      <c r="C1050" s="135">
        <v>7</v>
      </c>
      <c r="D1050" s="136">
        <v>1152.1020000000001</v>
      </c>
      <c r="E1050" s="71">
        <f t="shared" si="27"/>
        <v>1152.1020000000001</v>
      </c>
    </row>
    <row r="1051" spans="1:5">
      <c r="A1051" s="132" t="s">
        <v>215</v>
      </c>
      <c r="B1051" s="133">
        <v>2</v>
      </c>
      <c r="C1051" s="135">
        <v>8</v>
      </c>
      <c r="D1051" s="136">
        <v>842.40599999999995</v>
      </c>
      <c r="E1051" s="71">
        <f t="shared" si="27"/>
        <v>842.40599999999995</v>
      </c>
    </row>
    <row r="1052" spans="1:5">
      <c r="A1052" s="132" t="s">
        <v>215</v>
      </c>
      <c r="B1052" s="133">
        <v>2</v>
      </c>
      <c r="C1052" s="135">
        <v>10</v>
      </c>
      <c r="D1052" s="136">
        <v>530.50400000000002</v>
      </c>
      <c r="E1052" s="71">
        <f t="shared" si="27"/>
        <v>530.50400000000002</v>
      </c>
    </row>
    <row r="1053" spans="1:5">
      <c r="A1053" s="132" t="s">
        <v>215</v>
      </c>
      <c r="B1053" s="133">
        <v>2</v>
      </c>
      <c r="C1053" s="135">
        <v>12</v>
      </c>
      <c r="D1053" s="136">
        <v>345.93200000000002</v>
      </c>
      <c r="E1053" s="71">
        <f t="shared" si="27"/>
        <v>345.93200000000002</v>
      </c>
    </row>
    <row r="1054" spans="1:5">
      <c r="A1054" s="132" t="s">
        <v>215</v>
      </c>
      <c r="B1054" s="133">
        <v>2</v>
      </c>
      <c r="C1054" s="55">
        <v>24</v>
      </c>
      <c r="D1054" s="136">
        <v>146.80500000000001</v>
      </c>
      <c r="E1054" s="71">
        <f t="shared" si="27"/>
        <v>146.80500000000001</v>
      </c>
    </row>
    <row r="1055" spans="1:5">
      <c r="A1055" s="132" t="s">
        <v>215</v>
      </c>
      <c r="B1055" s="133">
        <v>2</v>
      </c>
      <c r="C1055" s="135">
        <v>36</v>
      </c>
      <c r="D1055" s="136">
        <v>28.431999999999999</v>
      </c>
      <c r="E1055" s="71" t="str">
        <f t="shared" si="27"/>
        <v>BQL</v>
      </c>
    </row>
    <row r="1056" spans="1:5">
      <c r="A1056" s="132" t="s">
        <v>216</v>
      </c>
      <c r="B1056" s="133">
        <v>1</v>
      </c>
      <c r="C1056" s="55">
        <v>0</v>
      </c>
      <c r="D1056" s="136" t="s">
        <v>178</v>
      </c>
      <c r="E1056" s="71" t="str">
        <f t="shared" si="27"/>
        <v>ND</v>
      </c>
    </row>
    <row r="1057" spans="1:5">
      <c r="A1057" s="132" t="s">
        <v>216</v>
      </c>
      <c r="B1057" s="133">
        <v>1</v>
      </c>
      <c r="C1057" s="135">
        <v>0.25</v>
      </c>
      <c r="D1057" s="136" t="s">
        <v>178</v>
      </c>
      <c r="E1057" s="71" t="str">
        <f t="shared" si="27"/>
        <v>ND</v>
      </c>
    </row>
    <row r="1058" spans="1:5">
      <c r="A1058" s="132" t="s">
        <v>216</v>
      </c>
      <c r="B1058" s="133">
        <v>1</v>
      </c>
      <c r="C1058" s="135">
        <v>0.5</v>
      </c>
      <c r="D1058" s="136">
        <v>158.636</v>
      </c>
      <c r="E1058" s="71">
        <f t="shared" si="27"/>
        <v>158.636</v>
      </c>
    </row>
    <row r="1059" spans="1:5">
      <c r="A1059" s="132" t="s">
        <v>216</v>
      </c>
      <c r="B1059" s="133">
        <v>1</v>
      </c>
      <c r="C1059" s="135">
        <v>0.75</v>
      </c>
      <c r="D1059" s="136">
        <v>292.10599999999999</v>
      </c>
      <c r="E1059" s="71">
        <f t="shared" si="27"/>
        <v>292.10599999999999</v>
      </c>
    </row>
    <row r="1060" spans="1:5">
      <c r="A1060" s="132" t="s">
        <v>216</v>
      </c>
      <c r="B1060" s="133">
        <v>1</v>
      </c>
      <c r="C1060" s="135">
        <v>1</v>
      </c>
      <c r="D1060" s="136">
        <v>364.04599999999999</v>
      </c>
      <c r="E1060" s="71">
        <f t="shared" si="27"/>
        <v>364.04599999999999</v>
      </c>
    </row>
    <row r="1061" spans="1:5">
      <c r="A1061" s="132" t="s">
        <v>216</v>
      </c>
      <c r="B1061" s="133">
        <v>1</v>
      </c>
      <c r="C1061" s="135">
        <v>1.5</v>
      </c>
      <c r="D1061" s="136">
        <v>419.52499999999998</v>
      </c>
      <c r="E1061" s="71">
        <f t="shared" si="27"/>
        <v>419.52499999999998</v>
      </c>
    </row>
    <row r="1062" spans="1:5">
      <c r="A1062" s="132" t="s">
        <v>216</v>
      </c>
      <c r="B1062" s="133">
        <v>1</v>
      </c>
      <c r="C1062" s="135">
        <v>2</v>
      </c>
      <c r="D1062" s="136">
        <v>446.56400000000002</v>
      </c>
      <c r="E1062" s="71">
        <f t="shared" si="27"/>
        <v>446.56400000000002</v>
      </c>
    </row>
    <row r="1063" spans="1:5">
      <c r="A1063" s="132" t="s">
        <v>216</v>
      </c>
      <c r="B1063" s="133">
        <v>1</v>
      </c>
      <c r="C1063" s="135">
        <v>3</v>
      </c>
      <c r="D1063" s="136">
        <v>580.11300000000006</v>
      </c>
      <c r="E1063" s="71">
        <f t="shared" si="27"/>
        <v>580.11300000000006</v>
      </c>
    </row>
    <row r="1064" spans="1:5">
      <c r="A1064" s="132" t="s">
        <v>216</v>
      </c>
      <c r="B1064" s="133">
        <v>1</v>
      </c>
      <c r="C1064" s="135">
        <v>4</v>
      </c>
      <c r="D1064" s="136">
        <v>3037.893</v>
      </c>
      <c r="E1064" s="71">
        <f t="shared" si="27"/>
        <v>3037.893</v>
      </c>
    </row>
    <row r="1065" spans="1:5">
      <c r="A1065" s="132" t="s">
        <v>216</v>
      </c>
      <c r="B1065" s="133">
        <v>1</v>
      </c>
      <c r="C1065" s="135">
        <v>5</v>
      </c>
      <c r="D1065" s="136">
        <v>2373.4639999999999</v>
      </c>
      <c r="E1065" s="71">
        <f t="shared" si="27"/>
        <v>2373.4639999999999</v>
      </c>
    </row>
    <row r="1066" spans="1:5">
      <c r="A1066" s="132" t="s">
        <v>216</v>
      </c>
      <c r="B1066" s="133">
        <v>1</v>
      </c>
      <c r="C1066" s="135">
        <v>6</v>
      </c>
      <c r="D1066" s="136">
        <v>1269.998</v>
      </c>
      <c r="E1066" s="71">
        <f t="shared" si="27"/>
        <v>1269.998</v>
      </c>
    </row>
    <row r="1067" spans="1:5">
      <c r="A1067" s="132" t="s">
        <v>216</v>
      </c>
      <c r="B1067" s="133">
        <v>1</v>
      </c>
      <c r="C1067" s="135">
        <v>7</v>
      </c>
      <c r="D1067" s="136">
        <v>837.65300000000002</v>
      </c>
      <c r="E1067" s="71">
        <f t="shared" si="27"/>
        <v>837.65300000000002</v>
      </c>
    </row>
    <row r="1068" spans="1:5">
      <c r="A1068" s="132" t="s">
        <v>216</v>
      </c>
      <c r="B1068" s="133">
        <v>1</v>
      </c>
      <c r="C1068" s="135">
        <v>8</v>
      </c>
      <c r="D1068" s="136">
        <v>660.27</v>
      </c>
      <c r="E1068" s="71">
        <f t="shared" si="27"/>
        <v>660.27</v>
      </c>
    </row>
    <row r="1069" spans="1:5">
      <c r="A1069" s="132" t="s">
        <v>216</v>
      </c>
      <c r="B1069" s="133">
        <v>1</v>
      </c>
      <c r="C1069" s="135">
        <v>10</v>
      </c>
      <c r="D1069" s="136">
        <v>411.15699999999998</v>
      </c>
      <c r="E1069" s="71">
        <f t="shared" si="27"/>
        <v>411.15699999999998</v>
      </c>
    </row>
    <row r="1070" spans="1:5">
      <c r="A1070" s="132" t="s">
        <v>216</v>
      </c>
      <c r="B1070" s="133">
        <v>1</v>
      </c>
      <c r="C1070" s="135">
        <v>12</v>
      </c>
      <c r="D1070" s="136">
        <v>286.97300000000001</v>
      </c>
      <c r="E1070" s="71">
        <f t="shared" si="27"/>
        <v>286.97300000000001</v>
      </c>
    </row>
    <row r="1071" spans="1:5">
      <c r="A1071" s="132" t="s">
        <v>216</v>
      </c>
      <c r="B1071" s="133">
        <v>1</v>
      </c>
      <c r="C1071" s="55">
        <v>24</v>
      </c>
      <c r="D1071" s="136">
        <v>90.643000000000001</v>
      </c>
      <c r="E1071" s="71">
        <f t="shared" si="27"/>
        <v>90.643000000000001</v>
      </c>
    </row>
    <row r="1072" spans="1:5">
      <c r="A1072" s="132" t="s">
        <v>216</v>
      </c>
      <c r="B1072" s="133">
        <v>1</v>
      </c>
      <c r="C1072" s="135">
        <v>36</v>
      </c>
      <c r="D1072" s="136" t="s">
        <v>178</v>
      </c>
      <c r="E1072" s="71" t="str">
        <f t="shared" si="27"/>
        <v>ND</v>
      </c>
    </row>
    <row r="1073" spans="1:5">
      <c r="A1073" s="132" t="s">
        <v>216</v>
      </c>
      <c r="B1073" s="133">
        <v>2</v>
      </c>
      <c r="C1073" s="55">
        <v>0</v>
      </c>
      <c r="D1073" s="136" t="s">
        <v>178</v>
      </c>
      <c r="E1073" s="71" t="str">
        <f t="shared" ref="E1073:E1080" si="28">IF(OR(D1073=0,D1073="no peak",D1073="&lt; 0", D1073&lt;$I$1*0.2),"ND",IF(OR(D1073&lt;$I$1,$I$1*0.2&lt;=D1073&lt;$I$1),"BQL",D1073))</f>
        <v>ND</v>
      </c>
    </row>
    <row r="1074" spans="1:5">
      <c r="A1074" s="132" t="s">
        <v>216</v>
      </c>
      <c r="B1074" s="133">
        <v>2</v>
      </c>
      <c r="C1074" s="135">
        <v>0.25</v>
      </c>
      <c r="D1074" s="136" t="s">
        <v>178</v>
      </c>
      <c r="E1074" s="71" t="str">
        <f t="shared" si="28"/>
        <v>ND</v>
      </c>
    </row>
    <row r="1075" spans="1:5">
      <c r="A1075" s="132" t="s">
        <v>216</v>
      </c>
      <c r="B1075" s="133">
        <v>2</v>
      </c>
      <c r="C1075" s="135">
        <v>0.5</v>
      </c>
      <c r="D1075" s="136">
        <v>169.834</v>
      </c>
      <c r="E1075" s="71">
        <f t="shared" si="28"/>
        <v>169.834</v>
      </c>
    </row>
    <row r="1076" spans="1:5">
      <c r="A1076" s="132" t="s">
        <v>216</v>
      </c>
      <c r="B1076" s="133">
        <v>2</v>
      </c>
      <c r="C1076" s="135">
        <v>0.75</v>
      </c>
      <c r="D1076" s="136">
        <v>402.02300000000002</v>
      </c>
      <c r="E1076" s="71">
        <f t="shared" si="28"/>
        <v>402.02300000000002</v>
      </c>
    </row>
    <row r="1077" spans="1:5">
      <c r="A1077" s="132" t="s">
        <v>216</v>
      </c>
      <c r="B1077" s="133">
        <v>2</v>
      </c>
      <c r="C1077" s="135">
        <v>1</v>
      </c>
      <c r="D1077" s="136">
        <v>532.36900000000003</v>
      </c>
      <c r="E1077" s="71">
        <f t="shared" si="28"/>
        <v>532.36900000000003</v>
      </c>
    </row>
    <row r="1078" spans="1:5">
      <c r="A1078" s="132" t="s">
        <v>216</v>
      </c>
      <c r="B1078" s="133">
        <v>2</v>
      </c>
      <c r="C1078" s="135">
        <v>1.5</v>
      </c>
      <c r="D1078" s="136">
        <v>646.24900000000002</v>
      </c>
      <c r="E1078" s="71">
        <f t="shared" si="28"/>
        <v>646.24900000000002</v>
      </c>
    </row>
    <row r="1079" spans="1:5">
      <c r="A1079" s="132" t="s">
        <v>216</v>
      </c>
      <c r="B1079" s="133">
        <v>2</v>
      </c>
      <c r="C1079" s="135">
        <v>2</v>
      </c>
      <c r="D1079" s="136">
        <v>686.87900000000002</v>
      </c>
      <c r="E1079" s="71">
        <f t="shared" si="28"/>
        <v>686.87900000000002</v>
      </c>
    </row>
    <row r="1080" spans="1:5">
      <c r="A1080" s="132" t="s">
        <v>216</v>
      </c>
      <c r="B1080" s="133">
        <v>2</v>
      </c>
      <c r="C1080" s="135">
        <v>3</v>
      </c>
      <c r="D1080" s="136">
        <v>720.73599999999999</v>
      </c>
      <c r="E1080" s="71">
        <f t="shared" si="28"/>
        <v>720.73599999999999</v>
      </c>
    </row>
    <row r="1081" spans="1:5">
      <c r="A1081" s="132" t="s">
        <v>216</v>
      </c>
      <c r="B1081" s="133">
        <v>2</v>
      </c>
      <c r="C1081" s="135">
        <v>4</v>
      </c>
      <c r="D1081" s="136">
        <v>1970.2449999999999</v>
      </c>
      <c r="E1081" s="71">
        <f t="shared" ref="E1081:E1144" si="29">IF(OR(D1081=0,D1081="no peak",D1081="&lt; 0", D1081&lt;$I$1*0.2),"ND",IF(OR(D1081&lt;$I$1,$I$1*0.2&lt;=D1081&lt;$I$1),"BQL",D1081))</f>
        <v>1970.2449999999999</v>
      </c>
    </row>
    <row r="1082" spans="1:5">
      <c r="A1082" s="132" t="s">
        <v>216</v>
      </c>
      <c r="B1082" s="133">
        <v>2</v>
      </c>
      <c r="C1082" s="135">
        <v>5</v>
      </c>
      <c r="D1082" s="136">
        <v>1451.152</v>
      </c>
      <c r="E1082" s="71">
        <f t="shared" si="29"/>
        <v>1451.152</v>
      </c>
    </row>
    <row r="1083" spans="1:5">
      <c r="A1083" s="132" t="s">
        <v>216</v>
      </c>
      <c r="B1083" s="133">
        <v>2</v>
      </c>
      <c r="C1083" s="135">
        <v>6</v>
      </c>
      <c r="D1083" s="136">
        <v>772.96299999999997</v>
      </c>
      <c r="E1083" s="71">
        <f t="shared" si="29"/>
        <v>772.96299999999997</v>
      </c>
    </row>
    <row r="1084" spans="1:5">
      <c r="A1084" s="132" t="s">
        <v>216</v>
      </c>
      <c r="B1084" s="133">
        <v>2</v>
      </c>
      <c r="C1084" s="135">
        <v>7</v>
      </c>
      <c r="D1084" s="136">
        <v>547.79</v>
      </c>
      <c r="E1084" s="71">
        <f t="shared" si="29"/>
        <v>547.79</v>
      </c>
    </row>
    <row r="1085" spans="1:5">
      <c r="A1085" s="132" t="s">
        <v>216</v>
      </c>
      <c r="B1085" s="133">
        <v>2</v>
      </c>
      <c r="C1085" s="135">
        <v>8</v>
      </c>
      <c r="D1085" s="136">
        <v>472.82299999999998</v>
      </c>
      <c r="E1085" s="71">
        <f t="shared" si="29"/>
        <v>472.82299999999998</v>
      </c>
    </row>
    <row r="1086" spans="1:5">
      <c r="A1086" s="132" t="s">
        <v>216</v>
      </c>
      <c r="B1086" s="133">
        <v>2</v>
      </c>
      <c r="C1086" s="135">
        <v>10</v>
      </c>
      <c r="D1086" s="136">
        <v>353.33100000000002</v>
      </c>
      <c r="E1086" s="71">
        <f t="shared" si="29"/>
        <v>353.33100000000002</v>
      </c>
    </row>
    <row r="1087" spans="1:5">
      <c r="A1087" s="132" t="s">
        <v>216</v>
      </c>
      <c r="B1087" s="133">
        <v>2</v>
      </c>
      <c r="C1087" s="135">
        <v>12</v>
      </c>
      <c r="D1087" s="136">
        <v>228.774</v>
      </c>
      <c r="E1087" s="71">
        <f t="shared" si="29"/>
        <v>228.774</v>
      </c>
    </row>
    <row r="1088" spans="1:5">
      <c r="A1088" s="132" t="s">
        <v>216</v>
      </c>
      <c r="B1088" s="133">
        <v>2</v>
      </c>
      <c r="C1088" s="55">
        <v>24</v>
      </c>
      <c r="D1088" s="136">
        <v>152.49799999999999</v>
      </c>
      <c r="E1088" s="71">
        <f t="shared" si="29"/>
        <v>152.49799999999999</v>
      </c>
    </row>
    <row r="1089" spans="1:5">
      <c r="A1089" s="132" t="s">
        <v>216</v>
      </c>
      <c r="B1089" s="133">
        <v>2</v>
      </c>
      <c r="C1089" s="135">
        <v>36</v>
      </c>
      <c r="D1089" s="136" t="s">
        <v>178</v>
      </c>
      <c r="E1089" s="71" t="str">
        <f t="shared" si="29"/>
        <v>ND</v>
      </c>
    </row>
    <row r="1090" spans="1:5">
      <c r="A1090" s="132" t="s">
        <v>217</v>
      </c>
      <c r="B1090" s="133">
        <v>1</v>
      </c>
      <c r="C1090" s="55">
        <v>0</v>
      </c>
      <c r="D1090" s="136" t="s">
        <v>178</v>
      </c>
      <c r="E1090" s="71" t="str">
        <f t="shared" si="29"/>
        <v>ND</v>
      </c>
    </row>
    <row r="1091" spans="1:5">
      <c r="A1091" s="132" t="s">
        <v>217</v>
      </c>
      <c r="B1091" s="133">
        <v>1</v>
      </c>
      <c r="C1091" s="135">
        <v>0.25</v>
      </c>
      <c r="D1091" s="136">
        <v>33.786999999999999</v>
      </c>
      <c r="E1091" s="71" t="str">
        <f t="shared" si="29"/>
        <v>BQL</v>
      </c>
    </row>
    <row r="1092" spans="1:5">
      <c r="A1092" s="132" t="s">
        <v>217</v>
      </c>
      <c r="B1092" s="133">
        <v>1</v>
      </c>
      <c r="C1092" s="135">
        <v>0.5</v>
      </c>
      <c r="D1092" s="136">
        <v>111.90600000000001</v>
      </c>
      <c r="E1092" s="71">
        <f t="shared" si="29"/>
        <v>111.90600000000001</v>
      </c>
    </row>
    <row r="1093" spans="1:5">
      <c r="A1093" s="132" t="s">
        <v>217</v>
      </c>
      <c r="B1093" s="133">
        <v>1</v>
      </c>
      <c r="C1093" s="135">
        <v>0.75</v>
      </c>
      <c r="D1093" s="136">
        <v>247.98699999999999</v>
      </c>
      <c r="E1093" s="71">
        <f t="shared" si="29"/>
        <v>247.98699999999999</v>
      </c>
    </row>
    <row r="1094" spans="1:5">
      <c r="A1094" s="132" t="s">
        <v>217</v>
      </c>
      <c r="B1094" s="133">
        <v>1</v>
      </c>
      <c r="C1094" s="135">
        <v>1</v>
      </c>
      <c r="D1094" s="136">
        <v>378.35899999999998</v>
      </c>
      <c r="E1094" s="71">
        <f t="shared" si="29"/>
        <v>378.35899999999998</v>
      </c>
    </row>
    <row r="1095" spans="1:5">
      <c r="A1095" s="132" t="s">
        <v>217</v>
      </c>
      <c r="B1095" s="133">
        <v>1</v>
      </c>
      <c r="C1095" s="135">
        <v>1.5</v>
      </c>
      <c r="D1095" s="136">
        <v>580.54200000000003</v>
      </c>
      <c r="E1095" s="71">
        <f t="shared" si="29"/>
        <v>580.54200000000003</v>
      </c>
    </row>
    <row r="1096" spans="1:5">
      <c r="A1096" s="132" t="s">
        <v>217</v>
      </c>
      <c r="B1096" s="133">
        <v>1</v>
      </c>
      <c r="C1096" s="135">
        <v>2</v>
      </c>
      <c r="D1096" s="136">
        <v>1111.154</v>
      </c>
      <c r="E1096" s="71">
        <f t="shared" si="29"/>
        <v>1111.154</v>
      </c>
    </row>
    <row r="1097" spans="1:5">
      <c r="A1097" s="132" t="s">
        <v>217</v>
      </c>
      <c r="B1097" s="133">
        <v>1</v>
      </c>
      <c r="C1097" s="135">
        <v>3</v>
      </c>
      <c r="D1097" s="136">
        <v>4794.0550000000003</v>
      </c>
      <c r="E1097" s="71">
        <f t="shared" si="29"/>
        <v>4794.0550000000003</v>
      </c>
    </row>
    <row r="1098" spans="1:5">
      <c r="A1098" s="132" t="s">
        <v>217</v>
      </c>
      <c r="B1098" s="133">
        <v>1</v>
      </c>
      <c r="C1098" s="135">
        <v>4</v>
      </c>
      <c r="D1098" s="136">
        <v>4615.6639999999998</v>
      </c>
      <c r="E1098" s="71">
        <f t="shared" si="29"/>
        <v>4615.6639999999998</v>
      </c>
    </row>
    <row r="1099" spans="1:5">
      <c r="A1099" s="132" t="s">
        <v>217</v>
      </c>
      <c r="B1099" s="133">
        <v>1</v>
      </c>
      <c r="C1099" s="135">
        <v>5</v>
      </c>
      <c r="D1099" s="136">
        <v>3301.739</v>
      </c>
      <c r="E1099" s="71">
        <f t="shared" si="29"/>
        <v>3301.739</v>
      </c>
    </row>
    <row r="1100" spans="1:5">
      <c r="A1100" s="132" t="s">
        <v>217</v>
      </c>
      <c r="B1100" s="133">
        <v>1</v>
      </c>
      <c r="C1100" s="135">
        <v>6</v>
      </c>
      <c r="D1100" s="136">
        <v>1789.7919999999999</v>
      </c>
      <c r="E1100" s="71">
        <f t="shared" si="29"/>
        <v>1789.7919999999999</v>
      </c>
    </row>
    <row r="1101" spans="1:5">
      <c r="A1101" s="132" t="s">
        <v>217</v>
      </c>
      <c r="B1101" s="133">
        <v>1</v>
      </c>
      <c r="C1101" s="135">
        <v>7</v>
      </c>
      <c r="D1101" s="136">
        <v>1149.8489999999999</v>
      </c>
      <c r="E1101" s="71">
        <f t="shared" si="29"/>
        <v>1149.8489999999999</v>
      </c>
    </row>
    <row r="1102" spans="1:5">
      <c r="A1102" s="132" t="s">
        <v>217</v>
      </c>
      <c r="B1102" s="133">
        <v>1</v>
      </c>
      <c r="C1102" s="135">
        <v>8</v>
      </c>
      <c r="D1102" s="136">
        <v>1076.748</v>
      </c>
      <c r="E1102" s="71">
        <f t="shared" si="29"/>
        <v>1076.748</v>
      </c>
    </row>
    <row r="1103" spans="1:5">
      <c r="A1103" s="132" t="s">
        <v>217</v>
      </c>
      <c r="B1103" s="133">
        <v>1</v>
      </c>
      <c r="C1103" s="135">
        <v>10</v>
      </c>
      <c r="D1103" s="136">
        <v>856.27</v>
      </c>
      <c r="E1103" s="71">
        <f t="shared" si="29"/>
        <v>856.27</v>
      </c>
    </row>
    <row r="1104" spans="1:5">
      <c r="A1104" s="132" t="s">
        <v>217</v>
      </c>
      <c r="B1104" s="133">
        <v>1</v>
      </c>
      <c r="C1104" s="135">
        <v>12</v>
      </c>
      <c r="D1104" s="136">
        <v>687.26300000000003</v>
      </c>
      <c r="E1104" s="71">
        <f t="shared" si="29"/>
        <v>687.26300000000003</v>
      </c>
    </row>
    <row r="1105" spans="1:5">
      <c r="A1105" s="132" t="s">
        <v>217</v>
      </c>
      <c r="B1105" s="133">
        <v>1</v>
      </c>
      <c r="C1105" s="55">
        <v>24</v>
      </c>
      <c r="D1105" s="136">
        <v>293.43</v>
      </c>
      <c r="E1105" s="71">
        <f t="shared" si="29"/>
        <v>293.43</v>
      </c>
    </row>
    <row r="1106" spans="1:5">
      <c r="A1106" s="132" t="s">
        <v>217</v>
      </c>
      <c r="B1106" s="133">
        <v>1</v>
      </c>
      <c r="C1106" s="135">
        <v>36</v>
      </c>
      <c r="D1106" s="136">
        <v>150.31299999999999</v>
      </c>
      <c r="E1106" s="71">
        <f t="shared" si="29"/>
        <v>150.31299999999999</v>
      </c>
    </row>
    <row r="1107" spans="1:5">
      <c r="A1107" s="132" t="s">
        <v>217</v>
      </c>
      <c r="B1107" s="133">
        <v>2</v>
      </c>
      <c r="C1107" s="55">
        <v>0</v>
      </c>
      <c r="D1107" s="136" t="s">
        <v>178</v>
      </c>
      <c r="E1107" s="71" t="str">
        <f t="shared" si="29"/>
        <v>ND</v>
      </c>
    </row>
    <row r="1108" spans="1:5">
      <c r="A1108" s="132" t="s">
        <v>217</v>
      </c>
      <c r="B1108" s="133">
        <v>2</v>
      </c>
      <c r="C1108" s="135">
        <v>0.25</v>
      </c>
      <c r="D1108" s="136" t="s">
        <v>178</v>
      </c>
      <c r="E1108" s="71" t="str">
        <f t="shared" si="29"/>
        <v>ND</v>
      </c>
    </row>
    <row r="1109" spans="1:5">
      <c r="A1109" s="132" t="s">
        <v>217</v>
      </c>
      <c r="B1109" s="133">
        <v>2</v>
      </c>
      <c r="C1109" s="135">
        <v>0.5</v>
      </c>
      <c r="D1109" s="136">
        <v>232.09700000000001</v>
      </c>
      <c r="E1109" s="71">
        <f t="shared" si="29"/>
        <v>232.09700000000001</v>
      </c>
    </row>
    <row r="1110" spans="1:5">
      <c r="A1110" s="132" t="s">
        <v>217</v>
      </c>
      <c r="B1110" s="133">
        <v>2</v>
      </c>
      <c r="C1110" s="135">
        <v>0.75</v>
      </c>
      <c r="D1110" s="136">
        <v>457.44900000000001</v>
      </c>
      <c r="E1110" s="71">
        <f t="shared" si="29"/>
        <v>457.44900000000001</v>
      </c>
    </row>
    <row r="1111" spans="1:5">
      <c r="A1111" s="132" t="s">
        <v>217</v>
      </c>
      <c r="B1111" s="133">
        <v>2</v>
      </c>
      <c r="C1111" s="135">
        <v>1</v>
      </c>
      <c r="D1111" s="136">
        <v>858.00699999999995</v>
      </c>
      <c r="E1111" s="71">
        <f t="shared" si="29"/>
        <v>858.00699999999995</v>
      </c>
    </row>
    <row r="1112" spans="1:5">
      <c r="A1112" s="132" t="s">
        <v>217</v>
      </c>
      <c r="B1112" s="133">
        <v>2</v>
      </c>
      <c r="C1112" s="135">
        <v>1.5</v>
      </c>
      <c r="D1112" s="136">
        <v>1281.796</v>
      </c>
      <c r="E1112" s="71">
        <f t="shared" si="29"/>
        <v>1281.796</v>
      </c>
    </row>
    <row r="1113" spans="1:5">
      <c r="A1113" s="132" t="s">
        <v>217</v>
      </c>
      <c r="B1113" s="133">
        <v>2</v>
      </c>
      <c r="C1113" s="135">
        <v>2</v>
      </c>
      <c r="D1113" s="136">
        <v>2452.5039999999999</v>
      </c>
      <c r="E1113" s="71">
        <f t="shared" si="29"/>
        <v>2452.5039999999999</v>
      </c>
    </row>
    <row r="1114" spans="1:5">
      <c r="A1114" s="132" t="s">
        <v>217</v>
      </c>
      <c r="B1114" s="133">
        <v>2</v>
      </c>
      <c r="C1114" s="135">
        <v>3</v>
      </c>
      <c r="D1114" s="136">
        <v>3673.8470000000002</v>
      </c>
      <c r="E1114" s="71">
        <f t="shared" si="29"/>
        <v>3673.8470000000002</v>
      </c>
    </row>
    <row r="1115" spans="1:5">
      <c r="A1115" s="132" t="s">
        <v>217</v>
      </c>
      <c r="B1115" s="133">
        <v>2</v>
      </c>
      <c r="C1115" s="135">
        <v>4</v>
      </c>
      <c r="D1115" s="136">
        <v>3160.54</v>
      </c>
      <c r="E1115" s="71">
        <f t="shared" si="29"/>
        <v>3160.54</v>
      </c>
    </row>
    <row r="1116" spans="1:5">
      <c r="A1116" s="132" t="s">
        <v>217</v>
      </c>
      <c r="B1116" s="133">
        <v>2</v>
      </c>
      <c r="C1116" s="135">
        <v>5</v>
      </c>
      <c r="D1116" s="136">
        <v>2112.2179999999998</v>
      </c>
      <c r="E1116" s="71">
        <f t="shared" si="29"/>
        <v>2112.2179999999998</v>
      </c>
    </row>
    <row r="1117" spans="1:5">
      <c r="A1117" s="132" t="s">
        <v>217</v>
      </c>
      <c r="B1117" s="133">
        <v>2</v>
      </c>
      <c r="C1117" s="135">
        <v>6</v>
      </c>
      <c r="D1117" s="136">
        <v>1426.9349999999999</v>
      </c>
      <c r="E1117" s="71">
        <f t="shared" si="29"/>
        <v>1426.9349999999999</v>
      </c>
    </row>
    <row r="1118" spans="1:5">
      <c r="A1118" s="132" t="s">
        <v>217</v>
      </c>
      <c r="B1118" s="133">
        <v>2</v>
      </c>
      <c r="C1118" s="135">
        <v>7</v>
      </c>
      <c r="D1118" s="136">
        <v>1139.4559999999999</v>
      </c>
      <c r="E1118" s="71">
        <f t="shared" si="29"/>
        <v>1139.4559999999999</v>
      </c>
    </row>
    <row r="1119" spans="1:5">
      <c r="A1119" s="132" t="s">
        <v>217</v>
      </c>
      <c r="B1119" s="133">
        <v>2</v>
      </c>
      <c r="C1119" s="135">
        <v>8</v>
      </c>
      <c r="D1119" s="136">
        <v>1145.328</v>
      </c>
      <c r="E1119" s="71">
        <f t="shared" si="29"/>
        <v>1145.328</v>
      </c>
    </row>
    <row r="1120" spans="1:5">
      <c r="A1120" s="132" t="s">
        <v>217</v>
      </c>
      <c r="B1120" s="133">
        <v>2</v>
      </c>
      <c r="C1120" s="135">
        <v>10</v>
      </c>
      <c r="D1120" s="136">
        <v>986.44899999999996</v>
      </c>
      <c r="E1120" s="71">
        <f t="shared" si="29"/>
        <v>986.44899999999996</v>
      </c>
    </row>
    <row r="1121" spans="1:5">
      <c r="A1121" s="132" t="s">
        <v>217</v>
      </c>
      <c r="B1121" s="133">
        <v>2</v>
      </c>
      <c r="C1121" s="135">
        <v>12</v>
      </c>
      <c r="D1121" s="136">
        <v>751.63300000000004</v>
      </c>
      <c r="E1121" s="71">
        <f t="shared" si="29"/>
        <v>751.63300000000004</v>
      </c>
    </row>
    <row r="1122" spans="1:5">
      <c r="A1122" s="132" t="s">
        <v>217</v>
      </c>
      <c r="B1122" s="133">
        <v>2</v>
      </c>
      <c r="C1122" s="55">
        <v>24</v>
      </c>
      <c r="D1122" s="136">
        <v>288.37200000000001</v>
      </c>
      <c r="E1122" s="71">
        <f t="shared" si="29"/>
        <v>288.37200000000001</v>
      </c>
    </row>
    <row r="1123" spans="1:5">
      <c r="A1123" s="132" t="s">
        <v>217</v>
      </c>
      <c r="B1123" s="133">
        <v>2</v>
      </c>
      <c r="C1123" s="135">
        <v>36</v>
      </c>
      <c r="D1123" s="136">
        <v>166.28200000000001</v>
      </c>
      <c r="E1123" s="71">
        <f t="shared" si="29"/>
        <v>166.28200000000001</v>
      </c>
    </row>
    <row r="1124" spans="1:5">
      <c r="A1124" s="132" t="s">
        <v>218</v>
      </c>
      <c r="B1124" s="133">
        <v>1</v>
      </c>
      <c r="C1124" s="55">
        <v>0</v>
      </c>
      <c r="D1124" s="136" t="s">
        <v>178</v>
      </c>
      <c r="E1124" s="71" t="str">
        <f t="shared" si="29"/>
        <v>ND</v>
      </c>
    </row>
    <row r="1125" spans="1:5">
      <c r="A1125" s="132" t="s">
        <v>218</v>
      </c>
      <c r="B1125" s="133">
        <v>1</v>
      </c>
      <c r="C1125" s="135">
        <v>0.25</v>
      </c>
      <c r="D1125" s="136">
        <v>61.576999999999998</v>
      </c>
      <c r="E1125" s="71">
        <f t="shared" si="29"/>
        <v>61.576999999999998</v>
      </c>
    </row>
    <row r="1126" spans="1:5">
      <c r="A1126" s="132" t="s">
        <v>218</v>
      </c>
      <c r="B1126" s="133">
        <v>1</v>
      </c>
      <c r="C1126" s="135">
        <v>0.5</v>
      </c>
      <c r="D1126" s="136">
        <v>289.29000000000002</v>
      </c>
      <c r="E1126" s="71">
        <f t="shared" si="29"/>
        <v>289.29000000000002</v>
      </c>
    </row>
    <row r="1127" spans="1:5">
      <c r="A1127" s="132" t="s">
        <v>218</v>
      </c>
      <c r="B1127" s="133">
        <v>1</v>
      </c>
      <c r="C1127" s="135">
        <v>0.75</v>
      </c>
      <c r="D1127" s="136">
        <v>566.54600000000005</v>
      </c>
      <c r="E1127" s="71">
        <f t="shared" si="29"/>
        <v>566.54600000000005</v>
      </c>
    </row>
    <row r="1128" spans="1:5">
      <c r="A1128" s="132" t="s">
        <v>218</v>
      </c>
      <c r="B1128" s="133">
        <v>1</v>
      </c>
      <c r="C1128" s="135">
        <v>1</v>
      </c>
      <c r="D1128" s="136">
        <v>1019.182</v>
      </c>
      <c r="E1128" s="71">
        <f t="shared" si="29"/>
        <v>1019.182</v>
      </c>
    </row>
    <row r="1129" spans="1:5">
      <c r="A1129" s="132" t="s">
        <v>218</v>
      </c>
      <c r="B1129" s="133">
        <v>1</v>
      </c>
      <c r="C1129" s="135">
        <v>1.5</v>
      </c>
      <c r="D1129" s="136">
        <v>1414.6610000000001</v>
      </c>
      <c r="E1129" s="71">
        <f t="shared" si="29"/>
        <v>1414.6610000000001</v>
      </c>
    </row>
    <row r="1130" spans="1:5">
      <c r="A1130" s="132" t="s">
        <v>218</v>
      </c>
      <c r="B1130" s="133">
        <v>1</v>
      </c>
      <c r="C1130" s="135">
        <v>2</v>
      </c>
      <c r="D1130" s="136">
        <v>1695.9059999999999</v>
      </c>
      <c r="E1130" s="71">
        <f t="shared" si="29"/>
        <v>1695.9059999999999</v>
      </c>
    </row>
    <row r="1131" spans="1:5">
      <c r="A1131" s="132" t="s">
        <v>218</v>
      </c>
      <c r="B1131" s="133">
        <v>1</v>
      </c>
      <c r="C1131" s="135">
        <v>3</v>
      </c>
      <c r="D1131" s="136">
        <v>1855.9280000000001</v>
      </c>
      <c r="E1131" s="71">
        <f t="shared" si="29"/>
        <v>1855.9280000000001</v>
      </c>
    </row>
    <row r="1132" spans="1:5">
      <c r="A1132" s="132" t="s">
        <v>218</v>
      </c>
      <c r="B1132" s="133">
        <v>1</v>
      </c>
      <c r="C1132" s="135">
        <v>4</v>
      </c>
      <c r="D1132" s="136">
        <v>1777.789</v>
      </c>
      <c r="E1132" s="71">
        <f t="shared" si="29"/>
        <v>1777.789</v>
      </c>
    </row>
    <row r="1133" spans="1:5">
      <c r="A1133" s="132" t="s">
        <v>218</v>
      </c>
      <c r="B1133" s="133">
        <v>1</v>
      </c>
      <c r="C1133" s="135">
        <v>5</v>
      </c>
      <c r="D1133" s="136">
        <v>1273.529</v>
      </c>
      <c r="E1133" s="71">
        <f t="shared" si="29"/>
        <v>1273.529</v>
      </c>
    </row>
    <row r="1134" spans="1:5">
      <c r="A1134" s="132" t="s">
        <v>218</v>
      </c>
      <c r="B1134" s="133">
        <v>1</v>
      </c>
      <c r="C1134" s="135">
        <v>6</v>
      </c>
      <c r="D1134" s="136">
        <v>827.66499999999996</v>
      </c>
      <c r="E1134" s="71">
        <f t="shared" si="29"/>
        <v>827.66499999999996</v>
      </c>
    </row>
    <row r="1135" spans="1:5">
      <c r="A1135" s="132" t="s">
        <v>218</v>
      </c>
      <c r="B1135" s="133">
        <v>1</v>
      </c>
      <c r="C1135" s="135">
        <v>7</v>
      </c>
      <c r="D1135" s="136">
        <v>661.95</v>
      </c>
      <c r="E1135" s="71">
        <f t="shared" si="29"/>
        <v>661.95</v>
      </c>
    </row>
    <row r="1136" spans="1:5">
      <c r="A1136" s="132" t="s">
        <v>218</v>
      </c>
      <c r="B1136" s="133">
        <v>1</v>
      </c>
      <c r="C1136" s="135">
        <v>8</v>
      </c>
      <c r="D1136" s="136">
        <v>563.56100000000004</v>
      </c>
      <c r="E1136" s="71">
        <f t="shared" si="29"/>
        <v>563.56100000000004</v>
      </c>
    </row>
    <row r="1137" spans="1:5">
      <c r="A1137" s="132" t="s">
        <v>218</v>
      </c>
      <c r="B1137" s="133">
        <v>1</v>
      </c>
      <c r="C1137" s="135">
        <v>10</v>
      </c>
      <c r="D1137" s="136">
        <v>446.02</v>
      </c>
      <c r="E1137" s="71">
        <f t="shared" si="29"/>
        <v>446.02</v>
      </c>
    </row>
    <row r="1138" spans="1:5">
      <c r="A1138" s="132" t="s">
        <v>218</v>
      </c>
      <c r="B1138" s="133">
        <v>1</v>
      </c>
      <c r="C1138" s="135">
        <v>12</v>
      </c>
      <c r="D1138" s="136">
        <v>359.09800000000001</v>
      </c>
      <c r="E1138" s="71">
        <f t="shared" si="29"/>
        <v>359.09800000000001</v>
      </c>
    </row>
    <row r="1139" spans="1:5">
      <c r="A1139" s="132" t="s">
        <v>218</v>
      </c>
      <c r="B1139" s="133">
        <v>1</v>
      </c>
      <c r="C1139" s="55">
        <v>24</v>
      </c>
      <c r="D1139" s="136">
        <v>149.983</v>
      </c>
      <c r="E1139" s="71">
        <f t="shared" si="29"/>
        <v>149.983</v>
      </c>
    </row>
    <row r="1140" spans="1:5">
      <c r="A1140" s="132" t="s">
        <v>218</v>
      </c>
      <c r="B1140" s="133">
        <v>1</v>
      </c>
      <c r="C1140" s="135">
        <v>36</v>
      </c>
      <c r="D1140" s="136">
        <v>39.56</v>
      </c>
      <c r="E1140" s="71" t="str">
        <f t="shared" si="29"/>
        <v>BQL</v>
      </c>
    </row>
    <row r="1141" spans="1:5">
      <c r="A1141" s="132" t="s">
        <v>218</v>
      </c>
      <c r="B1141" s="133">
        <v>2</v>
      </c>
      <c r="C1141" s="55">
        <v>0</v>
      </c>
      <c r="D1141" s="136" t="s">
        <v>178</v>
      </c>
      <c r="E1141" s="71" t="str">
        <f t="shared" si="29"/>
        <v>ND</v>
      </c>
    </row>
    <row r="1142" spans="1:5">
      <c r="A1142" s="132" t="s">
        <v>218</v>
      </c>
      <c r="B1142" s="133">
        <v>2</v>
      </c>
      <c r="C1142" s="135">
        <v>0.25</v>
      </c>
      <c r="D1142" s="136">
        <v>175.255</v>
      </c>
      <c r="E1142" s="71">
        <f t="shared" si="29"/>
        <v>175.255</v>
      </c>
    </row>
    <row r="1143" spans="1:5">
      <c r="A1143" s="132" t="s">
        <v>218</v>
      </c>
      <c r="B1143" s="133">
        <v>2</v>
      </c>
      <c r="C1143" s="135">
        <v>0.5</v>
      </c>
      <c r="D1143" s="136">
        <v>512.46799999999996</v>
      </c>
      <c r="E1143" s="71">
        <f t="shared" si="29"/>
        <v>512.46799999999996</v>
      </c>
    </row>
    <row r="1144" spans="1:5">
      <c r="A1144" s="132" t="s">
        <v>218</v>
      </c>
      <c r="B1144" s="133">
        <v>2</v>
      </c>
      <c r="C1144" s="135">
        <v>0.75</v>
      </c>
      <c r="D1144" s="136">
        <v>864.27</v>
      </c>
      <c r="E1144" s="71">
        <f t="shared" si="29"/>
        <v>864.27</v>
      </c>
    </row>
    <row r="1145" spans="1:5">
      <c r="A1145" s="132" t="s">
        <v>218</v>
      </c>
      <c r="B1145" s="133">
        <v>2</v>
      </c>
      <c r="C1145" s="135">
        <v>1</v>
      </c>
      <c r="D1145" s="136">
        <v>1231.19</v>
      </c>
      <c r="E1145" s="71">
        <f t="shared" ref="E1145:E1208" si="30">IF(OR(D1145=0,D1145="no peak",D1145="&lt; 0", D1145&lt;$I$1*0.2),"ND",IF(OR(D1145&lt;$I$1,$I$1*0.2&lt;=D1145&lt;$I$1),"BQL",D1145))</f>
        <v>1231.19</v>
      </c>
    </row>
    <row r="1146" spans="1:5">
      <c r="A1146" s="132" t="s">
        <v>218</v>
      </c>
      <c r="B1146" s="133">
        <v>2</v>
      </c>
      <c r="C1146" s="135">
        <v>1.5</v>
      </c>
      <c r="D1146" s="136">
        <v>2055.8180000000002</v>
      </c>
      <c r="E1146" s="71">
        <f t="shared" si="30"/>
        <v>2055.8180000000002</v>
      </c>
    </row>
    <row r="1147" spans="1:5">
      <c r="A1147" s="132" t="s">
        <v>218</v>
      </c>
      <c r="B1147" s="133">
        <v>2</v>
      </c>
      <c r="C1147" s="135">
        <v>2</v>
      </c>
      <c r="D1147" s="136">
        <v>2632.1280000000002</v>
      </c>
      <c r="E1147" s="71">
        <f t="shared" si="30"/>
        <v>2632.1280000000002</v>
      </c>
    </row>
    <row r="1148" spans="1:5">
      <c r="A1148" s="132" t="s">
        <v>218</v>
      </c>
      <c r="B1148" s="133">
        <v>2</v>
      </c>
      <c r="C1148" s="135">
        <v>3</v>
      </c>
      <c r="D1148" s="136">
        <v>2765.7829999999999</v>
      </c>
      <c r="E1148" s="71">
        <f t="shared" si="30"/>
        <v>2765.7829999999999</v>
      </c>
    </row>
    <row r="1149" spans="1:5">
      <c r="A1149" s="132" t="s">
        <v>218</v>
      </c>
      <c r="B1149" s="133">
        <v>2</v>
      </c>
      <c r="C1149" s="135">
        <v>4</v>
      </c>
      <c r="D1149" s="136">
        <v>2434.6089999999999</v>
      </c>
      <c r="E1149" s="71">
        <f t="shared" si="30"/>
        <v>2434.6089999999999</v>
      </c>
    </row>
    <row r="1150" spans="1:5">
      <c r="A1150" s="132" t="s">
        <v>218</v>
      </c>
      <c r="B1150" s="133">
        <v>2</v>
      </c>
      <c r="C1150" s="135">
        <v>5</v>
      </c>
      <c r="D1150" s="136">
        <v>1887.6690000000001</v>
      </c>
      <c r="E1150" s="71">
        <f t="shared" si="30"/>
        <v>1887.6690000000001</v>
      </c>
    </row>
    <row r="1151" spans="1:5">
      <c r="A1151" s="132" t="s">
        <v>218</v>
      </c>
      <c r="B1151" s="133">
        <v>2</v>
      </c>
      <c r="C1151" s="135">
        <v>6</v>
      </c>
      <c r="D1151" s="136">
        <v>1041.3</v>
      </c>
      <c r="E1151" s="71">
        <f t="shared" si="30"/>
        <v>1041.3</v>
      </c>
    </row>
    <row r="1152" spans="1:5">
      <c r="A1152" s="132" t="s">
        <v>218</v>
      </c>
      <c r="B1152" s="133">
        <v>2</v>
      </c>
      <c r="C1152" s="135">
        <v>7</v>
      </c>
      <c r="D1152" s="136">
        <v>788.31200000000001</v>
      </c>
      <c r="E1152" s="71">
        <f t="shared" si="30"/>
        <v>788.31200000000001</v>
      </c>
    </row>
    <row r="1153" spans="1:5">
      <c r="A1153" s="132" t="s">
        <v>218</v>
      </c>
      <c r="B1153" s="133">
        <v>2</v>
      </c>
      <c r="C1153" s="135">
        <v>8</v>
      </c>
      <c r="D1153" s="136">
        <v>813.71</v>
      </c>
      <c r="E1153" s="71">
        <f t="shared" si="30"/>
        <v>813.71</v>
      </c>
    </row>
    <row r="1154" spans="1:5">
      <c r="A1154" s="132" t="s">
        <v>218</v>
      </c>
      <c r="B1154" s="133">
        <v>2</v>
      </c>
      <c r="C1154" s="135">
        <v>10</v>
      </c>
      <c r="D1154" s="136">
        <v>515.82799999999997</v>
      </c>
      <c r="E1154" s="71">
        <f t="shared" si="30"/>
        <v>515.82799999999997</v>
      </c>
    </row>
    <row r="1155" spans="1:5">
      <c r="A1155" s="132" t="s">
        <v>218</v>
      </c>
      <c r="B1155" s="133">
        <v>2</v>
      </c>
      <c r="C1155" s="135">
        <v>12</v>
      </c>
      <c r="D1155" s="136">
        <v>344.41</v>
      </c>
      <c r="E1155" s="71">
        <f t="shared" si="30"/>
        <v>344.41</v>
      </c>
    </row>
    <row r="1156" spans="1:5">
      <c r="A1156" s="132" t="s">
        <v>218</v>
      </c>
      <c r="B1156" s="133">
        <v>2</v>
      </c>
      <c r="C1156" s="55">
        <v>24</v>
      </c>
      <c r="D1156" s="136">
        <v>149.40100000000001</v>
      </c>
      <c r="E1156" s="71">
        <f t="shared" si="30"/>
        <v>149.40100000000001</v>
      </c>
    </row>
    <row r="1157" spans="1:5">
      <c r="A1157" s="132" t="s">
        <v>218</v>
      </c>
      <c r="B1157" s="133">
        <v>2</v>
      </c>
      <c r="C1157" s="135">
        <v>36</v>
      </c>
      <c r="D1157" s="136">
        <v>36.384999999999998</v>
      </c>
      <c r="E1157" s="71" t="str">
        <f t="shared" si="30"/>
        <v>BQL</v>
      </c>
    </row>
    <row r="1158" spans="1:5">
      <c r="A1158" s="132" t="s">
        <v>219</v>
      </c>
      <c r="B1158" s="133">
        <v>1</v>
      </c>
      <c r="C1158" s="55">
        <v>0</v>
      </c>
      <c r="D1158" s="136" t="s">
        <v>178</v>
      </c>
      <c r="E1158" s="71" t="str">
        <f t="shared" si="30"/>
        <v>ND</v>
      </c>
    </row>
    <row r="1159" spans="1:5">
      <c r="A1159" s="132" t="s">
        <v>219</v>
      </c>
      <c r="B1159" s="133">
        <v>1</v>
      </c>
      <c r="C1159" s="135">
        <v>0.25</v>
      </c>
      <c r="D1159" s="136">
        <v>275.71199999999999</v>
      </c>
      <c r="E1159" s="71">
        <f t="shared" si="30"/>
        <v>275.71199999999999</v>
      </c>
    </row>
    <row r="1160" spans="1:5">
      <c r="A1160" s="132" t="s">
        <v>219</v>
      </c>
      <c r="B1160" s="133">
        <v>1</v>
      </c>
      <c r="C1160" s="135">
        <v>0.5</v>
      </c>
      <c r="D1160" s="136">
        <v>1434.08</v>
      </c>
      <c r="E1160" s="71">
        <f t="shared" si="30"/>
        <v>1434.08</v>
      </c>
    </row>
    <row r="1161" spans="1:5">
      <c r="A1161" s="132" t="s">
        <v>219</v>
      </c>
      <c r="B1161" s="133">
        <v>1</v>
      </c>
      <c r="C1161" s="135">
        <v>0.75</v>
      </c>
      <c r="D1161" s="136">
        <v>2351.8389999999999</v>
      </c>
      <c r="E1161" s="71">
        <f t="shared" si="30"/>
        <v>2351.8389999999999</v>
      </c>
    </row>
    <row r="1162" spans="1:5">
      <c r="A1162" s="132" t="s">
        <v>219</v>
      </c>
      <c r="B1162" s="133">
        <v>1</v>
      </c>
      <c r="C1162" s="135">
        <v>1</v>
      </c>
      <c r="D1162" s="136">
        <v>2723.3150000000001</v>
      </c>
      <c r="E1162" s="71">
        <f t="shared" si="30"/>
        <v>2723.3150000000001</v>
      </c>
    </row>
    <row r="1163" spans="1:5">
      <c r="A1163" s="132" t="s">
        <v>219</v>
      </c>
      <c r="B1163" s="133">
        <v>1</v>
      </c>
      <c r="C1163" s="135">
        <v>1.5</v>
      </c>
      <c r="D1163" s="136">
        <v>2513.5749999999998</v>
      </c>
      <c r="E1163" s="71">
        <f t="shared" si="30"/>
        <v>2513.5749999999998</v>
      </c>
    </row>
    <row r="1164" spans="1:5">
      <c r="A1164" s="132" t="s">
        <v>219</v>
      </c>
      <c r="B1164" s="133">
        <v>1</v>
      </c>
      <c r="C1164" s="135">
        <v>2</v>
      </c>
      <c r="D1164" s="136">
        <v>1941.675</v>
      </c>
      <c r="E1164" s="71">
        <f t="shared" si="30"/>
        <v>1941.675</v>
      </c>
    </row>
    <row r="1165" spans="1:5">
      <c r="A1165" s="132" t="s">
        <v>219</v>
      </c>
      <c r="B1165" s="133">
        <v>1</v>
      </c>
      <c r="C1165" s="135">
        <v>3</v>
      </c>
      <c r="D1165" s="136">
        <v>1314.1849999999999</v>
      </c>
      <c r="E1165" s="71">
        <f t="shared" si="30"/>
        <v>1314.1849999999999</v>
      </c>
    </row>
    <row r="1166" spans="1:5">
      <c r="A1166" s="132" t="s">
        <v>219</v>
      </c>
      <c r="B1166" s="133">
        <v>1</v>
      </c>
      <c r="C1166" s="135">
        <v>4</v>
      </c>
      <c r="D1166" s="136">
        <v>984.20500000000004</v>
      </c>
      <c r="E1166" s="71">
        <f t="shared" si="30"/>
        <v>984.20500000000004</v>
      </c>
    </row>
    <row r="1167" spans="1:5">
      <c r="A1167" s="132" t="s">
        <v>219</v>
      </c>
      <c r="B1167" s="133">
        <v>1</v>
      </c>
      <c r="C1167" s="135">
        <v>5</v>
      </c>
      <c r="D1167" s="136">
        <v>800.58900000000006</v>
      </c>
      <c r="E1167" s="71">
        <f t="shared" si="30"/>
        <v>800.58900000000006</v>
      </c>
    </row>
    <row r="1168" spans="1:5">
      <c r="A1168" s="132" t="s">
        <v>219</v>
      </c>
      <c r="B1168" s="133">
        <v>1</v>
      </c>
      <c r="C1168" s="135">
        <v>6</v>
      </c>
      <c r="D1168" s="136">
        <v>591</v>
      </c>
      <c r="E1168" s="71">
        <f t="shared" si="30"/>
        <v>591</v>
      </c>
    </row>
    <row r="1169" spans="1:5">
      <c r="A1169" s="132" t="s">
        <v>219</v>
      </c>
      <c r="B1169" s="133">
        <v>1</v>
      </c>
      <c r="C1169" s="135">
        <v>7</v>
      </c>
      <c r="D1169" s="136">
        <v>494.98099999999999</v>
      </c>
      <c r="E1169" s="71">
        <f t="shared" si="30"/>
        <v>494.98099999999999</v>
      </c>
    </row>
    <row r="1170" spans="1:5">
      <c r="A1170" s="132" t="s">
        <v>219</v>
      </c>
      <c r="B1170" s="133">
        <v>1</v>
      </c>
      <c r="C1170" s="135">
        <v>8</v>
      </c>
      <c r="D1170" s="136">
        <v>533.79100000000005</v>
      </c>
      <c r="E1170" s="71">
        <f t="shared" si="30"/>
        <v>533.79100000000005</v>
      </c>
    </row>
    <row r="1171" spans="1:5">
      <c r="A1171" s="132" t="s">
        <v>219</v>
      </c>
      <c r="B1171" s="133">
        <v>1</v>
      </c>
      <c r="C1171" s="135">
        <v>10</v>
      </c>
      <c r="D1171" s="136">
        <v>428.37700000000001</v>
      </c>
      <c r="E1171" s="71">
        <f t="shared" si="30"/>
        <v>428.37700000000001</v>
      </c>
    </row>
    <row r="1172" spans="1:5">
      <c r="A1172" s="132" t="s">
        <v>219</v>
      </c>
      <c r="B1172" s="133">
        <v>1</v>
      </c>
      <c r="C1172" s="135">
        <v>12</v>
      </c>
      <c r="D1172" s="136">
        <v>306.65699999999998</v>
      </c>
      <c r="E1172" s="71">
        <f t="shared" si="30"/>
        <v>306.65699999999998</v>
      </c>
    </row>
    <row r="1173" spans="1:5">
      <c r="A1173" s="132" t="s">
        <v>219</v>
      </c>
      <c r="B1173" s="133">
        <v>1</v>
      </c>
      <c r="C1173" s="55">
        <v>24</v>
      </c>
      <c r="D1173" s="136">
        <v>110.342</v>
      </c>
      <c r="E1173" s="71">
        <f t="shared" si="30"/>
        <v>110.342</v>
      </c>
    </row>
    <row r="1174" spans="1:5">
      <c r="A1174" s="132" t="s">
        <v>219</v>
      </c>
      <c r="B1174" s="133">
        <v>1</v>
      </c>
      <c r="C1174" s="135">
        <v>36</v>
      </c>
      <c r="D1174" s="136">
        <v>37.377000000000002</v>
      </c>
      <c r="E1174" s="71" t="str">
        <f t="shared" si="30"/>
        <v>BQL</v>
      </c>
    </row>
    <row r="1175" spans="1:5">
      <c r="A1175" s="132" t="s">
        <v>219</v>
      </c>
      <c r="B1175" s="133">
        <v>2</v>
      </c>
      <c r="C1175" s="55">
        <v>0</v>
      </c>
      <c r="D1175" s="136" t="s">
        <v>178</v>
      </c>
      <c r="E1175" s="71" t="str">
        <f t="shared" si="30"/>
        <v>ND</v>
      </c>
    </row>
    <row r="1176" spans="1:5">
      <c r="A1176" s="132" t="s">
        <v>219</v>
      </c>
      <c r="B1176" s="133">
        <v>2</v>
      </c>
      <c r="C1176" s="135">
        <v>0.25</v>
      </c>
      <c r="D1176" s="136">
        <v>163.65899999999999</v>
      </c>
      <c r="E1176" s="71">
        <f t="shared" si="30"/>
        <v>163.65899999999999</v>
      </c>
    </row>
    <row r="1177" spans="1:5">
      <c r="A1177" s="132" t="s">
        <v>219</v>
      </c>
      <c r="B1177" s="133">
        <v>2</v>
      </c>
      <c r="C1177" s="135">
        <v>0.5</v>
      </c>
      <c r="D1177" s="136">
        <v>1252.394</v>
      </c>
      <c r="E1177" s="71">
        <f t="shared" si="30"/>
        <v>1252.394</v>
      </c>
    </row>
    <row r="1178" spans="1:5">
      <c r="A1178" s="132" t="s">
        <v>219</v>
      </c>
      <c r="B1178" s="133">
        <v>2</v>
      </c>
      <c r="C1178" s="135">
        <v>0.75</v>
      </c>
      <c r="D1178" s="136">
        <v>2631.19</v>
      </c>
      <c r="E1178" s="71">
        <f t="shared" si="30"/>
        <v>2631.19</v>
      </c>
    </row>
    <row r="1179" spans="1:5">
      <c r="A1179" s="132" t="s">
        <v>219</v>
      </c>
      <c r="B1179" s="133">
        <v>2</v>
      </c>
      <c r="C1179" s="135">
        <v>1</v>
      </c>
      <c r="D1179" s="136">
        <v>3430.4589999999998</v>
      </c>
      <c r="E1179" s="71">
        <f t="shared" si="30"/>
        <v>3430.4589999999998</v>
      </c>
    </row>
    <row r="1180" spans="1:5">
      <c r="A1180" s="132" t="s">
        <v>219</v>
      </c>
      <c r="B1180" s="133">
        <v>2</v>
      </c>
      <c r="C1180" s="135">
        <v>1.5</v>
      </c>
      <c r="D1180" s="136">
        <v>4074.5189999999998</v>
      </c>
      <c r="E1180" s="71">
        <f t="shared" si="30"/>
        <v>4074.5189999999998</v>
      </c>
    </row>
    <row r="1181" spans="1:5">
      <c r="A1181" s="132" t="s">
        <v>219</v>
      </c>
      <c r="B1181" s="133">
        <v>2</v>
      </c>
      <c r="C1181" s="135">
        <v>2</v>
      </c>
      <c r="D1181" s="136">
        <v>4423.1819999999998</v>
      </c>
      <c r="E1181" s="71">
        <f t="shared" si="30"/>
        <v>4423.1819999999998</v>
      </c>
    </row>
    <row r="1182" spans="1:5">
      <c r="A1182" s="132" t="s">
        <v>219</v>
      </c>
      <c r="B1182" s="133">
        <v>2</v>
      </c>
      <c r="C1182" s="135">
        <v>3</v>
      </c>
      <c r="D1182" s="136">
        <v>3818.9319999999998</v>
      </c>
      <c r="E1182" s="71">
        <f t="shared" si="30"/>
        <v>3818.9319999999998</v>
      </c>
    </row>
    <row r="1183" spans="1:5">
      <c r="A1183" s="132" t="s">
        <v>219</v>
      </c>
      <c r="B1183" s="133">
        <v>2</v>
      </c>
      <c r="C1183" s="135">
        <v>4</v>
      </c>
      <c r="D1183" s="136">
        <v>3206.3510000000001</v>
      </c>
      <c r="E1183" s="71">
        <f t="shared" si="30"/>
        <v>3206.3510000000001</v>
      </c>
    </row>
    <row r="1184" spans="1:5">
      <c r="A1184" s="132" t="s">
        <v>219</v>
      </c>
      <c r="B1184" s="133">
        <v>2</v>
      </c>
      <c r="C1184" s="135">
        <v>5</v>
      </c>
      <c r="D1184" s="136">
        <v>2175.4169999999999</v>
      </c>
      <c r="E1184" s="71">
        <f t="shared" si="30"/>
        <v>2175.4169999999999</v>
      </c>
    </row>
    <row r="1185" spans="1:5">
      <c r="A1185" s="132" t="s">
        <v>219</v>
      </c>
      <c r="B1185" s="133">
        <v>2</v>
      </c>
      <c r="C1185" s="135">
        <v>6</v>
      </c>
      <c r="D1185" s="136">
        <v>1548.5319999999999</v>
      </c>
      <c r="E1185" s="71">
        <f t="shared" si="30"/>
        <v>1548.5319999999999</v>
      </c>
    </row>
    <row r="1186" spans="1:5">
      <c r="A1186" s="132" t="s">
        <v>219</v>
      </c>
      <c r="B1186" s="133">
        <v>2</v>
      </c>
      <c r="C1186" s="135">
        <v>7</v>
      </c>
      <c r="D1186" s="136">
        <v>1214.856</v>
      </c>
      <c r="E1186" s="71">
        <f t="shared" si="30"/>
        <v>1214.856</v>
      </c>
    </row>
    <row r="1187" spans="1:5">
      <c r="A1187" s="132" t="s">
        <v>219</v>
      </c>
      <c r="B1187" s="133">
        <v>2</v>
      </c>
      <c r="C1187" s="135">
        <v>8</v>
      </c>
      <c r="D1187" s="136">
        <v>1015.582</v>
      </c>
      <c r="E1187" s="71">
        <f t="shared" si="30"/>
        <v>1015.582</v>
      </c>
    </row>
    <row r="1188" spans="1:5">
      <c r="A1188" s="132" t="s">
        <v>219</v>
      </c>
      <c r="B1188" s="133">
        <v>2</v>
      </c>
      <c r="C1188" s="135">
        <v>10</v>
      </c>
      <c r="D1188" s="136">
        <v>748.89800000000002</v>
      </c>
      <c r="E1188" s="71">
        <f t="shared" si="30"/>
        <v>748.89800000000002</v>
      </c>
    </row>
    <row r="1189" spans="1:5">
      <c r="A1189" s="132" t="s">
        <v>219</v>
      </c>
      <c r="B1189" s="133">
        <v>2</v>
      </c>
      <c r="C1189" s="135">
        <v>12</v>
      </c>
      <c r="D1189" s="136">
        <v>489.899</v>
      </c>
      <c r="E1189" s="71">
        <f t="shared" si="30"/>
        <v>489.899</v>
      </c>
    </row>
    <row r="1190" spans="1:5">
      <c r="A1190" s="132" t="s">
        <v>219</v>
      </c>
      <c r="B1190" s="133">
        <v>2</v>
      </c>
      <c r="C1190" s="55">
        <v>24</v>
      </c>
      <c r="D1190" s="136">
        <v>198.51900000000001</v>
      </c>
      <c r="E1190" s="71">
        <f t="shared" si="30"/>
        <v>198.51900000000001</v>
      </c>
    </row>
    <row r="1191" spans="1:5">
      <c r="A1191" s="132" t="s">
        <v>219</v>
      </c>
      <c r="B1191" s="133">
        <v>2</v>
      </c>
      <c r="C1191" s="135">
        <v>36</v>
      </c>
      <c r="D1191" s="136">
        <v>50.997999999999998</v>
      </c>
      <c r="E1191" s="71">
        <f t="shared" si="30"/>
        <v>50.997999999999998</v>
      </c>
    </row>
    <row r="1192" spans="1:5">
      <c r="A1192" s="132" t="s">
        <v>220</v>
      </c>
      <c r="B1192" s="133">
        <v>1</v>
      </c>
      <c r="C1192" s="55">
        <v>0</v>
      </c>
      <c r="D1192" s="136" t="s">
        <v>178</v>
      </c>
      <c r="E1192" s="71" t="str">
        <f t="shared" si="30"/>
        <v>ND</v>
      </c>
    </row>
    <row r="1193" spans="1:5">
      <c r="A1193" s="132" t="s">
        <v>220</v>
      </c>
      <c r="B1193" s="133">
        <v>1</v>
      </c>
      <c r="C1193" s="135">
        <v>0.25</v>
      </c>
      <c r="D1193" s="136">
        <v>240.06899999999999</v>
      </c>
      <c r="E1193" s="71">
        <f t="shared" si="30"/>
        <v>240.06899999999999</v>
      </c>
    </row>
    <row r="1194" spans="1:5">
      <c r="A1194" s="132" t="s">
        <v>220</v>
      </c>
      <c r="B1194" s="133">
        <v>1</v>
      </c>
      <c r="C1194" s="135">
        <v>0.5</v>
      </c>
      <c r="D1194" s="136">
        <v>1768.068</v>
      </c>
      <c r="E1194" s="71">
        <f t="shared" si="30"/>
        <v>1768.068</v>
      </c>
    </row>
    <row r="1195" spans="1:5">
      <c r="A1195" s="132" t="s">
        <v>220</v>
      </c>
      <c r="B1195" s="133">
        <v>1</v>
      </c>
      <c r="C1195" s="135">
        <v>0.75</v>
      </c>
      <c r="D1195" s="136">
        <v>3068.489</v>
      </c>
      <c r="E1195" s="71">
        <f t="shared" si="30"/>
        <v>3068.489</v>
      </c>
    </row>
    <row r="1196" spans="1:5">
      <c r="A1196" s="132" t="s">
        <v>220</v>
      </c>
      <c r="B1196" s="133">
        <v>1</v>
      </c>
      <c r="C1196" s="135">
        <v>1</v>
      </c>
      <c r="D1196" s="136">
        <v>3254.9490000000001</v>
      </c>
      <c r="E1196" s="71">
        <f t="shared" si="30"/>
        <v>3254.9490000000001</v>
      </c>
    </row>
    <row r="1197" spans="1:5">
      <c r="A1197" s="132" t="s">
        <v>220</v>
      </c>
      <c r="B1197" s="133">
        <v>1</v>
      </c>
      <c r="C1197" s="135">
        <v>1.5</v>
      </c>
      <c r="D1197" s="136">
        <v>3527.26</v>
      </c>
      <c r="E1197" s="71">
        <f t="shared" si="30"/>
        <v>3527.26</v>
      </c>
    </row>
    <row r="1198" spans="1:5">
      <c r="A1198" s="132" t="s">
        <v>220</v>
      </c>
      <c r="B1198" s="133">
        <v>1</v>
      </c>
      <c r="C1198" s="135">
        <v>2</v>
      </c>
      <c r="D1198" s="136">
        <v>2676.0929999999998</v>
      </c>
      <c r="E1198" s="71">
        <f t="shared" si="30"/>
        <v>2676.0929999999998</v>
      </c>
    </row>
    <row r="1199" spans="1:5">
      <c r="A1199" s="132" t="s">
        <v>220</v>
      </c>
      <c r="B1199" s="133">
        <v>1</v>
      </c>
      <c r="C1199" s="135">
        <v>3</v>
      </c>
      <c r="D1199" s="136">
        <v>2084.0650000000001</v>
      </c>
      <c r="E1199" s="71">
        <f t="shared" si="30"/>
        <v>2084.0650000000001</v>
      </c>
    </row>
    <row r="1200" spans="1:5">
      <c r="A1200" s="132" t="s">
        <v>220</v>
      </c>
      <c r="B1200" s="133">
        <v>1</v>
      </c>
      <c r="C1200" s="135">
        <v>4</v>
      </c>
      <c r="D1200" s="136">
        <v>1787.771</v>
      </c>
      <c r="E1200" s="71">
        <f t="shared" si="30"/>
        <v>1787.771</v>
      </c>
    </row>
    <row r="1201" spans="1:5">
      <c r="A1201" s="132" t="s">
        <v>220</v>
      </c>
      <c r="B1201" s="133">
        <v>1</v>
      </c>
      <c r="C1201" s="135">
        <v>5</v>
      </c>
      <c r="D1201" s="136">
        <v>1136.096</v>
      </c>
      <c r="E1201" s="71">
        <f t="shared" si="30"/>
        <v>1136.096</v>
      </c>
    </row>
    <row r="1202" spans="1:5">
      <c r="A1202" s="132" t="s">
        <v>220</v>
      </c>
      <c r="B1202" s="133">
        <v>1</v>
      </c>
      <c r="C1202" s="135">
        <v>6</v>
      </c>
      <c r="D1202" s="136">
        <v>697.80399999999997</v>
      </c>
      <c r="E1202" s="71">
        <f t="shared" si="30"/>
        <v>697.80399999999997</v>
      </c>
    </row>
    <row r="1203" spans="1:5">
      <c r="A1203" s="132" t="s">
        <v>220</v>
      </c>
      <c r="B1203" s="133">
        <v>1</v>
      </c>
      <c r="C1203" s="135">
        <v>7</v>
      </c>
      <c r="D1203" s="136">
        <v>520.01599999999996</v>
      </c>
      <c r="E1203" s="71">
        <f t="shared" si="30"/>
        <v>520.01599999999996</v>
      </c>
    </row>
    <row r="1204" spans="1:5">
      <c r="A1204" s="132" t="s">
        <v>220</v>
      </c>
      <c r="B1204" s="133">
        <v>1</v>
      </c>
      <c r="C1204" s="135">
        <v>8</v>
      </c>
      <c r="D1204" s="136">
        <v>421.267</v>
      </c>
      <c r="E1204" s="71">
        <f t="shared" si="30"/>
        <v>421.267</v>
      </c>
    </row>
    <row r="1205" spans="1:5">
      <c r="A1205" s="132" t="s">
        <v>220</v>
      </c>
      <c r="B1205" s="133">
        <v>1</v>
      </c>
      <c r="C1205" s="135">
        <v>10</v>
      </c>
      <c r="D1205" s="136">
        <v>279.673</v>
      </c>
      <c r="E1205" s="71">
        <f t="shared" si="30"/>
        <v>279.673</v>
      </c>
    </row>
    <row r="1206" spans="1:5">
      <c r="A1206" s="132" t="s">
        <v>220</v>
      </c>
      <c r="B1206" s="133">
        <v>1</v>
      </c>
      <c r="C1206" s="135">
        <v>12</v>
      </c>
      <c r="D1206" s="136">
        <v>169.56899999999999</v>
      </c>
      <c r="E1206" s="71">
        <f t="shared" si="30"/>
        <v>169.56899999999999</v>
      </c>
    </row>
    <row r="1207" spans="1:5">
      <c r="A1207" s="132" t="s">
        <v>220</v>
      </c>
      <c r="B1207" s="133">
        <v>1</v>
      </c>
      <c r="C1207" s="55">
        <v>24</v>
      </c>
      <c r="D1207" s="136">
        <v>65.584999999999994</v>
      </c>
      <c r="E1207" s="71">
        <f t="shared" si="30"/>
        <v>65.584999999999994</v>
      </c>
    </row>
    <row r="1208" spans="1:5">
      <c r="A1208" s="132" t="s">
        <v>220</v>
      </c>
      <c r="B1208" s="133">
        <v>1</v>
      </c>
      <c r="C1208" s="135">
        <v>36</v>
      </c>
      <c r="D1208" s="136" t="s">
        <v>178</v>
      </c>
      <c r="E1208" s="71" t="str">
        <f t="shared" si="30"/>
        <v>ND</v>
      </c>
    </row>
    <row r="1209" spans="1:5">
      <c r="A1209" s="132" t="s">
        <v>220</v>
      </c>
      <c r="B1209" s="133">
        <v>2</v>
      </c>
      <c r="C1209" s="55">
        <v>0</v>
      </c>
      <c r="D1209" s="136" t="s">
        <v>178</v>
      </c>
      <c r="E1209" s="71" t="str">
        <f t="shared" ref="E1209:E1219" si="31">IF(OR(D1209=0,D1209="no peak",D1209="&lt; 0", D1209&lt;$I$1*0.2),"ND",IF(OR(D1209&lt;$I$1,$I$1*0.2&lt;=D1209&lt;$I$1),"BQL",D1209))</f>
        <v>ND</v>
      </c>
    </row>
    <row r="1210" spans="1:5">
      <c r="A1210" s="132" t="s">
        <v>220</v>
      </c>
      <c r="B1210" s="133">
        <v>2</v>
      </c>
      <c r="C1210" s="135">
        <v>0.25</v>
      </c>
      <c r="D1210" s="136">
        <v>38.911999999999999</v>
      </c>
      <c r="E1210" s="71" t="str">
        <f t="shared" si="31"/>
        <v>BQL</v>
      </c>
    </row>
    <row r="1211" spans="1:5">
      <c r="A1211" s="132" t="s">
        <v>220</v>
      </c>
      <c r="B1211" s="133">
        <v>2</v>
      </c>
      <c r="C1211" s="135">
        <v>0.5</v>
      </c>
      <c r="D1211" s="136">
        <v>196.96799999999999</v>
      </c>
      <c r="E1211" s="71">
        <f t="shared" si="31"/>
        <v>196.96799999999999</v>
      </c>
    </row>
    <row r="1212" spans="1:5">
      <c r="A1212" s="132" t="s">
        <v>220</v>
      </c>
      <c r="B1212" s="133">
        <v>2</v>
      </c>
      <c r="C1212" s="135">
        <v>0.75</v>
      </c>
      <c r="D1212" s="136">
        <v>394.63600000000002</v>
      </c>
      <c r="E1212" s="71">
        <f t="shared" si="31"/>
        <v>394.63600000000002</v>
      </c>
    </row>
    <row r="1213" spans="1:5">
      <c r="A1213" s="132" t="s">
        <v>220</v>
      </c>
      <c r="B1213" s="133">
        <v>2</v>
      </c>
      <c r="C1213" s="135">
        <v>1</v>
      </c>
      <c r="D1213" s="136">
        <v>520.36599999999999</v>
      </c>
      <c r="E1213" s="71">
        <f t="shared" si="31"/>
        <v>520.36599999999999</v>
      </c>
    </row>
    <row r="1214" spans="1:5">
      <c r="A1214" s="132" t="s">
        <v>220</v>
      </c>
      <c r="B1214" s="133">
        <v>2</v>
      </c>
      <c r="C1214" s="135">
        <v>1.5</v>
      </c>
      <c r="D1214" s="136">
        <v>645.33799999999997</v>
      </c>
      <c r="E1214" s="71">
        <f t="shared" si="31"/>
        <v>645.33799999999997</v>
      </c>
    </row>
    <row r="1215" spans="1:5">
      <c r="A1215" s="132" t="s">
        <v>220</v>
      </c>
      <c r="B1215" s="133">
        <v>2</v>
      </c>
      <c r="C1215" s="135">
        <v>2</v>
      </c>
      <c r="D1215" s="136">
        <v>792.88499999999999</v>
      </c>
      <c r="E1215" s="71">
        <f t="shared" si="31"/>
        <v>792.88499999999999</v>
      </c>
    </row>
    <row r="1216" spans="1:5">
      <c r="A1216" s="132" t="s">
        <v>220</v>
      </c>
      <c r="B1216" s="133">
        <v>2</v>
      </c>
      <c r="C1216" s="135">
        <v>3</v>
      </c>
      <c r="D1216" s="136">
        <v>2552.6970000000001</v>
      </c>
      <c r="E1216" s="71">
        <f t="shared" si="31"/>
        <v>2552.6970000000001</v>
      </c>
    </row>
    <row r="1217" spans="1:5">
      <c r="A1217" s="132" t="s">
        <v>220</v>
      </c>
      <c r="B1217" s="133">
        <v>2</v>
      </c>
      <c r="C1217" s="135">
        <v>4</v>
      </c>
      <c r="D1217" s="136">
        <v>3927.9879999999998</v>
      </c>
      <c r="E1217" s="71">
        <f t="shared" si="31"/>
        <v>3927.9879999999998</v>
      </c>
    </row>
    <row r="1218" spans="1:5">
      <c r="A1218" s="132" t="s">
        <v>220</v>
      </c>
      <c r="B1218" s="133">
        <v>2</v>
      </c>
      <c r="C1218" s="135">
        <v>5</v>
      </c>
      <c r="D1218" s="136">
        <v>2585.1709999999998</v>
      </c>
      <c r="E1218" s="71">
        <f t="shared" si="31"/>
        <v>2585.1709999999998</v>
      </c>
    </row>
    <row r="1219" spans="1:5">
      <c r="A1219" s="132" t="s">
        <v>220</v>
      </c>
      <c r="B1219" s="133">
        <v>2</v>
      </c>
      <c r="C1219" s="135">
        <v>6</v>
      </c>
      <c r="D1219" s="136">
        <v>1212.252</v>
      </c>
      <c r="E1219" s="71">
        <f t="shared" si="31"/>
        <v>1212.252</v>
      </c>
    </row>
    <row r="1220" spans="1:5">
      <c r="A1220" s="132" t="s">
        <v>220</v>
      </c>
      <c r="B1220" s="133">
        <v>2</v>
      </c>
      <c r="C1220" s="135">
        <v>7</v>
      </c>
      <c r="D1220" s="136">
        <v>689.72900000000004</v>
      </c>
      <c r="E1220" s="71">
        <f t="shared" ref="E1220:E1283" si="32">IF(OR(D1220=0,D1220="no peak",D1220="&lt; 0", D1220&lt;$I$1*0.2),"ND",IF(OR(D1220&lt;$I$1,$I$1*0.2&lt;=D1220&lt;$I$1),"BQL",D1220))</f>
        <v>689.72900000000004</v>
      </c>
    </row>
    <row r="1221" spans="1:5">
      <c r="A1221" s="132" t="s">
        <v>220</v>
      </c>
      <c r="B1221" s="133">
        <v>2</v>
      </c>
      <c r="C1221" s="135">
        <v>8</v>
      </c>
      <c r="D1221" s="136">
        <v>597.77800000000002</v>
      </c>
      <c r="E1221" s="71">
        <f t="shared" si="32"/>
        <v>597.77800000000002</v>
      </c>
    </row>
    <row r="1222" spans="1:5">
      <c r="A1222" s="132" t="s">
        <v>220</v>
      </c>
      <c r="B1222" s="133">
        <v>2</v>
      </c>
      <c r="C1222" s="135">
        <v>10</v>
      </c>
      <c r="D1222" s="136">
        <v>443.452</v>
      </c>
      <c r="E1222" s="71">
        <f t="shared" si="32"/>
        <v>443.452</v>
      </c>
    </row>
    <row r="1223" spans="1:5">
      <c r="A1223" s="132" t="s">
        <v>220</v>
      </c>
      <c r="B1223" s="133">
        <v>2</v>
      </c>
      <c r="C1223" s="135">
        <v>12</v>
      </c>
      <c r="D1223" s="136">
        <v>270.36200000000002</v>
      </c>
      <c r="E1223" s="71">
        <f t="shared" si="32"/>
        <v>270.36200000000002</v>
      </c>
    </row>
    <row r="1224" spans="1:5">
      <c r="A1224" s="132" t="s">
        <v>220</v>
      </c>
      <c r="B1224" s="133">
        <v>2</v>
      </c>
      <c r="C1224" s="55">
        <v>24</v>
      </c>
      <c r="D1224" s="136">
        <v>122.268</v>
      </c>
      <c r="E1224" s="71">
        <f t="shared" si="32"/>
        <v>122.268</v>
      </c>
    </row>
    <row r="1225" spans="1:5">
      <c r="A1225" s="132" t="s">
        <v>220</v>
      </c>
      <c r="B1225" s="133">
        <v>2</v>
      </c>
      <c r="C1225" s="135">
        <v>36</v>
      </c>
      <c r="D1225" s="136">
        <v>27.036999999999999</v>
      </c>
      <c r="E1225" s="71" t="str">
        <f t="shared" si="32"/>
        <v>BQL</v>
      </c>
    </row>
    <row r="1226" spans="1:5">
      <c r="A1226" s="132" t="s">
        <v>221</v>
      </c>
      <c r="B1226" s="133">
        <v>1</v>
      </c>
      <c r="C1226" s="55">
        <v>0</v>
      </c>
      <c r="D1226" s="136" t="s">
        <v>178</v>
      </c>
      <c r="E1226" s="71" t="str">
        <f t="shared" si="32"/>
        <v>ND</v>
      </c>
    </row>
    <row r="1227" spans="1:5">
      <c r="A1227" s="132" t="s">
        <v>221</v>
      </c>
      <c r="B1227" s="133">
        <v>1</v>
      </c>
      <c r="C1227" s="135">
        <v>0.25</v>
      </c>
      <c r="D1227" s="136">
        <v>160.80000000000001</v>
      </c>
      <c r="E1227" s="71">
        <f t="shared" si="32"/>
        <v>160.80000000000001</v>
      </c>
    </row>
    <row r="1228" spans="1:5">
      <c r="A1228" s="132" t="s">
        <v>221</v>
      </c>
      <c r="B1228" s="133">
        <v>1</v>
      </c>
      <c r="C1228" s="135">
        <v>0.5</v>
      </c>
      <c r="D1228" s="136">
        <v>880.24</v>
      </c>
      <c r="E1228" s="71">
        <f t="shared" si="32"/>
        <v>880.24</v>
      </c>
    </row>
    <row r="1229" spans="1:5">
      <c r="A1229" s="132" t="s">
        <v>221</v>
      </c>
      <c r="B1229" s="133">
        <v>1</v>
      </c>
      <c r="C1229" s="135">
        <v>0.75</v>
      </c>
      <c r="D1229" s="136">
        <v>744.20100000000002</v>
      </c>
      <c r="E1229" s="71">
        <f t="shared" si="32"/>
        <v>744.20100000000002</v>
      </c>
    </row>
    <row r="1230" spans="1:5">
      <c r="A1230" s="132" t="s">
        <v>221</v>
      </c>
      <c r="B1230" s="133">
        <v>1</v>
      </c>
      <c r="C1230" s="135">
        <v>1</v>
      </c>
      <c r="D1230" s="136">
        <v>1318.8610000000001</v>
      </c>
      <c r="E1230" s="71">
        <f t="shared" si="32"/>
        <v>1318.8610000000001</v>
      </c>
    </row>
    <row r="1231" spans="1:5">
      <c r="A1231" s="132" t="s">
        <v>221</v>
      </c>
      <c r="B1231" s="133">
        <v>1</v>
      </c>
      <c r="C1231" s="135">
        <v>1.5</v>
      </c>
      <c r="D1231" s="136">
        <v>1531.5619999999999</v>
      </c>
      <c r="E1231" s="71">
        <f t="shared" si="32"/>
        <v>1531.5619999999999</v>
      </c>
    </row>
    <row r="1232" spans="1:5">
      <c r="A1232" s="132" t="s">
        <v>221</v>
      </c>
      <c r="B1232" s="133">
        <v>1</v>
      </c>
      <c r="C1232" s="135">
        <v>2</v>
      </c>
      <c r="D1232" s="136">
        <v>1696.548</v>
      </c>
      <c r="E1232" s="71">
        <f t="shared" si="32"/>
        <v>1696.548</v>
      </c>
    </row>
    <row r="1233" spans="1:5">
      <c r="A1233" s="132" t="s">
        <v>221</v>
      </c>
      <c r="B1233" s="133">
        <v>1</v>
      </c>
      <c r="C1233" s="135">
        <v>3</v>
      </c>
      <c r="D1233" s="136">
        <v>2406.3969999999999</v>
      </c>
      <c r="E1233" s="71">
        <f t="shared" si="32"/>
        <v>2406.3969999999999</v>
      </c>
    </row>
    <row r="1234" spans="1:5">
      <c r="A1234" s="132" t="s">
        <v>221</v>
      </c>
      <c r="B1234" s="133">
        <v>1</v>
      </c>
      <c r="C1234" s="135">
        <v>4</v>
      </c>
      <c r="D1234" s="136">
        <v>2716.078</v>
      </c>
      <c r="E1234" s="71">
        <f t="shared" si="32"/>
        <v>2716.078</v>
      </c>
    </row>
    <row r="1235" spans="1:5">
      <c r="A1235" s="132" t="s">
        <v>221</v>
      </c>
      <c r="B1235" s="133">
        <v>1</v>
      </c>
      <c r="C1235" s="135">
        <v>5</v>
      </c>
      <c r="D1235" s="136">
        <v>2031.8150000000001</v>
      </c>
      <c r="E1235" s="71">
        <f t="shared" si="32"/>
        <v>2031.8150000000001</v>
      </c>
    </row>
    <row r="1236" spans="1:5">
      <c r="A1236" s="132" t="s">
        <v>221</v>
      </c>
      <c r="B1236" s="133">
        <v>1</v>
      </c>
      <c r="C1236" s="135">
        <v>6</v>
      </c>
      <c r="D1236" s="136">
        <v>1163.1099999999999</v>
      </c>
      <c r="E1236" s="71">
        <f t="shared" si="32"/>
        <v>1163.1099999999999</v>
      </c>
    </row>
    <row r="1237" spans="1:5">
      <c r="A1237" s="132" t="s">
        <v>221</v>
      </c>
      <c r="B1237" s="133">
        <v>1</v>
      </c>
      <c r="C1237" s="135">
        <v>7</v>
      </c>
      <c r="D1237" s="136">
        <v>915.76</v>
      </c>
      <c r="E1237" s="71">
        <f t="shared" si="32"/>
        <v>915.76</v>
      </c>
    </row>
    <row r="1238" spans="1:5">
      <c r="A1238" s="132" t="s">
        <v>221</v>
      </c>
      <c r="B1238" s="133">
        <v>1</v>
      </c>
      <c r="C1238" s="135">
        <v>8</v>
      </c>
      <c r="D1238" s="136">
        <v>769.43299999999999</v>
      </c>
      <c r="E1238" s="71">
        <f t="shared" si="32"/>
        <v>769.43299999999999</v>
      </c>
    </row>
    <row r="1239" spans="1:5">
      <c r="A1239" s="132" t="s">
        <v>221</v>
      </c>
      <c r="B1239" s="133">
        <v>1</v>
      </c>
      <c r="C1239" s="135">
        <v>10</v>
      </c>
      <c r="D1239" s="136">
        <v>681.38099999999997</v>
      </c>
      <c r="E1239" s="71">
        <f t="shared" si="32"/>
        <v>681.38099999999997</v>
      </c>
    </row>
    <row r="1240" spans="1:5">
      <c r="A1240" s="132" t="s">
        <v>221</v>
      </c>
      <c r="B1240" s="133">
        <v>1</v>
      </c>
      <c r="C1240" s="135">
        <v>12</v>
      </c>
      <c r="D1240" s="136">
        <v>381.029</v>
      </c>
      <c r="E1240" s="71">
        <f t="shared" si="32"/>
        <v>381.029</v>
      </c>
    </row>
    <row r="1241" spans="1:5">
      <c r="A1241" s="132" t="s">
        <v>221</v>
      </c>
      <c r="B1241" s="133">
        <v>1</v>
      </c>
      <c r="C1241" s="55">
        <v>24</v>
      </c>
      <c r="D1241" s="136">
        <v>130.16200000000001</v>
      </c>
      <c r="E1241" s="71">
        <f t="shared" si="32"/>
        <v>130.16200000000001</v>
      </c>
    </row>
    <row r="1242" spans="1:5">
      <c r="A1242" s="132" t="s">
        <v>221</v>
      </c>
      <c r="B1242" s="133">
        <v>1</v>
      </c>
      <c r="C1242" s="135">
        <v>36</v>
      </c>
      <c r="D1242" s="136">
        <v>25.19</v>
      </c>
      <c r="E1242" s="71" t="str">
        <f t="shared" si="32"/>
        <v>BQL</v>
      </c>
    </row>
    <row r="1243" spans="1:5">
      <c r="A1243" s="132" t="s">
        <v>221</v>
      </c>
      <c r="B1243" s="133">
        <v>2</v>
      </c>
      <c r="C1243" s="55">
        <v>0</v>
      </c>
      <c r="D1243" s="136" t="s">
        <v>178</v>
      </c>
      <c r="E1243" s="71" t="str">
        <f t="shared" si="32"/>
        <v>ND</v>
      </c>
    </row>
    <row r="1244" spans="1:5">
      <c r="A1244" s="132" t="s">
        <v>221</v>
      </c>
      <c r="B1244" s="133">
        <v>2</v>
      </c>
      <c r="C1244" s="135">
        <v>0.25</v>
      </c>
      <c r="D1244" s="136">
        <v>142.55000000000001</v>
      </c>
      <c r="E1244" s="71">
        <f t="shared" si="32"/>
        <v>142.55000000000001</v>
      </c>
    </row>
    <row r="1245" spans="1:5">
      <c r="A1245" s="132" t="s">
        <v>221</v>
      </c>
      <c r="B1245" s="133">
        <v>2</v>
      </c>
      <c r="C1245" s="135">
        <v>0.5</v>
      </c>
      <c r="D1245" s="136">
        <v>720.36199999999997</v>
      </c>
      <c r="E1245" s="71">
        <f t="shared" si="32"/>
        <v>720.36199999999997</v>
      </c>
    </row>
    <row r="1246" spans="1:5">
      <c r="A1246" s="132" t="s">
        <v>221</v>
      </c>
      <c r="B1246" s="133">
        <v>2</v>
      </c>
      <c r="C1246" s="135">
        <v>0.75</v>
      </c>
      <c r="D1246" s="136">
        <v>1159.825</v>
      </c>
      <c r="E1246" s="71">
        <f t="shared" si="32"/>
        <v>1159.825</v>
      </c>
    </row>
    <row r="1247" spans="1:5">
      <c r="A1247" s="132" t="s">
        <v>221</v>
      </c>
      <c r="B1247" s="133">
        <v>2</v>
      </c>
      <c r="C1247" s="135">
        <v>1</v>
      </c>
      <c r="D1247" s="136">
        <v>1775.826</v>
      </c>
      <c r="E1247" s="71">
        <f t="shared" si="32"/>
        <v>1775.826</v>
      </c>
    </row>
    <row r="1248" spans="1:5">
      <c r="A1248" s="132" t="s">
        <v>221</v>
      </c>
      <c r="B1248" s="133">
        <v>2</v>
      </c>
      <c r="C1248" s="135">
        <v>1.5</v>
      </c>
      <c r="D1248" s="136">
        <v>2394.723</v>
      </c>
      <c r="E1248" s="71">
        <f t="shared" si="32"/>
        <v>2394.723</v>
      </c>
    </row>
    <row r="1249" spans="1:5">
      <c r="A1249" s="132" t="s">
        <v>221</v>
      </c>
      <c r="B1249" s="133">
        <v>2</v>
      </c>
      <c r="C1249" s="135">
        <v>2</v>
      </c>
      <c r="D1249" s="136">
        <v>2813.116</v>
      </c>
      <c r="E1249" s="71">
        <f t="shared" si="32"/>
        <v>2813.116</v>
      </c>
    </row>
    <row r="1250" spans="1:5">
      <c r="A1250" s="132" t="s">
        <v>221</v>
      </c>
      <c r="B1250" s="133">
        <v>2</v>
      </c>
      <c r="C1250" s="135">
        <v>3</v>
      </c>
      <c r="D1250" s="136">
        <v>2833.1779999999999</v>
      </c>
      <c r="E1250" s="71">
        <f t="shared" si="32"/>
        <v>2833.1779999999999</v>
      </c>
    </row>
    <row r="1251" spans="1:5">
      <c r="A1251" s="132" t="s">
        <v>221</v>
      </c>
      <c r="B1251" s="133">
        <v>2</v>
      </c>
      <c r="C1251" s="135">
        <v>4</v>
      </c>
      <c r="D1251" s="136">
        <v>2731.3049999999998</v>
      </c>
      <c r="E1251" s="71">
        <f t="shared" si="32"/>
        <v>2731.3049999999998</v>
      </c>
    </row>
    <row r="1252" spans="1:5">
      <c r="A1252" s="132" t="s">
        <v>221</v>
      </c>
      <c r="B1252" s="133">
        <v>2</v>
      </c>
      <c r="C1252" s="135">
        <v>5</v>
      </c>
      <c r="D1252" s="136">
        <v>2566.3249999999998</v>
      </c>
      <c r="E1252" s="71">
        <f t="shared" si="32"/>
        <v>2566.3249999999998</v>
      </c>
    </row>
    <row r="1253" spans="1:5">
      <c r="A1253" s="132" t="s">
        <v>221</v>
      </c>
      <c r="B1253" s="133">
        <v>2</v>
      </c>
      <c r="C1253" s="135">
        <v>6</v>
      </c>
      <c r="D1253" s="136">
        <v>1227.4469999999999</v>
      </c>
      <c r="E1253" s="71">
        <f t="shared" si="32"/>
        <v>1227.4469999999999</v>
      </c>
    </row>
    <row r="1254" spans="1:5">
      <c r="A1254" s="132" t="s">
        <v>221</v>
      </c>
      <c r="B1254" s="133">
        <v>2</v>
      </c>
      <c r="C1254" s="135">
        <v>7</v>
      </c>
      <c r="D1254" s="136">
        <v>907.798</v>
      </c>
      <c r="E1254" s="71">
        <f t="shared" si="32"/>
        <v>907.798</v>
      </c>
    </row>
    <row r="1255" spans="1:5">
      <c r="A1255" s="132" t="s">
        <v>221</v>
      </c>
      <c r="B1255" s="133">
        <v>2</v>
      </c>
      <c r="C1255" s="135">
        <v>8</v>
      </c>
      <c r="D1255" s="136">
        <v>861.73299999999995</v>
      </c>
      <c r="E1255" s="71">
        <f t="shared" si="32"/>
        <v>861.73299999999995</v>
      </c>
    </row>
    <row r="1256" spans="1:5">
      <c r="A1256" s="132" t="s">
        <v>221</v>
      </c>
      <c r="B1256" s="133">
        <v>2</v>
      </c>
      <c r="C1256" s="135">
        <v>10</v>
      </c>
      <c r="D1256" s="136">
        <v>865.24699999999996</v>
      </c>
      <c r="E1256" s="71">
        <f t="shared" si="32"/>
        <v>865.24699999999996</v>
      </c>
    </row>
    <row r="1257" spans="1:5">
      <c r="A1257" s="132" t="s">
        <v>221</v>
      </c>
      <c r="B1257" s="133">
        <v>2</v>
      </c>
      <c r="C1257" s="135">
        <v>12</v>
      </c>
      <c r="D1257" s="136">
        <v>607.12099999999998</v>
      </c>
      <c r="E1257" s="71">
        <f t="shared" si="32"/>
        <v>607.12099999999998</v>
      </c>
    </row>
    <row r="1258" spans="1:5">
      <c r="A1258" s="132" t="s">
        <v>221</v>
      </c>
      <c r="B1258" s="133">
        <v>2</v>
      </c>
      <c r="C1258" s="55">
        <v>24</v>
      </c>
      <c r="D1258" s="136">
        <v>273.86599999999999</v>
      </c>
      <c r="E1258" s="71">
        <f t="shared" si="32"/>
        <v>273.86599999999999</v>
      </c>
    </row>
    <row r="1259" spans="1:5">
      <c r="A1259" s="132" t="s">
        <v>221</v>
      </c>
      <c r="B1259" s="133">
        <v>2</v>
      </c>
      <c r="C1259" s="135">
        <v>36</v>
      </c>
      <c r="D1259" s="136">
        <v>69.944000000000003</v>
      </c>
      <c r="E1259" s="71">
        <f t="shared" si="32"/>
        <v>69.944000000000003</v>
      </c>
    </row>
    <row r="1260" spans="1:5">
      <c r="A1260" s="132" t="s">
        <v>222</v>
      </c>
      <c r="B1260" s="133">
        <v>1</v>
      </c>
      <c r="C1260" s="55">
        <v>0</v>
      </c>
      <c r="D1260" s="136" t="s">
        <v>178</v>
      </c>
      <c r="E1260" s="71" t="str">
        <f t="shared" si="32"/>
        <v>ND</v>
      </c>
    </row>
    <row r="1261" spans="1:5">
      <c r="A1261" s="132" t="s">
        <v>222</v>
      </c>
      <c r="B1261" s="133">
        <v>1</v>
      </c>
      <c r="C1261" s="135">
        <v>0.25</v>
      </c>
      <c r="D1261" s="136">
        <v>258.36700000000002</v>
      </c>
      <c r="E1261" s="71">
        <f t="shared" si="32"/>
        <v>258.36700000000002</v>
      </c>
    </row>
    <row r="1262" spans="1:5">
      <c r="A1262" s="132" t="s">
        <v>222</v>
      </c>
      <c r="B1262" s="133">
        <v>1</v>
      </c>
      <c r="C1262" s="135">
        <v>0.5</v>
      </c>
      <c r="D1262" s="136">
        <v>2514.3980000000001</v>
      </c>
      <c r="E1262" s="71">
        <f t="shared" si="32"/>
        <v>2514.3980000000001</v>
      </c>
    </row>
    <row r="1263" spans="1:5">
      <c r="A1263" s="132" t="s">
        <v>222</v>
      </c>
      <c r="B1263" s="133">
        <v>1</v>
      </c>
      <c r="C1263" s="135">
        <v>0.75</v>
      </c>
      <c r="D1263" s="136">
        <v>4360.6310000000003</v>
      </c>
      <c r="E1263" s="71">
        <f t="shared" si="32"/>
        <v>4360.6310000000003</v>
      </c>
    </row>
    <row r="1264" spans="1:5">
      <c r="A1264" s="132" t="s">
        <v>222</v>
      </c>
      <c r="B1264" s="133">
        <v>1</v>
      </c>
      <c r="C1264" s="135">
        <v>1</v>
      </c>
      <c r="D1264" s="136">
        <v>5303.0959999999995</v>
      </c>
      <c r="E1264" s="71">
        <f t="shared" si="32"/>
        <v>5303.0959999999995</v>
      </c>
    </row>
    <row r="1265" spans="1:5">
      <c r="A1265" s="132" t="s">
        <v>222</v>
      </c>
      <c r="B1265" s="133">
        <v>1</v>
      </c>
      <c r="C1265" s="135">
        <v>1.5</v>
      </c>
      <c r="D1265" s="136">
        <v>5334.4449999999997</v>
      </c>
      <c r="E1265" s="71">
        <f t="shared" si="32"/>
        <v>5334.4449999999997</v>
      </c>
    </row>
    <row r="1266" spans="1:5">
      <c r="A1266" s="132" t="s">
        <v>222</v>
      </c>
      <c r="B1266" s="133">
        <v>1</v>
      </c>
      <c r="C1266" s="135">
        <v>2</v>
      </c>
      <c r="D1266" s="136">
        <v>4683.7449999999999</v>
      </c>
      <c r="E1266" s="71">
        <f t="shared" si="32"/>
        <v>4683.7449999999999</v>
      </c>
    </row>
    <row r="1267" spans="1:5">
      <c r="A1267" s="132" t="s">
        <v>222</v>
      </c>
      <c r="B1267" s="133">
        <v>1</v>
      </c>
      <c r="C1267" s="135">
        <v>3</v>
      </c>
      <c r="D1267" s="136">
        <v>3436.6559999999999</v>
      </c>
      <c r="E1267" s="71">
        <f t="shared" si="32"/>
        <v>3436.6559999999999</v>
      </c>
    </row>
    <row r="1268" spans="1:5">
      <c r="A1268" s="132" t="s">
        <v>222</v>
      </c>
      <c r="B1268" s="133">
        <v>1</v>
      </c>
      <c r="C1268" s="135">
        <v>4</v>
      </c>
      <c r="D1268" s="136">
        <v>2684.9</v>
      </c>
      <c r="E1268" s="71">
        <f t="shared" si="32"/>
        <v>2684.9</v>
      </c>
    </row>
    <row r="1269" spans="1:5">
      <c r="A1269" s="132" t="s">
        <v>222</v>
      </c>
      <c r="B1269" s="133">
        <v>1</v>
      </c>
      <c r="C1269" s="135">
        <v>5</v>
      </c>
      <c r="D1269" s="136">
        <v>1768.1089999999999</v>
      </c>
      <c r="E1269" s="71">
        <f t="shared" si="32"/>
        <v>1768.1089999999999</v>
      </c>
    </row>
    <row r="1270" spans="1:5">
      <c r="A1270" s="132" t="s">
        <v>222</v>
      </c>
      <c r="B1270" s="133">
        <v>1</v>
      </c>
      <c r="C1270" s="135">
        <v>6</v>
      </c>
      <c r="D1270" s="136">
        <v>1044.2560000000001</v>
      </c>
      <c r="E1270" s="71">
        <f t="shared" si="32"/>
        <v>1044.2560000000001</v>
      </c>
    </row>
    <row r="1271" spans="1:5">
      <c r="A1271" s="132" t="s">
        <v>222</v>
      </c>
      <c r="B1271" s="133">
        <v>1</v>
      </c>
      <c r="C1271" s="135">
        <v>7</v>
      </c>
      <c r="D1271" s="136">
        <v>720.65</v>
      </c>
      <c r="E1271" s="71">
        <f t="shared" si="32"/>
        <v>720.65</v>
      </c>
    </row>
    <row r="1272" spans="1:5">
      <c r="A1272" s="132" t="s">
        <v>222</v>
      </c>
      <c r="B1272" s="133">
        <v>1</v>
      </c>
      <c r="C1272" s="135">
        <v>8</v>
      </c>
      <c r="D1272" s="136">
        <v>663.46100000000001</v>
      </c>
      <c r="E1272" s="71">
        <f t="shared" si="32"/>
        <v>663.46100000000001</v>
      </c>
    </row>
    <row r="1273" spans="1:5">
      <c r="A1273" s="132" t="s">
        <v>222</v>
      </c>
      <c r="B1273" s="133">
        <v>1</v>
      </c>
      <c r="C1273" s="135">
        <v>10</v>
      </c>
      <c r="D1273" s="136">
        <v>492.017</v>
      </c>
      <c r="E1273" s="71">
        <f t="shared" si="32"/>
        <v>492.017</v>
      </c>
    </row>
    <row r="1274" spans="1:5">
      <c r="A1274" s="132" t="s">
        <v>222</v>
      </c>
      <c r="B1274" s="133">
        <v>1</v>
      </c>
      <c r="C1274" s="135">
        <v>12</v>
      </c>
      <c r="D1274" s="136">
        <v>317.661</v>
      </c>
      <c r="E1274" s="71">
        <f t="shared" si="32"/>
        <v>317.661</v>
      </c>
    </row>
    <row r="1275" spans="1:5">
      <c r="A1275" s="132" t="s">
        <v>222</v>
      </c>
      <c r="B1275" s="133">
        <v>1</v>
      </c>
      <c r="C1275" s="55">
        <v>24</v>
      </c>
      <c r="D1275" s="136">
        <v>80.254000000000005</v>
      </c>
      <c r="E1275" s="71">
        <f t="shared" si="32"/>
        <v>80.254000000000005</v>
      </c>
    </row>
    <row r="1276" spans="1:5">
      <c r="A1276" s="132" t="s">
        <v>222</v>
      </c>
      <c r="B1276" s="133">
        <v>1</v>
      </c>
      <c r="C1276" s="135">
        <v>36</v>
      </c>
      <c r="D1276" s="136" t="s">
        <v>178</v>
      </c>
      <c r="E1276" s="71" t="str">
        <f t="shared" si="32"/>
        <v>ND</v>
      </c>
    </row>
    <row r="1277" spans="1:5">
      <c r="A1277" s="132" t="s">
        <v>222</v>
      </c>
      <c r="B1277" s="133">
        <v>2</v>
      </c>
      <c r="C1277" s="55">
        <v>0</v>
      </c>
      <c r="D1277" s="136" t="s">
        <v>178</v>
      </c>
      <c r="E1277" s="71" t="str">
        <f t="shared" si="32"/>
        <v>ND</v>
      </c>
    </row>
    <row r="1278" spans="1:5">
      <c r="A1278" s="132" t="s">
        <v>222</v>
      </c>
      <c r="B1278" s="133">
        <v>2</v>
      </c>
      <c r="C1278" s="135">
        <v>0.25</v>
      </c>
      <c r="D1278" s="136">
        <v>131.06399999999999</v>
      </c>
      <c r="E1278" s="71">
        <f t="shared" si="32"/>
        <v>131.06399999999999</v>
      </c>
    </row>
    <row r="1279" spans="1:5">
      <c r="A1279" s="132" t="s">
        <v>222</v>
      </c>
      <c r="B1279" s="133">
        <v>2</v>
      </c>
      <c r="C1279" s="135">
        <v>0.5</v>
      </c>
      <c r="D1279" s="136">
        <v>1608.9459999999999</v>
      </c>
      <c r="E1279" s="71">
        <f t="shared" si="32"/>
        <v>1608.9459999999999</v>
      </c>
    </row>
    <row r="1280" spans="1:5">
      <c r="A1280" s="132" t="s">
        <v>222</v>
      </c>
      <c r="B1280" s="133">
        <v>2</v>
      </c>
      <c r="C1280" s="135">
        <v>0.75</v>
      </c>
      <c r="D1280" s="136">
        <v>3767.7730000000001</v>
      </c>
      <c r="E1280" s="71">
        <f t="shared" si="32"/>
        <v>3767.7730000000001</v>
      </c>
    </row>
    <row r="1281" spans="1:5">
      <c r="A1281" s="132" t="s">
        <v>222</v>
      </c>
      <c r="B1281" s="133">
        <v>2</v>
      </c>
      <c r="C1281" s="135">
        <v>1</v>
      </c>
      <c r="D1281" s="136">
        <v>5242.47</v>
      </c>
      <c r="E1281" s="71">
        <f t="shared" si="32"/>
        <v>5242.47</v>
      </c>
    </row>
    <row r="1282" spans="1:5">
      <c r="A1282" s="132" t="s">
        <v>222</v>
      </c>
      <c r="B1282" s="133">
        <v>2</v>
      </c>
      <c r="C1282" s="135">
        <v>1.5</v>
      </c>
      <c r="D1282" s="136">
        <v>7189.6850000000004</v>
      </c>
      <c r="E1282" s="71">
        <f t="shared" si="32"/>
        <v>7189.6850000000004</v>
      </c>
    </row>
    <row r="1283" spans="1:5">
      <c r="A1283" s="132" t="s">
        <v>222</v>
      </c>
      <c r="B1283" s="133">
        <v>2</v>
      </c>
      <c r="C1283" s="135">
        <v>2</v>
      </c>
      <c r="D1283" s="136">
        <v>6686.317</v>
      </c>
      <c r="E1283" s="71">
        <f t="shared" si="32"/>
        <v>6686.317</v>
      </c>
    </row>
    <row r="1284" spans="1:5">
      <c r="A1284" s="132" t="s">
        <v>222</v>
      </c>
      <c r="B1284" s="133">
        <v>2</v>
      </c>
      <c r="C1284" s="135">
        <v>3</v>
      </c>
      <c r="D1284" s="136">
        <v>4544.53</v>
      </c>
      <c r="E1284" s="71">
        <f t="shared" ref="E1284:E1345" si="33">IF(OR(D1284=0,D1284="no peak",D1284="&lt; 0", D1284&lt;$I$1*0.2),"ND",IF(OR(D1284&lt;$I$1,$I$1*0.2&lt;=D1284&lt;$I$1),"BQL",D1284))</f>
        <v>4544.53</v>
      </c>
    </row>
    <row r="1285" spans="1:5">
      <c r="A1285" s="132" t="s">
        <v>222</v>
      </c>
      <c r="B1285" s="133">
        <v>2</v>
      </c>
      <c r="C1285" s="135">
        <v>4</v>
      </c>
      <c r="D1285" s="136">
        <v>3558.8710000000001</v>
      </c>
      <c r="E1285" s="71">
        <f t="shared" si="33"/>
        <v>3558.8710000000001</v>
      </c>
    </row>
    <row r="1286" spans="1:5">
      <c r="A1286" s="132" t="s">
        <v>222</v>
      </c>
      <c r="B1286" s="133">
        <v>2</v>
      </c>
      <c r="C1286" s="135">
        <v>5</v>
      </c>
      <c r="D1286" s="136">
        <v>2542.59</v>
      </c>
      <c r="E1286" s="71">
        <f t="shared" si="33"/>
        <v>2542.59</v>
      </c>
    </row>
    <row r="1287" spans="1:5">
      <c r="A1287" s="132" t="s">
        <v>222</v>
      </c>
      <c r="B1287" s="133">
        <v>2</v>
      </c>
      <c r="C1287" s="135">
        <v>6</v>
      </c>
      <c r="D1287" s="136">
        <v>1265.846</v>
      </c>
      <c r="E1287" s="71">
        <f t="shared" si="33"/>
        <v>1265.846</v>
      </c>
    </row>
    <row r="1288" spans="1:5">
      <c r="A1288" s="132" t="s">
        <v>222</v>
      </c>
      <c r="B1288" s="133">
        <v>2</v>
      </c>
      <c r="C1288" s="135">
        <v>7</v>
      </c>
      <c r="D1288" s="136">
        <v>889.62699999999995</v>
      </c>
      <c r="E1288" s="71">
        <f t="shared" si="33"/>
        <v>889.62699999999995</v>
      </c>
    </row>
    <row r="1289" spans="1:5">
      <c r="A1289" s="132" t="s">
        <v>222</v>
      </c>
      <c r="B1289" s="133">
        <v>2</v>
      </c>
      <c r="C1289" s="135">
        <v>8</v>
      </c>
      <c r="D1289" s="136">
        <v>709.75</v>
      </c>
      <c r="E1289" s="71">
        <f t="shared" si="33"/>
        <v>709.75</v>
      </c>
    </row>
    <row r="1290" spans="1:5">
      <c r="A1290" s="132" t="s">
        <v>222</v>
      </c>
      <c r="B1290" s="133">
        <v>2</v>
      </c>
      <c r="C1290" s="135">
        <v>10</v>
      </c>
      <c r="D1290" s="136">
        <v>514.24300000000005</v>
      </c>
      <c r="E1290" s="71">
        <f t="shared" si="33"/>
        <v>514.24300000000005</v>
      </c>
    </row>
    <row r="1291" spans="1:5">
      <c r="A1291" s="132" t="s">
        <v>222</v>
      </c>
      <c r="B1291" s="133">
        <v>2</v>
      </c>
      <c r="C1291" s="135">
        <v>12</v>
      </c>
      <c r="D1291" s="136">
        <v>360.44600000000003</v>
      </c>
      <c r="E1291" s="71">
        <f t="shared" si="33"/>
        <v>360.44600000000003</v>
      </c>
    </row>
    <row r="1292" spans="1:5">
      <c r="A1292" s="132" t="s">
        <v>222</v>
      </c>
      <c r="B1292" s="133">
        <v>2</v>
      </c>
      <c r="C1292" s="55">
        <v>24</v>
      </c>
      <c r="D1292" s="136">
        <v>144.447</v>
      </c>
      <c r="E1292" s="71">
        <f t="shared" si="33"/>
        <v>144.447</v>
      </c>
    </row>
    <row r="1293" spans="1:5">
      <c r="A1293" s="132" t="s">
        <v>222</v>
      </c>
      <c r="B1293" s="133">
        <v>2</v>
      </c>
      <c r="C1293" s="135">
        <v>36</v>
      </c>
      <c r="D1293" s="136" t="s">
        <v>178</v>
      </c>
      <c r="E1293" s="71" t="str">
        <f t="shared" si="33"/>
        <v>ND</v>
      </c>
    </row>
    <row r="1294" spans="1:5">
      <c r="A1294" s="132" t="s">
        <v>265</v>
      </c>
      <c r="B1294" s="133">
        <v>1</v>
      </c>
      <c r="C1294" s="55">
        <v>0</v>
      </c>
      <c r="D1294" s="136" t="s">
        <v>178</v>
      </c>
      <c r="E1294" s="71" t="str">
        <f t="shared" si="33"/>
        <v>ND</v>
      </c>
    </row>
    <row r="1295" spans="1:5">
      <c r="A1295" s="132" t="s">
        <v>265</v>
      </c>
      <c r="B1295" s="133">
        <v>1</v>
      </c>
      <c r="C1295" s="135">
        <v>0.25</v>
      </c>
      <c r="D1295" s="136">
        <v>50.293999999999997</v>
      </c>
      <c r="E1295" s="71">
        <f t="shared" si="33"/>
        <v>50.293999999999997</v>
      </c>
    </row>
    <row r="1296" spans="1:5">
      <c r="A1296" s="132" t="s">
        <v>265</v>
      </c>
      <c r="B1296" s="133">
        <v>1</v>
      </c>
      <c r="C1296" s="135">
        <v>0.5</v>
      </c>
      <c r="D1296" s="136">
        <v>321.26</v>
      </c>
      <c r="E1296" s="71">
        <f t="shared" si="33"/>
        <v>321.26</v>
      </c>
    </row>
    <row r="1297" spans="1:5">
      <c r="A1297" s="132" t="s">
        <v>265</v>
      </c>
      <c r="B1297" s="133">
        <v>1</v>
      </c>
      <c r="C1297" s="135">
        <v>0.75</v>
      </c>
      <c r="D1297" s="136">
        <v>613.86199999999997</v>
      </c>
      <c r="E1297" s="71">
        <f t="shared" si="33"/>
        <v>613.86199999999997</v>
      </c>
    </row>
    <row r="1298" spans="1:5">
      <c r="A1298" s="132" t="s">
        <v>265</v>
      </c>
      <c r="B1298" s="133">
        <v>1</v>
      </c>
      <c r="C1298" s="135">
        <v>1</v>
      </c>
      <c r="D1298" s="136">
        <v>862.84400000000005</v>
      </c>
      <c r="E1298" s="71">
        <f t="shared" si="33"/>
        <v>862.84400000000005</v>
      </c>
    </row>
    <row r="1299" spans="1:5">
      <c r="A1299" s="132" t="s">
        <v>265</v>
      </c>
      <c r="B1299" s="133">
        <v>1</v>
      </c>
      <c r="C1299" s="135">
        <v>1.5</v>
      </c>
      <c r="D1299" s="136">
        <v>1383.76</v>
      </c>
      <c r="E1299" s="71">
        <f t="shared" si="33"/>
        <v>1383.76</v>
      </c>
    </row>
    <row r="1300" spans="1:5">
      <c r="A1300" s="132" t="s">
        <v>265</v>
      </c>
      <c r="B1300" s="133">
        <v>1</v>
      </c>
      <c r="C1300" s="135">
        <v>2</v>
      </c>
      <c r="D1300" s="136">
        <v>2771.5230000000001</v>
      </c>
      <c r="E1300" s="71">
        <f t="shared" si="33"/>
        <v>2771.5230000000001</v>
      </c>
    </row>
    <row r="1301" spans="1:5">
      <c r="A1301" s="132" t="s">
        <v>265</v>
      </c>
      <c r="B1301" s="133">
        <v>1</v>
      </c>
      <c r="C1301" s="135">
        <v>3</v>
      </c>
      <c r="D1301" s="136">
        <v>2939.72</v>
      </c>
      <c r="E1301" s="71">
        <f t="shared" si="33"/>
        <v>2939.72</v>
      </c>
    </row>
    <row r="1302" spans="1:5">
      <c r="A1302" s="132" t="s">
        <v>265</v>
      </c>
      <c r="B1302" s="133">
        <v>1</v>
      </c>
      <c r="C1302" s="135">
        <v>4</v>
      </c>
      <c r="D1302" s="136">
        <v>2669.3429999999998</v>
      </c>
      <c r="E1302" s="71">
        <f t="shared" si="33"/>
        <v>2669.3429999999998</v>
      </c>
    </row>
    <row r="1303" spans="1:5">
      <c r="A1303" s="132" t="s">
        <v>265</v>
      </c>
      <c r="B1303" s="133">
        <v>1</v>
      </c>
      <c r="C1303" s="135">
        <v>5</v>
      </c>
      <c r="D1303" s="136">
        <v>1685.7950000000001</v>
      </c>
      <c r="E1303" s="71">
        <f t="shared" si="33"/>
        <v>1685.7950000000001</v>
      </c>
    </row>
    <row r="1304" spans="1:5">
      <c r="A1304" s="132" t="s">
        <v>265</v>
      </c>
      <c r="B1304" s="133">
        <v>1</v>
      </c>
      <c r="C1304" s="135">
        <v>6</v>
      </c>
      <c r="D1304" s="136">
        <v>1191.32</v>
      </c>
      <c r="E1304" s="71">
        <f t="shared" si="33"/>
        <v>1191.32</v>
      </c>
    </row>
    <row r="1305" spans="1:5">
      <c r="A1305" s="132" t="s">
        <v>265</v>
      </c>
      <c r="B1305" s="133">
        <v>1</v>
      </c>
      <c r="C1305" s="135">
        <v>7</v>
      </c>
      <c r="D1305" s="136">
        <v>835.60699999999997</v>
      </c>
      <c r="E1305" s="71">
        <f t="shared" si="33"/>
        <v>835.60699999999997</v>
      </c>
    </row>
    <row r="1306" spans="1:5">
      <c r="A1306" s="132" t="s">
        <v>265</v>
      </c>
      <c r="B1306" s="133">
        <v>1</v>
      </c>
      <c r="C1306" s="135">
        <v>8</v>
      </c>
      <c r="D1306" s="136">
        <v>687.02599999999995</v>
      </c>
      <c r="E1306" s="71">
        <f t="shared" si="33"/>
        <v>687.02599999999995</v>
      </c>
    </row>
    <row r="1307" spans="1:5">
      <c r="A1307" s="132" t="s">
        <v>265</v>
      </c>
      <c r="B1307" s="133">
        <v>1</v>
      </c>
      <c r="C1307" s="135">
        <v>10</v>
      </c>
      <c r="D1307" s="136">
        <v>534.16499999999996</v>
      </c>
      <c r="E1307" s="71">
        <f t="shared" si="33"/>
        <v>534.16499999999996</v>
      </c>
    </row>
    <row r="1308" spans="1:5">
      <c r="A1308" s="132" t="s">
        <v>265</v>
      </c>
      <c r="B1308" s="133">
        <v>1</v>
      </c>
      <c r="C1308" s="135">
        <v>12</v>
      </c>
      <c r="D1308" s="136">
        <v>432.22399999999999</v>
      </c>
      <c r="E1308" s="71">
        <f t="shared" si="33"/>
        <v>432.22399999999999</v>
      </c>
    </row>
    <row r="1309" spans="1:5">
      <c r="A1309" s="132" t="s">
        <v>265</v>
      </c>
      <c r="B1309" s="133">
        <v>1</v>
      </c>
      <c r="C1309" s="55">
        <v>24</v>
      </c>
      <c r="D1309" s="136">
        <v>183.10400000000001</v>
      </c>
      <c r="E1309" s="71">
        <f t="shared" si="33"/>
        <v>183.10400000000001</v>
      </c>
    </row>
    <row r="1310" spans="1:5">
      <c r="A1310" s="132" t="s">
        <v>265</v>
      </c>
      <c r="B1310" s="133">
        <v>1</v>
      </c>
      <c r="C1310" s="135">
        <v>36</v>
      </c>
      <c r="D1310" s="136">
        <v>32.377000000000002</v>
      </c>
      <c r="E1310" s="71" t="str">
        <f t="shared" si="33"/>
        <v>BQL</v>
      </c>
    </row>
    <row r="1311" spans="1:5">
      <c r="A1311" s="132" t="s">
        <v>265</v>
      </c>
      <c r="B1311" s="133">
        <v>2</v>
      </c>
      <c r="C1311" s="55">
        <v>0</v>
      </c>
      <c r="D1311" s="136" t="s">
        <v>178</v>
      </c>
      <c r="E1311" s="71" t="str">
        <f t="shared" si="33"/>
        <v>ND</v>
      </c>
    </row>
    <row r="1312" spans="1:5">
      <c r="A1312" s="132" t="s">
        <v>265</v>
      </c>
      <c r="B1312" s="133">
        <v>2</v>
      </c>
      <c r="C1312" s="135">
        <v>0.25</v>
      </c>
      <c r="D1312" s="136">
        <v>40.856000000000002</v>
      </c>
      <c r="E1312" s="71" t="str">
        <f t="shared" si="33"/>
        <v>BQL</v>
      </c>
    </row>
    <row r="1313" spans="1:5">
      <c r="A1313" s="132" t="s">
        <v>265</v>
      </c>
      <c r="B1313" s="133">
        <v>2</v>
      </c>
      <c r="C1313" s="135">
        <v>0.5</v>
      </c>
      <c r="D1313" s="136">
        <v>313.51499999999999</v>
      </c>
      <c r="E1313" s="71">
        <f t="shared" si="33"/>
        <v>313.51499999999999</v>
      </c>
    </row>
    <row r="1314" spans="1:5">
      <c r="A1314" s="132" t="s">
        <v>265</v>
      </c>
      <c r="B1314" s="133">
        <v>2</v>
      </c>
      <c r="C1314" s="135">
        <v>0.75</v>
      </c>
      <c r="D1314" s="136">
        <v>852.69500000000005</v>
      </c>
      <c r="E1314" s="71">
        <f t="shared" si="33"/>
        <v>852.69500000000005</v>
      </c>
    </row>
    <row r="1315" spans="1:5">
      <c r="A1315" s="132" t="s">
        <v>265</v>
      </c>
      <c r="B1315" s="133">
        <v>2</v>
      </c>
      <c r="C1315" s="135">
        <v>1</v>
      </c>
      <c r="D1315" s="136">
        <v>1459.7860000000001</v>
      </c>
      <c r="E1315" s="71">
        <f t="shared" si="33"/>
        <v>1459.7860000000001</v>
      </c>
    </row>
    <row r="1316" spans="1:5">
      <c r="A1316" s="132" t="s">
        <v>265</v>
      </c>
      <c r="B1316" s="133">
        <v>2</v>
      </c>
      <c r="C1316" s="135">
        <v>1.5</v>
      </c>
      <c r="D1316" s="136">
        <v>3681.3919999999998</v>
      </c>
      <c r="E1316" s="71">
        <f t="shared" si="33"/>
        <v>3681.3919999999998</v>
      </c>
    </row>
    <row r="1317" spans="1:5">
      <c r="A1317" s="132" t="s">
        <v>265</v>
      </c>
      <c r="B1317" s="133">
        <v>2</v>
      </c>
      <c r="C1317" s="135">
        <v>2</v>
      </c>
      <c r="D1317" s="136">
        <v>4841.0919999999996</v>
      </c>
      <c r="E1317" s="71">
        <f t="shared" si="33"/>
        <v>4841.0919999999996</v>
      </c>
    </row>
    <row r="1318" spans="1:5">
      <c r="A1318" s="132" t="s">
        <v>265</v>
      </c>
      <c r="B1318" s="133">
        <v>2</v>
      </c>
      <c r="C1318" s="135">
        <v>3</v>
      </c>
      <c r="D1318" s="136">
        <v>4415.6890000000003</v>
      </c>
      <c r="E1318" s="71">
        <f t="shared" si="33"/>
        <v>4415.6890000000003</v>
      </c>
    </row>
    <row r="1319" spans="1:5">
      <c r="A1319" s="132" t="s">
        <v>265</v>
      </c>
      <c r="B1319" s="133">
        <v>2</v>
      </c>
      <c r="C1319" s="135">
        <v>4</v>
      </c>
      <c r="D1319" s="136">
        <v>5795.3950000000004</v>
      </c>
      <c r="E1319" s="71">
        <f t="shared" si="33"/>
        <v>5795.3950000000004</v>
      </c>
    </row>
    <row r="1320" spans="1:5">
      <c r="A1320" s="132" t="s">
        <v>265</v>
      </c>
      <c r="B1320" s="133">
        <v>2</v>
      </c>
      <c r="C1320" s="135">
        <v>5</v>
      </c>
      <c r="D1320" s="136">
        <v>4159.7659999999996</v>
      </c>
      <c r="E1320" s="71">
        <f t="shared" si="33"/>
        <v>4159.7659999999996</v>
      </c>
    </row>
    <row r="1321" spans="1:5">
      <c r="A1321" s="132" t="s">
        <v>265</v>
      </c>
      <c r="B1321" s="133">
        <v>2</v>
      </c>
      <c r="C1321" s="135">
        <v>6</v>
      </c>
      <c r="D1321" s="136">
        <v>2092.34</v>
      </c>
      <c r="E1321" s="71">
        <f t="shared" si="33"/>
        <v>2092.34</v>
      </c>
    </row>
    <row r="1322" spans="1:5">
      <c r="A1322" s="132" t="s">
        <v>265</v>
      </c>
      <c r="B1322" s="133">
        <v>2</v>
      </c>
      <c r="C1322" s="135">
        <v>7</v>
      </c>
      <c r="D1322" s="136">
        <v>1763.723</v>
      </c>
      <c r="E1322" s="71">
        <f t="shared" si="33"/>
        <v>1763.723</v>
      </c>
    </row>
    <row r="1323" spans="1:5">
      <c r="A1323" s="132" t="s">
        <v>265</v>
      </c>
      <c r="B1323" s="133">
        <v>2</v>
      </c>
      <c r="C1323" s="135">
        <v>8</v>
      </c>
      <c r="D1323" s="136">
        <v>1526.652</v>
      </c>
      <c r="E1323" s="71">
        <f t="shared" si="33"/>
        <v>1526.652</v>
      </c>
    </row>
    <row r="1324" spans="1:5">
      <c r="A1324" s="132" t="s">
        <v>265</v>
      </c>
      <c r="B1324" s="133">
        <v>2</v>
      </c>
      <c r="C1324" s="135">
        <v>10</v>
      </c>
      <c r="D1324" s="136">
        <v>1157.3989999999999</v>
      </c>
      <c r="E1324" s="71">
        <f t="shared" si="33"/>
        <v>1157.3989999999999</v>
      </c>
    </row>
    <row r="1325" spans="1:5">
      <c r="A1325" s="132" t="s">
        <v>265</v>
      </c>
      <c r="B1325" s="133">
        <v>2</v>
      </c>
      <c r="C1325" s="135">
        <v>12</v>
      </c>
      <c r="D1325" s="136">
        <v>710.59900000000005</v>
      </c>
      <c r="E1325" s="71">
        <f t="shared" si="33"/>
        <v>710.59900000000005</v>
      </c>
    </row>
    <row r="1326" spans="1:5">
      <c r="A1326" s="132" t="s">
        <v>265</v>
      </c>
      <c r="B1326" s="133">
        <v>2</v>
      </c>
      <c r="C1326" s="55">
        <v>24</v>
      </c>
      <c r="D1326" s="136">
        <v>301.517</v>
      </c>
      <c r="E1326" s="71">
        <f t="shared" si="33"/>
        <v>301.517</v>
      </c>
    </row>
    <row r="1327" spans="1:5">
      <c r="A1327" s="132" t="s">
        <v>265</v>
      </c>
      <c r="B1327" s="133">
        <v>2</v>
      </c>
      <c r="C1327" s="135">
        <v>36</v>
      </c>
      <c r="D1327" s="136">
        <v>86.715999999999994</v>
      </c>
      <c r="E1327" s="71">
        <f t="shared" si="33"/>
        <v>86.715999999999994</v>
      </c>
    </row>
    <row r="1328" spans="1:5">
      <c r="A1328" s="132" t="s">
        <v>266</v>
      </c>
      <c r="B1328" s="133">
        <v>1</v>
      </c>
      <c r="C1328" s="55">
        <v>0</v>
      </c>
      <c r="D1328" s="136" t="s">
        <v>178</v>
      </c>
      <c r="E1328" s="71" t="str">
        <f t="shared" si="33"/>
        <v>ND</v>
      </c>
    </row>
    <row r="1329" spans="1:5">
      <c r="A1329" s="132" t="s">
        <v>266</v>
      </c>
      <c r="B1329" s="133">
        <v>1</v>
      </c>
      <c r="C1329" s="135">
        <v>0.25</v>
      </c>
      <c r="D1329" s="136">
        <v>68.376000000000005</v>
      </c>
      <c r="E1329" s="71">
        <f t="shared" si="33"/>
        <v>68.376000000000005</v>
      </c>
    </row>
    <row r="1330" spans="1:5">
      <c r="A1330" s="132" t="s">
        <v>266</v>
      </c>
      <c r="B1330" s="133">
        <v>1</v>
      </c>
      <c r="C1330" s="135">
        <v>0.5</v>
      </c>
      <c r="D1330" s="136">
        <v>258.39999999999998</v>
      </c>
      <c r="E1330" s="71">
        <f t="shared" si="33"/>
        <v>258.39999999999998</v>
      </c>
    </row>
    <row r="1331" spans="1:5">
      <c r="A1331" s="132" t="s">
        <v>266</v>
      </c>
      <c r="B1331" s="133">
        <v>1</v>
      </c>
      <c r="C1331" s="135">
        <v>0.75</v>
      </c>
      <c r="D1331" s="136">
        <v>446.26400000000001</v>
      </c>
      <c r="E1331" s="71">
        <f t="shared" si="33"/>
        <v>446.26400000000001</v>
      </c>
    </row>
    <row r="1332" spans="1:5">
      <c r="A1332" s="132" t="s">
        <v>266</v>
      </c>
      <c r="B1332" s="133">
        <v>1</v>
      </c>
      <c r="C1332" s="135">
        <v>1</v>
      </c>
      <c r="D1332" s="136">
        <v>566.14499999999998</v>
      </c>
      <c r="E1332" s="71">
        <f t="shared" si="33"/>
        <v>566.14499999999998</v>
      </c>
    </row>
    <row r="1333" spans="1:5">
      <c r="A1333" s="132" t="s">
        <v>266</v>
      </c>
      <c r="B1333" s="133">
        <v>1</v>
      </c>
      <c r="C1333" s="135">
        <v>1.5</v>
      </c>
      <c r="D1333" s="136">
        <v>1050.0940000000001</v>
      </c>
      <c r="E1333" s="71">
        <f t="shared" si="33"/>
        <v>1050.0940000000001</v>
      </c>
    </row>
    <row r="1334" spans="1:5">
      <c r="A1334" s="132" t="s">
        <v>266</v>
      </c>
      <c r="B1334" s="133">
        <v>1</v>
      </c>
      <c r="C1334" s="135">
        <v>2</v>
      </c>
      <c r="D1334" s="136">
        <v>1199.588</v>
      </c>
      <c r="E1334" s="71">
        <f t="shared" si="33"/>
        <v>1199.588</v>
      </c>
    </row>
    <row r="1335" spans="1:5">
      <c r="A1335" s="132" t="s">
        <v>266</v>
      </c>
      <c r="B1335" s="133">
        <v>1</v>
      </c>
      <c r="C1335" s="135">
        <v>3</v>
      </c>
      <c r="D1335" s="136">
        <v>1520.8689999999999</v>
      </c>
      <c r="E1335" s="71">
        <f t="shared" si="33"/>
        <v>1520.8689999999999</v>
      </c>
    </row>
    <row r="1336" spans="1:5">
      <c r="A1336" s="132" t="s">
        <v>266</v>
      </c>
      <c r="B1336" s="133">
        <v>1</v>
      </c>
      <c r="C1336" s="135">
        <v>4</v>
      </c>
      <c r="D1336" s="136">
        <v>1306.7729999999999</v>
      </c>
      <c r="E1336" s="71">
        <f t="shared" si="33"/>
        <v>1306.7729999999999</v>
      </c>
    </row>
    <row r="1337" spans="1:5">
      <c r="A1337" s="132" t="s">
        <v>266</v>
      </c>
      <c r="B1337" s="133">
        <v>1</v>
      </c>
      <c r="C1337" s="135">
        <v>5</v>
      </c>
      <c r="D1337" s="136">
        <v>1060.348</v>
      </c>
      <c r="E1337" s="71">
        <f t="shared" si="33"/>
        <v>1060.348</v>
      </c>
    </row>
    <row r="1338" spans="1:5">
      <c r="A1338" s="132" t="s">
        <v>266</v>
      </c>
      <c r="B1338" s="133">
        <v>1</v>
      </c>
      <c r="C1338" s="135">
        <v>6</v>
      </c>
      <c r="D1338" s="136">
        <v>624.61800000000005</v>
      </c>
      <c r="E1338" s="71">
        <f t="shared" si="33"/>
        <v>624.61800000000005</v>
      </c>
    </row>
    <row r="1339" spans="1:5">
      <c r="A1339" s="132" t="s">
        <v>266</v>
      </c>
      <c r="B1339" s="133">
        <v>1</v>
      </c>
      <c r="C1339" s="135">
        <v>7</v>
      </c>
      <c r="D1339" s="136">
        <v>463.89400000000001</v>
      </c>
      <c r="E1339" s="71">
        <f t="shared" si="33"/>
        <v>463.89400000000001</v>
      </c>
    </row>
    <row r="1340" spans="1:5">
      <c r="A1340" s="132" t="s">
        <v>266</v>
      </c>
      <c r="B1340" s="133">
        <v>1</v>
      </c>
      <c r="C1340" s="135">
        <v>8</v>
      </c>
      <c r="D1340" s="136">
        <v>414.02199999999999</v>
      </c>
      <c r="E1340" s="71">
        <f t="shared" si="33"/>
        <v>414.02199999999999</v>
      </c>
    </row>
    <row r="1341" spans="1:5">
      <c r="A1341" s="132" t="s">
        <v>266</v>
      </c>
      <c r="B1341" s="133">
        <v>1</v>
      </c>
      <c r="C1341" s="135">
        <v>10</v>
      </c>
      <c r="D1341" s="136">
        <v>318.245</v>
      </c>
      <c r="E1341" s="71">
        <f t="shared" si="33"/>
        <v>318.245</v>
      </c>
    </row>
    <row r="1342" spans="1:5">
      <c r="A1342" s="132" t="s">
        <v>266</v>
      </c>
      <c r="B1342" s="133">
        <v>1</v>
      </c>
      <c r="C1342" s="135">
        <v>12</v>
      </c>
      <c r="D1342" s="136">
        <v>243.779</v>
      </c>
      <c r="E1342" s="71">
        <f t="shared" si="33"/>
        <v>243.779</v>
      </c>
    </row>
    <row r="1343" spans="1:5">
      <c r="A1343" s="132" t="s">
        <v>266</v>
      </c>
      <c r="B1343" s="133">
        <v>1</v>
      </c>
      <c r="C1343" s="55">
        <v>24</v>
      </c>
      <c r="D1343" s="136">
        <v>98.453000000000003</v>
      </c>
      <c r="E1343" s="71">
        <f t="shared" si="33"/>
        <v>98.453000000000003</v>
      </c>
    </row>
    <row r="1344" spans="1:5">
      <c r="A1344" s="132" t="s">
        <v>266</v>
      </c>
      <c r="B1344" s="133">
        <v>1</v>
      </c>
      <c r="C1344" s="135">
        <v>36</v>
      </c>
      <c r="D1344" s="136">
        <v>46.585000000000001</v>
      </c>
      <c r="E1344" s="71" t="str">
        <f t="shared" si="33"/>
        <v>BQL</v>
      </c>
    </row>
    <row r="1345" spans="1:5">
      <c r="A1345" s="132" t="s">
        <v>266</v>
      </c>
      <c r="B1345" s="133">
        <v>2</v>
      </c>
      <c r="C1345" s="55">
        <v>0</v>
      </c>
      <c r="D1345" s="136" t="s">
        <v>178</v>
      </c>
      <c r="E1345" s="71" t="str">
        <f t="shared" si="33"/>
        <v>ND</v>
      </c>
    </row>
    <row r="1346" spans="1:5">
      <c r="A1346" s="132" t="s">
        <v>266</v>
      </c>
      <c r="B1346" s="133">
        <v>2</v>
      </c>
      <c r="C1346" s="135">
        <v>0.25</v>
      </c>
      <c r="D1346" s="136">
        <v>74.3</v>
      </c>
      <c r="E1346" s="71">
        <f t="shared" ref="E1346:E1402" si="34">IF(OR(D1346=0,D1346="no peak",D1346="&lt; 0", D1346&lt;$I$1*0.2),"ND",IF(OR(D1346&lt;$I$1,$I$1*0.2&lt;=D1346&lt;$I$1),"BQL",D1346))</f>
        <v>74.3</v>
      </c>
    </row>
    <row r="1347" spans="1:5">
      <c r="A1347" s="132" t="s">
        <v>266</v>
      </c>
      <c r="B1347" s="133">
        <v>2</v>
      </c>
      <c r="C1347" s="135">
        <v>0.5</v>
      </c>
      <c r="D1347" s="136">
        <v>334.94200000000001</v>
      </c>
      <c r="E1347" s="71">
        <f t="shared" si="34"/>
        <v>334.94200000000001</v>
      </c>
    </row>
    <row r="1348" spans="1:5">
      <c r="A1348" s="132" t="s">
        <v>266</v>
      </c>
      <c r="B1348" s="133">
        <v>2</v>
      </c>
      <c r="C1348" s="135">
        <v>0.75</v>
      </c>
      <c r="D1348" s="136">
        <v>555.81200000000001</v>
      </c>
      <c r="E1348" s="71">
        <f t="shared" si="34"/>
        <v>555.81200000000001</v>
      </c>
    </row>
    <row r="1349" spans="1:5">
      <c r="A1349" s="132" t="s">
        <v>266</v>
      </c>
      <c r="B1349" s="133">
        <v>2</v>
      </c>
      <c r="C1349" s="135">
        <v>1</v>
      </c>
      <c r="D1349" s="136">
        <v>737.67700000000002</v>
      </c>
      <c r="E1349" s="71">
        <f t="shared" si="34"/>
        <v>737.67700000000002</v>
      </c>
    </row>
    <row r="1350" spans="1:5">
      <c r="A1350" s="132" t="s">
        <v>266</v>
      </c>
      <c r="B1350" s="133">
        <v>2</v>
      </c>
      <c r="C1350" s="135">
        <v>1.5</v>
      </c>
      <c r="D1350" s="136">
        <v>1100.1130000000001</v>
      </c>
      <c r="E1350" s="71">
        <f t="shared" si="34"/>
        <v>1100.1130000000001</v>
      </c>
    </row>
    <row r="1351" spans="1:5">
      <c r="A1351" s="132" t="s">
        <v>266</v>
      </c>
      <c r="B1351" s="133">
        <v>2</v>
      </c>
      <c r="C1351" s="135">
        <v>2</v>
      </c>
      <c r="D1351" s="136">
        <v>1020.864</v>
      </c>
      <c r="E1351" s="71">
        <f t="shared" si="34"/>
        <v>1020.864</v>
      </c>
    </row>
    <row r="1352" spans="1:5">
      <c r="A1352" s="132" t="s">
        <v>266</v>
      </c>
      <c r="B1352" s="133">
        <v>2</v>
      </c>
      <c r="C1352" s="135">
        <v>3</v>
      </c>
      <c r="D1352" s="136">
        <v>818.12199999999996</v>
      </c>
      <c r="E1352" s="71">
        <f t="shared" si="34"/>
        <v>818.12199999999996</v>
      </c>
    </row>
    <row r="1353" spans="1:5">
      <c r="A1353" s="132" t="s">
        <v>266</v>
      </c>
      <c r="B1353" s="133">
        <v>2</v>
      </c>
      <c r="C1353" s="135">
        <v>4</v>
      </c>
      <c r="D1353" s="136">
        <v>789.09799999999996</v>
      </c>
      <c r="E1353" s="71">
        <f t="shared" si="34"/>
        <v>789.09799999999996</v>
      </c>
    </row>
    <row r="1354" spans="1:5">
      <c r="A1354" s="132" t="s">
        <v>266</v>
      </c>
      <c r="B1354" s="133">
        <v>2</v>
      </c>
      <c r="C1354" s="135">
        <v>5</v>
      </c>
      <c r="D1354" s="136">
        <v>562.44600000000003</v>
      </c>
      <c r="E1354" s="71">
        <f t="shared" si="34"/>
        <v>562.44600000000003</v>
      </c>
    </row>
    <row r="1355" spans="1:5">
      <c r="A1355" s="132" t="s">
        <v>266</v>
      </c>
      <c r="B1355" s="133">
        <v>2</v>
      </c>
      <c r="C1355" s="135">
        <v>6</v>
      </c>
      <c r="D1355" s="136">
        <v>372.28699999999998</v>
      </c>
      <c r="E1355" s="71">
        <f t="shared" si="34"/>
        <v>372.28699999999998</v>
      </c>
    </row>
    <row r="1356" spans="1:5">
      <c r="A1356" s="132" t="s">
        <v>266</v>
      </c>
      <c r="B1356" s="133">
        <v>2</v>
      </c>
      <c r="C1356" s="135">
        <v>7</v>
      </c>
      <c r="D1356" s="136">
        <v>275.71699999999998</v>
      </c>
      <c r="E1356" s="71">
        <f t="shared" si="34"/>
        <v>275.71699999999998</v>
      </c>
    </row>
    <row r="1357" spans="1:5">
      <c r="A1357" s="132" t="s">
        <v>266</v>
      </c>
      <c r="B1357" s="133">
        <v>2</v>
      </c>
      <c r="C1357" s="135">
        <v>8</v>
      </c>
      <c r="D1357" s="136">
        <v>244.91499999999999</v>
      </c>
      <c r="E1357" s="71">
        <f t="shared" si="34"/>
        <v>244.91499999999999</v>
      </c>
    </row>
    <row r="1358" spans="1:5">
      <c r="A1358" s="132" t="s">
        <v>266</v>
      </c>
      <c r="B1358" s="133">
        <v>2</v>
      </c>
      <c r="C1358" s="135">
        <v>10</v>
      </c>
      <c r="D1358" s="136">
        <v>191.559</v>
      </c>
      <c r="E1358" s="71">
        <f t="shared" si="34"/>
        <v>191.559</v>
      </c>
    </row>
    <row r="1359" spans="1:5">
      <c r="A1359" s="132" t="s">
        <v>266</v>
      </c>
      <c r="B1359" s="133">
        <v>2</v>
      </c>
      <c r="C1359" s="135">
        <v>12</v>
      </c>
      <c r="D1359" s="136">
        <v>128.149</v>
      </c>
      <c r="E1359" s="71">
        <f t="shared" si="34"/>
        <v>128.149</v>
      </c>
    </row>
    <row r="1360" spans="1:5">
      <c r="A1360" s="132" t="s">
        <v>266</v>
      </c>
      <c r="B1360" s="133">
        <v>2</v>
      </c>
      <c r="C1360" s="55">
        <v>24</v>
      </c>
      <c r="D1360" s="136">
        <v>89.709000000000003</v>
      </c>
      <c r="E1360" s="71">
        <f t="shared" si="34"/>
        <v>89.709000000000003</v>
      </c>
    </row>
    <row r="1361" spans="1:5">
      <c r="A1361" s="132" t="s">
        <v>266</v>
      </c>
      <c r="B1361" s="133">
        <v>2</v>
      </c>
      <c r="C1361" s="135">
        <v>36</v>
      </c>
      <c r="D1361" s="136">
        <v>43.676000000000002</v>
      </c>
      <c r="E1361" s="71" t="str">
        <f t="shared" si="34"/>
        <v>BQL</v>
      </c>
    </row>
    <row r="1362" spans="1:5">
      <c r="A1362" s="132" t="s">
        <v>223</v>
      </c>
      <c r="B1362" s="133">
        <v>1</v>
      </c>
      <c r="C1362" s="55">
        <v>0</v>
      </c>
      <c r="D1362" s="136" t="s">
        <v>178</v>
      </c>
      <c r="E1362" s="71" t="str">
        <f t="shared" si="34"/>
        <v>ND</v>
      </c>
    </row>
    <row r="1363" spans="1:5">
      <c r="A1363" s="132" t="s">
        <v>223</v>
      </c>
      <c r="B1363" s="133">
        <v>1</v>
      </c>
      <c r="C1363" s="135">
        <v>0.25</v>
      </c>
      <c r="D1363" s="136">
        <v>395.09399999999999</v>
      </c>
      <c r="E1363" s="71">
        <f t="shared" si="34"/>
        <v>395.09399999999999</v>
      </c>
    </row>
    <row r="1364" spans="1:5">
      <c r="A1364" s="132" t="s">
        <v>223</v>
      </c>
      <c r="B1364" s="133">
        <v>1</v>
      </c>
      <c r="C1364" s="135">
        <v>0.5</v>
      </c>
      <c r="D1364" s="136">
        <v>1745.29</v>
      </c>
      <c r="E1364" s="71">
        <f t="shared" si="34"/>
        <v>1745.29</v>
      </c>
    </row>
    <row r="1365" spans="1:5">
      <c r="A1365" s="132" t="s">
        <v>223</v>
      </c>
      <c r="B1365" s="133">
        <v>1</v>
      </c>
      <c r="C1365" s="135">
        <v>0.75</v>
      </c>
      <c r="D1365" s="136">
        <v>2662.3119999999999</v>
      </c>
      <c r="E1365" s="71">
        <f t="shared" si="34"/>
        <v>2662.3119999999999</v>
      </c>
    </row>
    <row r="1366" spans="1:5">
      <c r="A1366" s="132" t="s">
        <v>223</v>
      </c>
      <c r="B1366" s="133">
        <v>1</v>
      </c>
      <c r="C1366" s="135">
        <v>1</v>
      </c>
      <c r="D1366" s="136">
        <v>2864.4580000000001</v>
      </c>
      <c r="E1366" s="71">
        <f t="shared" si="34"/>
        <v>2864.4580000000001</v>
      </c>
    </row>
    <row r="1367" spans="1:5">
      <c r="A1367" s="132" t="s">
        <v>223</v>
      </c>
      <c r="B1367" s="133">
        <v>1</v>
      </c>
      <c r="C1367" s="135">
        <v>1.5</v>
      </c>
      <c r="D1367" s="136">
        <v>2596.8739999999998</v>
      </c>
      <c r="E1367" s="71">
        <f t="shared" si="34"/>
        <v>2596.8739999999998</v>
      </c>
    </row>
    <row r="1368" spans="1:5">
      <c r="A1368" s="132" t="s">
        <v>223</v>
      </c>
      <c r="B1368" s="133">
        <v>1</v>
      </c>
      <c r="C1368" s="135">
        <v>2</v>
      </c>
      <c r="D1368" s="136">
        <v>2443.7759999999998</v>
      </c>
      <c r="E1368" s="71">
        <f t="shared" si="34"/>
        <v>2443.7759999999998</v>
      </c>
    </row>
    <row r="1369" spans="1:5">
      <c r="A1369" s="132" t="s">
        <v>223</v>
      </c>
      <c r="B1369" s="133">
        <v>1</v>
      </c>
      <c r="C1369" s="135">
        <v>3</v>
      </c>
      <c r="D1369" s="136">
        <v>2312.71</v>
      </c>
      <c r="E1369" s="71">
        <f t="shared" si="34"/>
        <v>2312.71</v>
      </c>
    </row>
    <row r="1370" spans="1:5">
      <c r="A1370" s="132" t="s">
        <v>223</v>
      </c>
      <c r="B1370" s="133">
        <v>1</v>
      </c>
      <c r="C1370" s="135">
        <v>4</v>
      </c>
      <c r="D1370" s="136">
        <v>2304.3670000000002</v>
      </c>
      <c r="E1370" s="71">
        <f t="shared" si="34"/>
        <v>2304.3670000000002</v>
      </c>
    </row>
    <row r="1371" spans="1:5">
      <c r="A1371" s="132" t="s">
        <v>223</v>
      </c>
      <c r="B1371" s="133">
        <v>1</v>
      </c>
      <c r="C1371" s="135">
        <v>5</v>
      </c>
      <c r="D1371" s="136">
        <v>1607.2329999999999</v>
      </c>
      <c r="E1371" s="71">
        <f t="shared" si="34"/>
        <v>1607.2329999999999</v>
      </c>
    </row>
    <row r="1372" spans="1:5">
      <c r="A1372" s="132" t="s">
        <v>223</v>
      </c>
      <c r="B1372" s="133">
        <v>1</v>
      </c>
      <c r="C1372" s="135">
        <v>6</v>
      </c>
      <c r="D1372" s="136">
        <v>1010.253</v>
      </c>
      <c r="E1372" s="71">
        <f t="shared" si="34"/>
        <v>1010.253</v>
      </c>
    </row>
    <row r="1373" spans="1:5">
      <c r="A1373" s="132" t="s">
        <v>223</v>
      </c>
      <c r="B1373" s="133">
        <v>1</v>
      </c>
      <c r="C1373" s="135">
        <v>7</v>
      </c>
      <c r="D1373" s="136">
        <v>776.82</v>
      </c>
      <c r="E1373" s="71">
        <f t="shared" si="34"/>
        <v>776.82</v>
      </c>
    </row>
    <row r="1374" spans="1:5">
      <c r="A1374" s="132" t="s">
        <v>223</v>
      </c>
      <c r="B1374" s="133">
        <v>1</v>
      </c>
      <c r="C1374" s="135">
        <v>8</v>
      </c>
      <c r="D1374" s="136">
        <v>776.22</v>
      </c>
      <c r="E1374" s="71">
        <f t="shared" si="34"/>
        <v>776.22</v>
      </c>
    </row>
    <row r="1375" spans="1:5">
      <c r="A1375" s="132" t="s">
        <v>223</v>
      </c>
      <c r="B1375" s="133">
        <v>1</v>
      </c>
      <c r="C1375" s="135">
        <v>10</v>
      </c>
      <c r="D1375" s="136">
        <v>716.43200000000002</v>
      </c>
      <c r="E1375" s="71">
        <f t="shared" si="34"/>
        <v>716.43200000000002</v>
      </c>
    </row>
    <row r="1376" spans="1:5">
      <c r="A1376" s="132" t="s">
        <v>223</v>
      </c>
      <c r="B1376" s="133">
        <v>1</v>
      </c>
      <c r="C1376" s="135">
        <v>12</v>
      </c>
      <c r="D1376" s="136">
        <v>252.11699999999999</v>
      </c>
      <c r="E1376" s="71">
        <f t="shared" si="34"/>
        <v>252.11699999999999</v>
      </c>
    </row>
    <row r="1377" spans="1:5">
      <c r="A1377" s="132" t="s">
        <v>223</v>
      </c>
      <c r="B1377" s="133">
        <v>1</v>
      </c>
      <c r="C1377" s="55">
        <v>24</v>
      </c>
      <c r="D1377" s="136">
        <v>187.255</v>
      </c>
      <c r="E1377" s="71">
        <f t="shared" si="34"/>
        <v>187.255</v>
      </c>
    </row>
    <row r="1378" spans="1:5">
      <c r="A1378" s="132" t="s">
        <v>223</v>
      </c>
      <c r="B1378" s="133">
        <v>1</v>
      </c>
      <c r="C1378" s="135">
        <v>36</v>
      </c>
      <c r="D1378" s="136">
        <v>43.61</v>
      </c>
      <c r="E1378" s="71" t="str">
        <f t="shared" si="34"/>
        <v>BQL</v>
      </c>
    </row>
    <row r="1379" spans="1:5">
      <c r="A1379" s="132" t="s">
        <v>224</v>
      </c>
      <c r="B1379" s="133">
        <v>1</v>
      </c>
      <c r="C1379" s="55">
        <v>0</v>
      </c>
      <c r="D1379" s="136" t="s">
        <v>178</v>
      </c>
      <c r="E1379" s="71" t="str">
        <f t="shared" si="34"/>
        <v>ND</v>
      </c>
    </row>
    <row r="1380" spans="1:5">
      <c r="A1380" s="132" t="s">
        <v>224</v>
      </c>
      <c r="B1380" s="133">
        <v>1</v>
      </c>
      <c r="C1380" s="135">
        <v>0.25</v>
      </c>
      <c r="D1380" s="136" t="s">
        <v>178</v>
      </c>
      <c r="E1380" s="71" t="str">
        <f t="shared" si="34"/>
        <v>ND</v>
      </c>
    </row>
    <row r="1381" spans="1:5">
      <c r="A1381" s="132" t="s">
        <v>224</v>
      </c>
      <c r="B1381" s="133">
        <v>1</v>
      </c>
      <c r="C1381" s="135">
        <v>0.5</v>
      </c>
      <c r="D1381" s="136">
        <v>103.74</v>
      </c>
      <c r="E1381" s="71">
        <f t="shared" si="34"/>
        <v>103.74</v>
      </c>
    </row>
    <row r="1382" spans="1:5">
      <c r="A1382" s="132" t="s">
        <v>224</v>
      </c>
      <c r="B1382" s="133">
        <v>1</v>
      </c>
      <c r="C1382" s="135">
        <v>0.75</v>
      </c>
      <c r="D1382" s="136">
        <v>289.72500000000002</v>
      </c>
      <c r="E1382" s="71">
        <f t="shared" si="34"/>
        <v>289.72500000000002</v>
      </c>
    </row>
    <row r="1383" spans="1:5">
      <c r="A1383" s="132" t="s">
        <v>224</v>
      </c>
      <c r="B1383" s="133">
        <v>1</v>
      </c>
      <c r="C1383" s="135">
        <v>1</v>
      </c>
      <c r="D1383" s="136">
        <v>460.459</v>
      </c>
      <c r="E1383" s="71">
        <f t="shared" si="34"/>
        <v>460.459</v>
      </c>
    </row>
    <row r="1384" spans="1:5">
      <c r="A1384" s="132" t="s">
        <v>224</v>
      </c>
      <c r="B1384" s="133">
        <v>1</v>
      </c>
      <c r="C1384" s="135">
        <v>1.5</v>
      </c>
      <c r="D1384" s="136">
        <v>699.06100000000004</v>
      </c>
      <c r="E1384" s="71">
        <f t="shared" si="34"/>
        <v>699.06100000000004</v>
      </c>
    </row>
    <row r="1385" spans="1:5">
      <c r="A1385" s="132" t="s">
        <v>224</v>
      </c>
      <c r="B1385" s="133">
        <v>1</v>
      </c>
      <c r="C1385" s="135">
        <v>2</v>
      </c>
      <c r="D1385" s="136">
        <v>799.928</v>
      </c>
      <c r="E1385" s="71">
        <f t="shared" si="34"/>
        <v>799.928</v>
      </c>
    </row>
    <row r="1386" spans="1:5">
      <c r="A1386" s="132" t="s">
        <v>224</v>
      </c>
      <c r="B1386" s="133">
        <v>1</v>
      </c>
      <c r="C1386" s="135">
        <v>3</v>
      </c>
      <c r="D1386" s="136">
        <v>1249.0550000000001</v>
      </c>
      <c r="E1386" s="71">
        <f t="shared" si="34"/>
        <v>1249.0550000000001</v>
      </c>
    </row>
    <row r="1387" spans="1:5">
      <c r="A1387" s="132" t="s">
        <v>224</v>
      </c>
      <c r="B1387" s="133">
        <v>1</v>
      </c>
      <c r="C1387" s="135">
        <v>4</v>
      </c>
      <c r="D1387" s="136">
        <v>2226.2020000000002</v>
      </c>
      <c r="E1387" s="71">
        <f t="shared" si="34"/>
        <v>2226.2020000000002</v>
      </c>
    </row>
    <row r="1388" spans="1:5">
      <c r="A1388" s="132" t="s">
        <v>224</v>
      </c>
      <c r="B1388" s="133">
        <v>1</v>
      </c>
      <c r="C1388" s="135">
        <v>5</v>
      </c>
      <c r="D1388" s="136">
        <v>1718.7329999999999</v>
      </c>
      <c r="E1388" s="71">
        <f t="shared" si="34"/>
        <v>1718.7329999999999</v>
      </c>
    </row>
    <row r="1389" spans="1:5">
      <c r="A1389" s="132" t="s">
        <v>224</v>
      </c>
      <c r="B1389" s="133">
        <v>1</v>
      </c>
      <c r="C1389" s="135">
        <v>6</v>
      </c>
      <c r="D1389" s="136">
        <v>968.98699999999997</v>
      </c>
      <c r="E1389" s="71">
        <f t="shared" si="34"/>
        <v>968.98699999999997</v>
      </c>
    </row>
    <row r="1390" spans="1:5">
      <c r="A1390" s="132" t="s">
        <v>224</v>
      </c>
      <c r="B1390" s="133">
        <v>1</v>
      </c>
      <c r="C1390" s="135">
        <v>7</v>
      </c>
      <c r="D1390" s="136">
        <v>718.19899999999996</v>
      </c>
      <c r="E1390" s="71">
        <f t="shared" si="34"/>
        <v>718.19899999999996</v>
      </c>
    </row>
    <row r="1391" spans="1:5">
      <c r="A1391" s="132" t="s">
        <v>224</v>
      </c>
      <c r="B1391" s="133">
        <v>1</v>
      </c>
      <c r="C1391" s="135">
        <v>8</v>
      </c>
      <c r="D1391" s="136">
        <v>643.62099999999998</v>
      </c>
      <c r="E1391" s="71">
        <f t="shared" si="34"/>
        <v>643.62099999999998</v>
      </c>
    </row>
    <row r="1392" spans="1:5">
      <c r="A1392" s="132" t="s">
        <v>224</v>
      </c>
      <c r="B1392" s="133">
        <v>1</v>
      </c>
      <c r="C1392" s="135">
        <v>10</v>
      </c>
      <c r="D1392" s="136">
        <v>400.125</v>
      </c>
      <c r="E1392" s="71">
        <f t="shared" si="34"/>
        <v>400.125</v>
      </c>
    </row>
    <row r="1393" spans="1:5">
      <c r="A1393" s="132" t="s">
        <v>224</v>
      </c>
      <c r="B1393" s="133">
        <v>1</v>
      </c>
      <c r="C1393" s="135">
        <v>12</v>
      </c>
      <c r="D1393" s="136">
        <v>485.08499999999998</v>
      </c>
      <c r="E1393" s="71">
        <f t="shared" si="34"/>
        <v>485.08499999999998</v>
      </c>
    </row>
    <row r="1394" spans="1:5">
      <c r="A1394" s="132" t="s">
        <v>224</v>
      </c>
      <c r="B1394" s="133">
        <v>1</v>
      </c>
      <c r="C1394" s="55">
        <v>24</v>
      </c>
      <c r="D1394" s="136">
        <v>85.882000000000005</v>
      </c>
      <c r="E1394" s="71">
        <f t="shared" si="34"/>
        <v>85.882000000000005</v>
      </c>
    </row>
    <row r="1395" spans="1:5">
      <c r="A1395" s="132" t="s">
        <v>224</v>
      </c>
      <c r="B1395" s="133">
        <v>1</v>
      </c>
      <c r="C1395" s="135">
        <v>36</v>
      </c>
      <c r="D1395" s="136" t="s">
        <v>178</v>
      </c>
      <c r="E1395" s="71" t="str">
        <f t="shared" si="34"/>
        <v>ND</v>
      </c>
    </row>
    <row r="1396" spans="1:5">
      <c r="A1396" s="132" t="s">
        <v>224</v>
      </c>
      <c r="B1396" s="133">
        <v>2</v>
      </c>
      <c r="C1396" s="55">
        <v>0</v>
      </c>
      <c r="D1396" s="136" t="s">
        <v>178</v>
      </c>
      <c r="E1396" s="71" t="str">
        <f t="shared" si="34"/>
        <v>ND</v>
      </c>
    </row>
    <row r="1397" spans="1:5">
      <c r="A1397" s="132" t="s">
        <v>224</v>
      </c>
      <c r="B1397" s="133">
        <v>2</v>
      </c>
      <c r="C1397" s="135">
        <v>0.25</v>
      </c>
      <c r="D1397" s="136">
        <v>74.858999999999995</v>
      </c>
      <c r="E1397" s="71">
        <f t="shared" si="34"/>
        <v>74.858999999999995</v>
      </c>
    </row>
    <row r="1398" spans="1:5">
      <c r="A1398" s="132" t="s">
        <v>224</v>
      </c>
      <c r="B1398" s="133">
        <v>2</v>
      </c>
      <c r="C1398" s="135">
        <v>0.5</v>
      </c>
      <c r="D1398" s="136">
        <v>308.95100000000002</v>
      </c>
      <c r="E1398" s="71">
        <f t="shared" si="34"/>
        <v>308.95100000000002</v>
      </c>
    </row>
    <row r="1399" spans="1:5">
      <c r="A1399" s="132" t="s">
        <v>224</v>
      </c>
      <c r="B1399" s="133">
        <v>2</v>
      </c>
      <c r="C1399" s="135">
        <v>0.75</v>
      </c>
      <c r="D1399" s="136">
        <v>600.65300000000002</v>
      </c>
      <c r="E1399" s="71">
        <f t="shared" si="34"/>
        <v>600.65300000000002</v>
      </c>
    </row>
    <row r="1400" spans="1:5">
      <c r="A1400" s="132" t="s">
        <v>224</v>
      </c>
      <c r="B1400" s="133">
        <v>2</v>
      </c>
      <c r="C1400" s="135">
        <v>1</v>
      </c>
      <c r="D1400" s="136">
        <v>842.05600000000004</v>
      </c>
      <c r="E1400" s="71">
        <f t="shared" si="34"/>
        <v>842.05600000000004</v>
      </c>
    </row>
    <row r="1401" spans="1:5">
      <c r="A1401" s="132" t="s">
        <v>224</v>
      </c>
      <c r="B1401" s="133">
        <v>2</v>
      </c>
      <c r="C1401" s="135">
        <v>1.5</v>
      </c>
      <c r="D1401" s="136">
        <v>1406.77</v>
      </c>
      <c r="E1401" s="71">
        <f t="shared" si="34"/>
        <v>1406.77</v>
      </c>
    </row>
    <row r="1402" spans="1:5">
      <c r="A1402" s="132" t="s">
        <v>224</v>
      </c>
      <c r="B1402" s="133">
        <v>2</v>
      </c>
      <c r="C1402" s="135">
        <v>2</v>
      </c>
      <c r="D1402" s="136">
        <v>1621.8489999999999</v>
      </c>
      <c r="E1402" s="71">
        <f t="shared" si="34"/>
        <v>1621.8489999999999</v>
      </c>
    </row>
    <row r="1403" spans="1:5">
      <c r="A1403" s="132" t="s">
        <v>224</v>
      </c>
      <c r="B1403" s="133">
        <v>2</v>
      </c>
      <c r="C1403" s="135">
        <v>3</v>
      </c>
      <c r="D1403" s="136">
        <v>2784.915</v>
      </c>
      <c r="E1403" s="71">
        <f t="shared" ref="E1403:E1466" si="35">IF(OR(D1403=0,D1403="no peak",D1403="&lt; 0", D1403&lt;$I$1*0.2),"ND",IF(OR(D1403&lt;$I$1,$I$1*0.2&lt;=D1403&lt;$I$1),"BQL",D1403))</f>
        <v>2784.915</v>
      </c>
    </row>
    <row r="1404" spans="1:5">
      <c r="A1404" s="132" t="s">
        <v>224</v>
      </c>
      <c r="B1404" s="133">
        <v>2</v>
      </c>
      <c r="C1404" s="135">
        <v>4</v>
      </c>
      <c r="D1404" s="136">
        <v>2221.8049999999998</v>
      </c>
      <c r="E1404" s="71">
        <f t="shared" si="35"/>
        <v>2221.8049999999998</v>
      </c>
    </row>
    <row r="1405" spans="1:5">
      <c r="A1405" s="132" t="s">
        <v>224</v>
      </c>
      <c r="B1405" s="133">
        <v>2</v>
      </c>
      <c r="C1405" s="135">
        <v>5</v>
      </c>
      <c r="D1405" s="136">
        <v>1364.4390000000001</v>
      </c>
      <c r="E1405" s="71">
        <f t="shared" si="35"/>
        <v>1364.4390000000001</v>
      </c>
    </row>
    <row r="1406" spans="1:5">
      <c r="A1406" s="132" t="s">
        <v>224</v>
      </c>
      <c r="B1406" s="133">
        <v>2</v>
      </c>
      <c r="C1406" s="135">
        <v>6</v>
      </c>
      <c r="D1406" s="136">
        <v>790.73800000000006</v>
      </c>
      <c r="E1406" s="71">
        <f t="shared" si="35"/>
        <v>790.73800000000006</v>
      </c>
    </row>
    <row r="1407" spans="1:5">
      <c r="A1407" s="132" t="s">
        <v>224</v>
      </c>
      <c r="B1407" s="133">
        <v>2</v>
      </c>
      <c r="C1407" s="135">
        <v>7</v>
      </c>
      <c r="D1407" s="136">
        <v>633.51400000000001</v>
      </c>
      <c r="E1407" s="71">
        <f t="shared" si="35"/>
        <v>633.51400000000001</v>
      </c>
    </row>
    <row r="1408" spans="1:5">
      <c r="A1408" s="132" t="s">
        <v>224</v>
      </c>
      <c r="B1408" s="133">
        <v>2</v>
      </c>
      <c r="C1408" s="135">
        <v>8</v>
      </c>
      <c r="D1408" s="136">
        <v>531.75699999999995</v>
      </c>
      <c r="E1408" s="71">
        <f t="shared" si="35"/>
        <v>531.75699999999995</v>
      </c>
    </row>
    <row r="1409" spans="1:5">
      <c r="A1409" s="132" t="s">
        <v>224</v>
      </c>
      <c r="B1409" s="133">
        <v>2</v>
      </c>
      <c r="C1409" s="135">
        <v>10</v>
      </c>
      <c r="D1409" s="136">
        <v>338.065</v>
      </c>
      <c r="E1409" s="71">
        <f t="shared" si="35"/>
        <v>338.065</v>
      </c>
    </row>
    <row r="1410" spans="1:5">
      <c r="A1410" s="132" t="s">
        <v>224</v>
      </c>
      <c r="B1410" s="133">
        <v>2</v>
      </c>
      <c r="C1410" s="135">
        <v>12</v>
      </c>
      <c r="D1410" s="136">
        <v>231.74199999999999</v>
      </c>
      <c r="E1410" s="71">
        <f t="shared" si="35"/>
        <v>231.74199999999999</v>
      </c>
    </row>
    <row r="1411" spans="1:5">
      <c r="A1411" s="132" t="s">
        <v>224</v>
      </c>
      <c r="B1411" s="133">
        <v>2</v>
      </c>
      <c r="C1411" s="55">
        <v>24</v>
      </c>
      <c r="D1411" s="136">
        <v>92.358999999999995</v>
      </c>
      <c r="E1411" s="71">
        <f t="shared" si="35"/>
        <v>92.358999999999995</v>
      </c>
    </row>
    <row r="1412" spans="1:5">
      <c r="A1412" s="132" t="s">
        <v>224</v>
      </c>
      <c r="B1412" s="133">
        <v>2</v>
      </c>
      <c r="C1412" s="135">
        <v>36</v>
      </c>
      <c r="D1412" s="136">
        <v>27.199000000000002</v>
      </c>
      <c r="E1412" s="71" t="str">
        <f t="shared" si="35"/>
        <v>BQL</v>
      </c>
    </row>
    <row r="1413" spans="1:5">
      <c r="A1413" s="132" t="s">
        <v>225</v>
      </c>
      <c r="B1413" s="133">
        <v>1</v>
      </c>
      <c r="C1413" s="55">
        <v>0</v>
      </c>
      <c r="D1413" s="136" t="s">
        <v>178</v>
      </c>
      <c r="E1413" s="71" t="str">
        <f t="shared" si="35"/>
        <v>ND</v>
      </c>
    </row>
    <row r="1414" spans="1:5">
      <c r="A1414" s="132" t="s">
        <v>225</v>
      </c>
      <c r="B1414" s="133">
        <v>1</v>
      </c>
      <c r="C1414" s="135">
        <v>0.25</v>
      </c>
      <c r="D1414" s="136">
        <v>70.326999999999998</v>
      </c>
      <c r="E1414" s="71">
        <f t="shared" si="35"/>
        <v>70.326999999999998</v>
      </c>
    </row>
    <row r="1415" spans="1:5">
      <c r="A1415" s="132" t="s">
        <v>225</v>
      </c>
      <c r="B1415" s="133">
        <v>1</v>
      </c>
      <c r="C1415" s="135">
        <v>0.5</v>
      </c>
      <c r="D1415" s="136">
        <v>370.04399999999998</v>
      </c>
      <c r="E1415" s="71">
        <f t="shared" si="35"/>
        <v>370.04399999999998</v>
      </c>
    </row>
    <row r="1416" spans="1:5">
      <c r="A1416" s="132" t="s">
        <v>225</v>
      </c>
      <c r="B1416" s="133">
        <v>1</v>
      </c>
      <c r="C1416" s="135">
        <v>0.75</v>
      </c>
      <c r="D1416" s="136">
        <v>938.86199999999997</v>
      </c>
      <c r="E1416" s="71">
        <f t="shared" si="35"/>
        <v>938.86199999999997</v>
      </c>
    </row>
    <row r="1417" spans="1:5">
      <c r="A1417" s="132" t="s">
        <v>225</v>
      </c>
      <c r="B1417" s="133">
        <v>1</v>
      </c>
      <c r="C1417" s="135">
        <v>1</v>
      </c>
      <c r="D1417" s="136">
        <v>1387.492</v>
      </c>
      <c r="E1417" s="71">
        <f t="shared" si="35"/>
        <v>1387.492</v>
      </c>
    </row>
    <row r="1418" spans="1:5">
      <c r="A1418" s="132" t="s">
        <v>225</v>
      </c>
      <c r="B1418" s="133">
        <v>1</v>
      </c>
      <c r="C1418" s="135">
        <v>1.5</v>
      </c>
      <c r="D1418" s="136">
        <v>2585.9720000000002</v>
      </c>
      <c r="E1418" s="71">
        <f t="shared" si="35"/>
        <v>2585.9720000000002</v>
      </c>
    </row>
    <row r="1419" spans="1:5">
      <c r="A1419" s="132" t="s">
        <v>225</v>
      </c>
      <c r="B1419" s="133">
        <v>1</v>
      </c>
      <c r="C1419" s="135">
        <v>2</v>
      </c>
      <c r="D1419" s="136">
        <v>4430.5079999999998</v>
      </c>
      <c r="E1419" s="71">
        <f t="shared" si="35"/>
        <v>4430.5079999999998</v>
      </c>
    </row>
    <row r="1420" spans="1:5">
      <c r="A1420" s="132" t="s">
        <v>225</v>
      </c>
      <c r="B1420" s="133">
        <v>1</v>
      </c>
      <c r="C1420" s="135">
        <v>3</v>
      </c>
      <c r="D1420" s="136">
        <v>4224.0889999999999</v>
      </c>
      <c r="E1420" s="71">
        <f t="shared" si="35"/>
        <v>4224.0889999999999</v>
      </c>
    </row>
    <row r="1421" spans="1:5">
      <c r="A1421" s="132" t="s">
        <v>225</v>
      </c>
      <c r="B1421" s="133">
        <v>1</v>
      </c>
      <c r="C1421" s="135">
        <v>4</v>
      </c>
      <c r="D1421" s="136">
        <v>3152.567</v>
      </c>
      <c r="E1421" s="71">
        <f t="shared" si="35"/>
        <v>3152.567</v>
      </c>
    </row>
    <row r="1422" spans="1:5">
      <c r="A1422" s="132" t="s">
        <v>225</v>
      </c>
      <c r="B1422" s="133">
        <v>1</v>
      </c>
      <c r="C1422" s="135">
        <v>5</v>
      </c>
      <c r="D1422" s="136">
        <v>1896.7170000000001</v>
      </c>
      <c r="E1422" s="71">
        <f t="shared" si="35"/>
        <v>1896.7170000000001</v>
      </c>
    </row>
    <row r="1423" spans="1:5">
      <c r="A1423" s="132" t="s">
        <v>225</v>
      </c>
      <c r="B1423" s="133">
        <v>1</v>
      </c>
      <c r="C1423" s="135">
        <v>6</v>
      </c>
      <c r="D1423" s="136">
        <v>1027.635</v>
      </c>
      <c r="E1423" s="71">
        <f t="shared" si="35"/>
        <v>1027.635</v>
      </c>
    </row>
    <row r="1424" spans="1:5">
      <c r="A1424" s="132" t="s">
        <v>225</v>
      </c>
      <c r="B1424" s="133">
        <v>1</v>
      </c>
      <c r="C1424" s="135">
        <v>7</v>
      </c>
      <c r="D1424" s="136">
        <v>747.19399999999996</v>
      </c>
      <c r="E1424" s="71">
        <f t="shared" si="35"/>
        <v>747.19399999999996</v>
      </c>
    </row>
    <row r="1425" spans="1:5">
      <c r="A1425" s="132" t="s">
        <v>225</v>
      </c>
      <c r="B1425" s="133">
        <v>1</v>
      </c>
      <c r="C1425" s="135">
        <v>8</v>
      </c>
      <c r="D1425" s="136">
        <v>627.721</v>
      </c>
      <c r="E1425" s="71">
        <f t="shared" si="35"/>
        <v>627.721</v>
      </c>
    </row>
    <row r="1426" spans="1:5">
      <c r="A1426" s="132" t="s">
        <v>225</v>
      </c>
      <c r="B1426" s="133">
        <v>1</v>
      </c>
      <c r="C1426" s="135">
        <v>10</v>
      </c>
      <c r="D1426" s="136">
        <v>456.565</v>
      </c>
      <c r="E1426" s="71">
        <f t="shared" si="35"/>
        <v>456.565</v>
      </c>
    </row>
    <row r="1427" spans="1:5">
      <c r="A1427" s="132" t="s">
        <v>225</v>
      </c>
      <c r="B1427" s="133">
        <v>1</v>
      </c>
      <c r="C1427" s="135">
        <v>12</v>
      </c>
      <c r="D1427" s="136">
        <v>334.30500000000001</v>
      </c>
      <c r="E1427" s="71">
        <f t="shared" si="35"/>
        <v>334.30500000000001</v>
      </c>
    </row>
    <row r="1428" spans="1:5">
      <c r="A1428" s="132" t="s">
        <v>225</v>
      </c>
      <c r="B1428" s="133">
        <v>1</v>
      </c>
      <c r="C1428" s="55">
        <v>24</v>
      </c>
      <c r="D1428" s="136">
        <v>103.16800000000001</v>
      </c>
      <c r="E1428" s="71">
        <f t="shared" si="35"/>
        <v>103.16800000000001</v>
      </c>
    </row>
    <row r="1429" spans="1:5">
      <c r="A1429" s="132" t="s">
        <v>225</v>
      </c>
      <c r="B1429" s="133">
        <v>1</v>
      </c>
      <c r="C1429" s="135">
        <v>36</v>
      </c>
      <c r="D1429" s="136" t="s">
        <v>178</v>
      </c>
      <c r="E1429" s="71" t="str">
        <f t="shared" si="35"/>
        <v>ND</v>
      </c>
    </row>
    <row r="1430" spans="1:5">
      <c r="A1430" s="132" t="s">
        <v>225</v>
      </c>
      <c r="B1430" s="133">
        <v>2</v>
      </c>
      <c r="C1430" s="55">
        <v>0</v>
      </c>
      <c r="D1430" s="136" t="s">
        <v>178</v>
      </c>
      <c r="E1430" s="71" t="str">
        <f t="shared" si="35"/>
        <v>ND</v>
      </c>
    </row>
    <row r="1431" spans="1:5">
      <c r="A1431" s="132" t="s">
        <v>225</v>
      </c>
      <c r="B1431" s="133">
        <v>2</v>
      </c>
      <c r="C1431" s="135">
        <v>0.25</v>
      </c>
      <c r="D1431" s="136">
        <v>105.36799999999999</v>
      </c>
      <c r="E1431" s="71">
        <f t="shared" si="35"/>
        <v>105.36799999999999</v>
      </c>
    </row>
    <row r="1432" spans="1:5">
      <c r="A1432" s="132" t="s">
        <v>225</v>
      </c>
      <c r="B1432" s="133">
        <v>2</v>
      </c>
      <c r="C1432" s="135">
        <v>0.5</v>
      </c>
      <c r="D1432" s="136">
        <v>586.55899999999997</v>
      </c>
      <c r="E1432" s="71">
        <f t="shared" si="35"/>
        <v>586.55899999999997</v>
      </c>
    </row>
    <row r="1433" spans="1:5">
      <c r="A1433" s="132" t="s">
        <v>225</v>
      </c>
      <c r="B1433" s="133">
        <v>2</v>
      </c>
      <c r="C1433" s="135">
        <v>0.75</v>
      </c>
      <c r="D1433" s="136">
        <v>1857.673</v>
      </c>
      <c r="E1433" s="71">
        <f t="shared" si="35"/>
        <v>1857.673</v>
      </c>
    </row>
    <row r="1434" spans="1:5">
      <c r="A1434" s="132" t="s">
        <v>225</v>
      </c>
      <c r="B1434" s="133">
        <v>2</v>
      </c>
      <c r="C1434" s="135">
        <v>1</v>
      </c>
      <c r="D1434" s="136">
        <v>3059.7669999999998</v>
      </c>
      <c r="E1434" s="71">
        <f t="shared" si="35"/>
        <v>3059.7669999999998</v>
      </c>
    </row>
    <row r="1435" spans="1:5">
      <c r="A1435" s="132" t="s">
        <v>225</v>
      </c>
      <c r="B1435" s="133">
        <v>2</v>
      </c>
      <c r="C1435" s="135">
        <v>1.5</v>
      </c>
      <c r="D1435" s="136">
        <v>4237.34</v>
      </c>
      <c r="E1435" s="71">
        <f t="shared" si="35"/>
        <v>4237.34</v>
      </c>
    </row>
    <row r="1436" spans="1:5">
      <c r="A1436" s="132" t="s">
        <v>225</v>
      </c>
      <c r="B1436" s="133">
        <v>2</v>
      </c>
      <c r="C1436" s="135">
        <v>2</v>
      </c>
      <c r="D1436" s="136">
        <v>4706.7610000000004</v>
      </c>
      <c r="E1436" s="71">
        <f t="shared" si="35"/>
        <v>4706.7610000000004</v>
      </c>
    </row>
    <row r="1437" spans="1:5">
      <c r="A1437" s="132" t="s">
        <v>225</v>
      </c>
      <c r="B1437" s="133">
        <v>2</v>
      </c>
      <c r="C1437" s="135">
        <v>3</v>
      </c>
      <c r="D1437" s="136">
        <v>3700.1660000000002</v>
      </c>
      <c r="E1437" s="71">
        <f t="shared" si="35"/>
        <v>3700.1660000000002</v>
      </c>
    </row>
    <row r="1438" spans="1:5">
      <c r="A1438" s="132" t="s">
        <v>225</v>
      </c>
      <c r="B1438" s="133">
        <v>2</v>
      </c>
      <c r="C1438" s="135">
        <v>4</v>
      </c>
      <c r="D1438" s="136">
        <v>2762.9850000000001</v>
      </c>
      <c r="E1438" s="71">
        <f t="shared" si="35"/>
        <v>2762.9850000000001</v>
      </c>
    </row>
    <row r="1439" spans="1:5">
      <c r="A1439" s="132" t="s">
        <v>225</v>
      </c>
      <c r="B1439" s="133">
        <v>2</v>
      </c>
      <c r="C1439" s="135">
        <v>5</v>
      </c>
      <c r="D1439" s="136">
        <v>1974.3240000000001</v>
      </c>
      <c r="E1439" s="71">
        <f t="shared" si="35"/>
        <v>1974.3240000000001</v>
      </c>
    </row>
    <row r="1440" spans="1:5">
      <c r="A1440" s="132" t="s">
        <v>225</v>
      </c>
      <c r="B1440" s="133">
        <v>2</v>
      </c>
      <c r="C1440" s="135">
        <v>6</v>
      </c>
      <c r="D1440" s="136">
        <v>1226.759</v>
      </c>
      <c r="E1440" s="71">
        <f t="shared" si="35"/>
        <v>1226.759</v>
      </c>
    </row>
    <row r="1441" spans="1:5">
      <c r="A1441" s="132" t="s">
        <v>225</v>
      </c>
      <c r="B1441" s="133">
        <v>2</v>
      </c>
      <c r="C1441" s="135">
        <v>7</v>
      </c>
      <c r="D1441" s="136">
        <v>887.00199999999995</v>
      </c>
      <c r="E1441" s="71">
        <f t="shared" si="35"/>
        <v>887.00199999999995</v>
      </c>
    </row>
    <row r="1442" spans="1:5">
      <c r="A1442" s="132" t="s">
        <v>225</v>
      </c>
      <c r="B1442" s="133">
        <v>2</v>
      </c>
      <c r="C1442" s="135">
        <v>8</v>
      </c>
      <c r="D1442" s="136">
        <v>739.23199999999997</v>
      </c>
      <c r="E1442" s="71">
        <f t="shared" si="35"/>
        <v>739.23199999999997</v>
      </c>
    </row>
    <row r="1443" spans="1:5">
      <c r="A1443" s="132" t="s">
        <v>225</v>
      </c>
      <c r="B1443" s="133">
        <v>2</v>
      </c>
      <c r="C1443" s="135">
        <v>10</v>
      </c>
      <c r="D1443" s="136">
        <v>529.53399999999999</v>
      </c>
      <c r="E1443" s="71">
        <f t="shared" si="35"/>
        <v>529.53399999999999</v>
      </c>
    </row>
    <row r="1444" spans="1:5">
      <c r="A1444" s="132" t="s">
        <v>225</v>
      </c>
      <c r="B1444" s="133">
        <v>2</v>
      </c>
      <c r="C1444" s="135">
        <v>12</v>
      </c>
      <c r="D1444" s="136">
        <v>313.64499999999998</v>
      </c>
      <c r="E1444" s="71">
        <f t="shared" si="35"/>
        <v>313.64499999999998</v>
      </c>
    </row>
    <row r="1445" spans="1:5">
      <c r="A1445" s="132" t="s">
        <v>225</v>
      </c>
      <c r="B1445" s="133">
        <v>2</v>
      </c>
      <c r="C1445" s="55">
        <v>24</v>
      </c>
      <c r="D1445" s="136">
        <v>135.767</v>
      </c>
      <c r="E1445" s="71">
        <f t="shared" si="35"/>
        <v>135.767</v>
      </c>
    </row>
    <row r="1446" spans="1:5">
      <c r="A1446" s="132" t="s">
        <v>225</v>
      </c>
      <c r="B1446" s="133">
        <v>2</v>
      </c>
      <c r="C1446" s="135">
        <v>36</v>
      </c>
      <c r="D1446" s="136">
        <v>33.878</v>
      </c>
      <c r="E1446" s="71" t="str">
        <f t="shared" si="35"/>
        <v>BQL</v>
      </c>
    </row>
    <row r="1447" spans="1:5">
      <c r="A1447" s="132" t="s">
        <v>226</v>
      </c>
      <c r="B1447" s="133">
        <v>1</v>
      </c>
      <c r="C1447" s="55">
        <v>0</v>
      </c>
      <c r="D1447" s="136" t="s">
        <v>178</v>
      </c>
      <c r="E1447" s="71" t="str">
        <f t="shared" si="35"/>
        <v>ND</v>
      </c>
    </row>
    <row r="1448" spans="1:5">
      <c r="A1448" s="132" t="s">
        <v>226</v>
      </c>
      <c r="B1448" s="133">
        <v>1</v>
      </c>
      <c r="C1448" s="135">
        <v>0.25</v>
      </c>
      <c r="D1448" s="136">
        <v>57.984999999999999</v>
      </c>
      <c r="E1448" s="71">
        <f t="shared" si="35"/>
        <v>57.984999999999999</v>
      </c>
    </row>
    <row r="1449" spans="1:5">
      <c r="A1449" s="132" t="s">
        <v>226</v>
      </c>
      <c r="B1449" s="133">
        <v>1</v>
      </c>
      <c r="C1449" s="135">
        <v>0.5</v>
      </c>
      <c r="D1449" s="136">
        <v>417.142</v>
      </c>
      <c r="E1449" s="71">
        <f t="shared" si="35"/>
        <v>417.142</v>
      </c>
    </row>
    <row r="1450" spans="1:5">
      <c r="A1450" s="132" t="s">
        <v>226</v>
      </c>
      <c r="B1450" s="133">
        <v>1</v>
      </c>
      <c r="C1450" s="135">
        <v>0.75</v>
      </c>
      <c r="D1450" s="136">
        <v>896.61699999999996</v>
      </c>
      <c r="E1450" s="71">
        <f t="shared" si="35"/>
        <v>896.61699999999996</v>
      </c>
    </row>
    <row r="1451" spans="1:5">
      <c r="A1451" s="132" t="s">
        <v>226</v>
      </c>
      <c r="B1451" s="133">
        <v>1</v>
      </c>
      <c r="C1451" s="135">
        <v>1</v>
      </c>
      <c r="D1451" s="136">
        <v>1242.04</v>
      </c>
      <c r="E1451" s="71">
        <f t="shared" si="35"/>
        <v>1242.04</v>
      </c>
    </row>
    <row r="1452" spans="1:5">
      <c r="A1452" s="132" t="s">
        <v>226</v>
      </c>
      <c r="B1452" s="133">
        <v>1</v>
      </c>
      <c r="C1452" s="135">
        <v>1.5</v>
      </c>
      <c r="D1452" s="136">
        <v>1815.8209999999999</v>
      </c>
      <c r="E1452" s="71">
        <f t="shared" si="35"/>
        <v>1815.8209999999999</v>
      </c>
    </row>
    <row r="1453" spans="1:5">
      <c r="A1453" s="132" t="s">
        <v>226</v>
      </c>
      <c r="B1453" s="133">
        <v>1</v>
      </c>
      <c r="C1453" s="135">
        <v>2</v>
      </c>
      <c r="D1453" s="136">
        <v>2189.5369999999998</v>
      </c>
      <c r="E1453" s="71">
        <f t="shared" si="35"/>
        <v>2189.5369999999998</v>
      </c>
    </row>
    <row r="1454" spans="1:5">
      <c r="A1454" s="132" t="s">
        <v>226</v>
      </c>
      <c r="B1454" s="133">
        <v>1</v>
      </c>
      <c r="C1454" s="135">
        <v>3</v>
      </c>
      <c r="D1454" s="136">
        <v>3807.6729999999998</v>
      </c>
      <c r="E1454" s="71">
        <f t="shared" si="35"/>
        <v>3807.6729999999998</v>
      </c>
    </row>
    <row r="1455" spans="1:5">
      <c r="A1455" s="132" t="s">
        <v>226</v>
      </c>
      <c r="B1455" s="133">
        <v>1</v>
      </c>
      <c r="C1455" s="135">
        <v>4</v>
      </c>
      <c r="D1455" s="136">
        <v>4738.308</v>
      </c>
      <c r="E1455" s="71">
        <f t="shared" si="35"/>
        <v>4738.308</v>
      </c>
    </row>
    <row r="1456" spans="1:5">
      <c r="A1456" s="132" t="s">
        <v>226</v>
      </c>
      <c r="B1456" s="133">
        <v>1</v>
      </c>
      <c r="C1456" s="135">
        <v>5</v>
      </c>
      <c r="D1456" s="136">
        <v>3312.7370000000001</v>
      </c>
      <c r="E1456" s="71">
        <f t="shared" si="35"/>
        <v>3312.7370000000001</v>
      </c>
    </row>
    <row r="1457" spans="1:5">
      <c r="A1457" s="132" t="s">
        <v>226</v>
      </c>
      <c r="B1457" s="133">
        <v>1</v>
      </c>
      <c r="C1457" s="135">
        <v>6</v>
      </c>
      <c r="D1457" s="136">
        <v>1858.394</v>
      </c>
      <c r="E1457" s="71">
        <f t="shared" si="35"/>
        <v>1858.394</v>
      </c>
    </row>
    <row r="1458" spans="1:5">
      <c r="A1458" s="132" t="s">
        <v>226</v>
      </c>
      <c r="B1458" s="133">
        <v>1</v>
      </c>
      <c r="C1458" s="135">
        <v>7</v>
      </c>
      <c r="D1458" s="136">
        <v>1420.357</v>
      </c>
      <c r="E1458" s="71">
        <f t="shared" si="35"/>
        <v>1420.357</v>
      </c>
    </row>
    <row r="1459" spans="1:5">
      <c r="A1459" s="132" t="s">
        <v>226</v>
      </c>
      <c r="B1459" s="133">
        <v>1</v>
      </c>
      <c r="C1459" s="135">
        <v>8</v>
      </c>
      <c r="D1459" s="136">
        <v>1164.251</v>
      </c>
      <c r="E1459" s="71">
        <f t="shared" si="35"/>
        <v>1164.251</v>
      </c>
    </row>
    <row r="1460" spans="1:5">
      <c r="A1460" s="132" t="s">
        <v>226</v>
      </c>
      <c r="B1460" s="133">
        <v>1</v>
      </c>
      <c r="C1460" s="135">
        <v>10</v>
      </c>
      <c r="D1460" s="136">
        <v>753.15499999999997</v>
      </c>
      <c r="E1460" s="71">
        <f t="shared" si="35"/>
        <v>753.15499999999997</v>
      </c>
    </row>
    <row r="1461" spans="1:5">
      <c r="A1461" s="132" t="s">
        <v>226</v>
      </c>
      <c r="B1461" s="133">
        <v>1</v>
      </c>
      <c r="C1461" s="135">
        <v>12</v>
      </c>
      <c r="D1461" s="136">
        <v>505.12</v>
      </c>
      <c r="E1461" s="71">
        <f t="shared" si="35"/>
        <v>505.12</v>
      </c>
    </row>
    <row r="1462" spans="1:5">
      <c r="A1462" s="132" t="s">
        <v>226</v>
      </c>
      <c r="B1462" s="133">
        <v>1</v>
      </c>
      <c r="C1462" s="55">
        <v>24</v>
      </c>
      <c r="D1462" s="136">
        <v>151.92099999999999</v>
      </c>
      <c r="E1462" s="71">
        <f t="shared" si="35"/>
        <v>151.92099999999999</v>
      </c>
    </row>
    <row r="1463" spans="1:5">
      <c r="A1463" s="132" t="s">
        <v>226</v>
      </c>
      <c r="B1463" s="133">
        <v>1</v>
      </c>
      <c r="C1463" s="135">
        <v>36</v>
      </c>
      <c r="D1463" s="136">
        <v>70.700999999999993</v>
      </c>
      <c r="E1463" s="71">
        <f t="shared" si="35"/>
        <v>70.700999999999993</v>
      </c>
    </row>
    <row r="1464" spans="1:5">
      <c r="A1464" s="132" t="s">
        <v>226</v>
      </c>
      <c r="B1464" s="133">
        <v>2</v>
      </c>
      <c r="C1464" s="55">
        <v>0</v>
      </c>
      <c r="D1464" s="136" t="s">
        <v>178</v>
      </c>
      <c r="E1464" s="71" t="str">
        <f t="shared" si="35"/>
        <v>ND</v>
      </c>
    </row>
    <row r="1465" spans="1:5">
      <c r="A1465" s="132" t="s">
        <v>226</v>
      </c>
      <c r="B1465" s="133">
        <v>2</v>
      </c>
      <c r="C1465" s="135">
        <v>0.25</v>
      </c>
      <c r="D1465" s="136">
        <v>110.511</v>
      </c>
      <c r="E1465" s="71">
        <f t="shared" si="35"/>
        <v>110.511</v>
      </c>
    </row>
    <row r="1466" spans="1:5">
      <c r="A1466" s="132" t="s">
        <v>226</v>
      </c>
      <c r="B1466" s="133">
        <v>2</v>
      </c>
      <c r="C1466" s="135">
        <v>0.5</v>
      </c>
      <c r="D1466" s="136">
        <v>653.71500000000003</v>
      </c>
      <c r="E1466" s="71">
        <f t="shared" si="35"/>
        <v>653.71500000000003</v>
      </c>
    </row>
    <row r="1467" spans="1:5">
      <c r="A1467" s="132" t="s">
        <v>226</v>
      </c>
      <c r="B1467" s="133">
        <v>2</v>
      </c>
      <c r="C1467" s="135">
        <v>0.75</v>
      </c>
      <c r="D1467" s="136">
        <v>1474.7059999999999</v>
      </c>
      <c r="E1467" s="71">
        <f t="shared" ref="E1467:E1511" si="36">IF(OR(D1467=0,D1467="no peak",D1467="&lt; 0", D1467&lt;$I$1*0.2),"ND",IF(OR(D1467&lt;$I$1,$I$1*0.2&lt;=D1467&lt;$I$1),"BQL",D1467))</f>
        <v>1474.7059999999999</v>
      </c>
    </row>
    <row r="1468" spans="1:5">
      <c r="A1468" s="132" t="s">
        <v>226</v>
      </c>
      <c r="B1468" s="133">
        <v>2</v>
      </c>
      <c r="C1468" s="135">
        <v>1</v>
      </c>
      <c r="D1468" s="136">
        <v>1981.15</v>
      </c>
      <c r="E1468" s="71">
        <f t="shared" si="36"/>
        <v>1981.15</v>
      </c>
    </row>
    <row r="1469" spans="1:5">
      <c r="A1469" s="132" t="s">
        <v>226</v>
      </c>
      <c r="B1469" s="133">
        <v>2</v>
      </c>
      <c r="C1469" s="135">
        <v>1.5</v>
      </c>
      <c r="D1469" s="136">
        <v>2190.2109999999998</v>
      </c>
      <c r="E1469" s="71">
        <f t="shared" si="36"/>
        <v>2190.2109999999998</v>
      </c>
    </row>
    <row r="1470" spans="1:5">
      <c r="A1470" s="132" t="s">
        <v>226</v>
      </c>
      <c r="B1470" s="133">
        <v>2</v>
      </c>
      <c r="C1470" s="135">
        <v>2</v>
      </c>
      <c r="D1470" s="136">
        <v>2030.075</v>
      </c>
      <c r="E1470" s="71">
        <f t="shared" si="36"/>
        <v>2030.075</v>
      </c>
    </row>
    <row r="1471" spans="1:5">
      <c r="A1471" s="132" t="s">
        <v>226</v>
      </c>
      <c r="B1471" s="133">
        <v>2</v>
      </c>
      <c r="C1471" s="135">
        <v>3</v>
      </c>
      <c r="D1471" s="136">
        <v>1886.098</v>
      </c>
      <c r="E1471" s="71">
        <f t="shared" si="36"/>
        <v>1886.098</v>
      </c>
    </row>
    <row r="1472" spans="1:5">
      <c r="A1472" s="132" t="s">
        <v>226</v>
      </c>
      <c r="B1472" s="133">
        <v>2</v>
      </c>
      <c r="C1472" s="135">
        <v>4</v>
      </c>
      <c r="D1472" s="136">
        <v>1553.825</v>
      </c>
      <c r="E1472" s="71">
        <f t="shared" si="36"/>
        <v>1553.825</v>
      </c>
    </row>
    <row r="1473" spans="1:5">
      <c r="A1473" s="132" t="s">
        <v>226</v>
      </c>
      <c r="B1473" s="133">
        <v>2</v>
      </c>
      <c r="C1473" s="135">
        <v>5</v>
      </c>
      <c r="D1473" s="136">
        <v>984.84199999999998</v>
      </c>
      <c r="E1473" s="71">
        <f t="shared" si="36"/>
        <v>984.84199999999998</v>
      </c>
    </row>
    <row r="1474" spans="1:5">
      <c r="A1474" s="132" t="s">
        <v>226</v>
      </c>
      <c r="B1474" s="133">
        <v>2</v>
      </c>
      <c r="C1474" s="135">
        <v>6</v>
      </c>
      <c r="D1474" s="136">
        <v>560.94399999999996</v>
      </c>
      <c r="E1474" s="71">
        <f t="shared" si="36"/>
        <v>560.94399999999996</v>
      </c>
    </row>
    <row r="1475" spans="1:5">
      <c r="A1475" s="132" t="s">
        <v>226</v>
      </c>
      <c r="B1475" s="133">
        <v>2</v>
      </c>
      <c r="C1475" s="135">
        <v>7</v>
      </c>
      <c r="D1475" s="136">
        <v>384.928</v>
      </c>
      <c r="E1475" s="71">
        <f t="shared" si="36"/>
        <v>384.928</v>
      </c>
    </row>
    <row r="1476" spans="1:5">
      <c r="A1476" s="132" t="s">
        <v>226</v>
      </c>
      <c r="B1476" s="133">
        <v>2</v>
      </c>
      <c r="C1476" s="135">
        <v>8</v>
      </c>
      <c r="D1476" s="136">
        <v>315.291</v>
      </c>
      <c r="E1476" s="71">
        <f t="shared" si="36"/>
        <v>315.291</v>
      </c>
    </row>
    <row r="1477" spans="1:5">
      <c r="A1477" s="132" t="s">
        <v>226</v>
      </c>
      <c r="B1477" s="133">
        <v>2</v>
      </c>
      <c r="C1477" s="135">
        <v>10</v>
      </c>
      <c r="D1477" s="136">
        <v>221.96899999999999</v>
      </c>
      <c r="E1477" s="71">
        <f t="shared" si="36"/>
        <v>221.96899999999999</v>
      </c>
    </row>
    <row r="1478" spans="1:5">
      <c r="A1478" s="132" t="s">
        <v>226</v>
      </c>
      <c r="B1478" s="133">
        <v>2</v>
      </c>
      <c r="C1478" s="135">
        <v>12</v>
      </c>
      <c r="D1478" s="136">
        <v>158.23699999999999</v>
      </c>
      <c r="E1478" s="71">
        <f t="shared" si="36"/>
        <v>158.23699999999999</v>
      </c>
    </row>
    <row r="1479" spans="1:5">
      <c r="A1479" s="132" t="s">
        <v>226</v>
      </c>
      <c r="B1479" s="133">
        <v>2</v>
      </c>
      <c r="C1479" s="55">
        <v>24</v>
      </c>
      <c r="D1479" s="136">
        <v>62.47</v>
      </c>
      <c r="E1479" s="71">
        <f t="shared" si="36"/>
        <v>62.47</v>
      </c>
    </row>
    <row r="1480" spans="1:5">
      <c r="A1480" s="132" t="s">
        <v>226</v>
      </c>
      <c r="B1480" s="133">
        <v>2</v>
      </c>
      <c r="C1480" s="135">
        <v>36</v>
      </c>
      <c r="D1480" s="136" t="s">
        <v>178</v>
      </c>
      <c r="E1480" s="71" t="str">
        <f t="shared" si="36"/>
        <v>ND</v>
      </c>
    </row>
    <row r="1481" spans="1:5">
      <c r="A1481" s="132" t="s">
        <v>227</v>
      </c>
      <c r="B1481" s="133">
        <v>1</v>
      </c>
      <c r="C1481" s="55">
        <v>0</v>
      </c>
      <c r="D1481" s="136" t="s">
        <v>178</v>
      </c>
      <c r="E1481" s="71" t="str">
        <f t="shared" si="36"/>
        <v>ND</v>
      </c>
    </row>
    <row r="1482" spans="1:5">
      <c r="A1482" s="132" t="s">
        <v>227</v>
      </c>
      <c r="B1482" s="133">
        <v>1</v>
      </c>
      <c r="C1482" s="135">
        <v>0.25</v>
      </c>
      <c r="D1482" s="136">
        <v>34.357999999999997</v>
      </c>
      <c r="E1482" s="71" t="str">
        <f t="shared" si="36"/>
        <v>BQL</v>
      </c>
    </row>
    <row r="1483" spans="1:5">
      <c r="A1483" s="132" t="s">
        <v>227</v>
      </c>
      <c r="B1483" s="133">
        <v>1</v>
      </c>
      <c r="C1483" s="135">
        <v>0.5</v>
      </c>
      <c r="D1483" s="136">
        <v>185.44800000000001</v>
      </c>
      <c r="E1483" s="71">
        <f t="shared" si="36"/>
        <v>185.44800000000001</v>
      </c>
    </row>
    <row r="1484" spans="1:5">
      <c r="A1484" s="132" t="s">
        <v>227</v>
      </c>
      <c r="B1484" s="133">
        <v>1</v>
      </c>
      <c r="C1484" s="135">
        <v>0.75</v>
      </c>
      <c r="D1484" s="136">
        <v>375.69900000000001</v>
      </c>
      <c r="E1484" s="71">
        <f t="shared" si="36"/>
        <v>375.69900000000001</v>
      </c>
    </row>
    <row r="1485" spans="1:5">
      <c r="A1485" s="132" t="s">
        <v>227</v>
      </c>
      <c r="B1485" s="133">
        <v>1</v>
      </c>
      <c r="C1485" s="135">
        <v>1</v>
      </c>
      <c r="D1485" s="136">
        <v>482.24099999999999</v>
      </c>
      <c r="E1485" s="71">
        <f t="shared" si="36"/>
        <v>482.24099999999999</v>
      </c>
    </row>
    <row r="1486" spans="1:5">
      <c r="A1486" s="132" t="s">
        <v>227</v>
      </c>
      <c r="B1486" s="133">
        <v>1</v>
      </c>
      <c r="C1486" s="135">
        <v>1.5</v>
      </c>
      <c r="D1486" s="136">
        <v>1227.162</v>
      </c>
      <c r="E1486" s="71">
        <f t="shared" si="36"/>
        <v>1227.162</v>
      </c>
    </row>
    <row r="1487" spans="1:5">
      <c r="A1487" s="132" t="s">
        <v>227</v>
      </c>
      <c r="B1487" s="133">
        <v>1</v>
      </c>
      <c r="C1487" s="135">
        <v>2</v>
      </c>
      <c r="D1487" s="136">
        <v>2961.857</v>
      </c>
      <c r="E1487" s="71">
        <f t="shared" si="36"/>
        <v>2961.857</v>
      </c>
    </row>
    <row r="1488" spans="1:5">
      <c r="A1488" s="132" t="s">
        <v>227</v>
      </c>
      <c r="B1488" s="133">
        <v>1</v>
      </c>
      <c r="C1488" s="135">
        <v>3</v>
      </c>
      <c r="D1488" s="136">
        <v>3787.502</v>
      </c>
      <c r="E1488" s="71">
        <f t="shared" si="36"/>
        <v>3787.502</v>
      </c>
    </row>
    <row r="1489" spans="1:5">
      <c r="A1489" s="132" t="s">
        <v>227</v>
      </c>
      <c r="B1489" s="133">
        <v>1</v>
      </c>
      <c r="C1489" s="135">
        <v>4</v>
      </c>
      <c r="D1489" s="136">
        <v>3479.3290000000002</v>
      </c>
      <c r="E1489" s="71">
        <f t="shared" si="36"/>
        <v>3479.3290000000002</v>
      </c>
    </row>
    <row r="1490" spans="1:5">
      <c r="A1490" s="132" t="s">
        <v>227</v>
      </c>
      <c r="B1490" s="133">
        <v>1</v>
      </c>
      <c r="C1490" s="135">
        <v>5</v>
      </c>
      <c r="D1490" s="136">
        <v>2382.953</v>
      </c>
      <c r="E1490" s="71">
        <f t="shared" si="36"/>
        <v>2382.953</v>
      </c>
    </row>
    <row r="1491" spans="1:5">
      <c r="A1491" s="132" t="s">
        <v>227</v>
      </c>
      <c r="B1491" s="133">
        <v>1</v>
      </c>
      <c r="C1491" s="135">
        <v>6</v>
      </c>
      <c r="D1491" s="136">
        <v>1650.33</v>
      </c>
      <c r="E1491" s="71">
        <f t="shared" si="36"/>
        <v>1650.33</v>
      </c>
    </row>
    <row r="1492" spans="1:5">
      <c r="A1492" s="132" t="s">
        <v>227</v>
      </c>
      <c r="B1492" s="133">
        <v>1</v>
      </c>
      <c r="C1492" s="135">
        <v>7</v>
      </c>
      <c r="D1492" s="136">
        <v>1266.211</v>
      </c>
      <c r="E1492" s="71">
        <f t="shared" si="36"/>
        <v>1266.211</v>
      </c>
    </row>
    <row r="1493" spans="1:5">
      <c r="A1493" s="132" t="s">
        <v>227</v>
      </c>
      <c r="B1493" s="133">
        <v>1</v>
      </c>
      <c r="C1493" s="135">
        <v>8</v>
      </c>
      <c r="D1493" s="136">
        <v>1051.193</v>
      </c>
      <c r="E1493" s="71">
        <f t="shared" si="36"/>
        <v>1051.193</v>
      </c>
    </row>
    <row r="1494" spans="1:5">
      <c r="A1494" s="132" t="s">
        <v>227</v>
      </c>
      <c r="B1494" s="133">
        <v>1</v>
      </c>
      <c r="C1494" s="135">
        <v>10</v>
      </c>
      <c r="D1494" s="136">
        <v>746.43700000000001</v>
      </c>
      <c r="E1494" s="71">
        <f t="shared" si="36"/>
        <v>746.43700000000001</v>
      </c>
    </row>
    <row r="1495" spans="1:5">
      <c r="A1495" s="132" t="s">
        <v>227</v>
      </c>
      <c r="B1495" s="133">
        <v>1</v>
      </c>
      <c r="C1495" s="135">
        <v>12</v>
      </c>
      <c r="D1495" s="136">
        <v>536.60299999999995</v>
      </c>
      <c r="E1495" s="71">
        <f t="shared" si="36"/>
        <v>536.60299999999995</v>
      </c>
    </row>
    <row r="1496" spans="1:5">
      <c r="A1496" s="132" t="s">
        <v>227</v>
      </c>
      <c r="B1496" s="133">
        <v>1</v>
      </c>
      <c r="C1496" s="55">
        <v>24</v>
      </c>
      <c r="D1496" s="136">
        <v>168.84100000000001</v>
      </c>
      <c r="E1496" s="71">
        <f t="shared" si="36"/>
        <v>168.84100000000001</v>
      </c>
    </row>
    <row r="1497" spans="1:5">
      <c r="A1497" s="132" t="s">
        <v>227</v>
      </c>
      <c r="B1497" s="133">
        <v>1</v>
      </c>
      <c r="C1497" s="135">
        <v>36</v>
      </c>
      <c r="D1497" s="136">
        <v>50.363</v>
      </c>
      <c r="E1497" s="71">
        <f t="shared" si="36"/>
        <v>50.363</v>
      </c>
    </row>
    <row r="1498" spans="1:5">
      <c r="A1498" s="132" t="s">
        <v>228</v>
      </c>
      <c r="B1498" s="133">
        <v>1</v>
      </c>
      <c r="C1498" s="55">
        <v>0</v>
      </c>
      <c r="D1498" s="136" t="s">
        <v>178</v>
      </c>
      <c r="E1498" s="71" t="str">
        <f t="shared" si="36"/>
        <v>ND</v>
      </c>
    </row>
    <row r="1499" spans="1:5">
      <c r="A1499" s="132" t="s">
        <v>228</v>
      </c>
      <c r="B1499" s="133">
        <v>1</v>
      </c>
      <c r="C1499" s="135">
        <v>0.25</v>
      </c>
      <c r="D1499" s="136">
        <v>28.359000000000002</v>
      </c>
      <c r="E1499" s="71" t="str">
        <f t="shared" si="36"/>
        <v>BQL</v>
      </c>
    </row>
    <row r="1500" spans="1:5">
      <c r="A1500" s="132" t="s">
        <v>228</v>
      </c>
      <c r="B1500" s="133">
        <v>1</v>
      </c>
      <c r="C1500" s="135">
        <v>0.5</v>
      </c>
      <c r="D1500" s="136">
        <v>228.471</v>
      </c>
      <c r="E1500" s="71">
        <f t="shared" si="36"/>
        <v>228.471</v>
      </c>
    </row>
    <row r="1501" spans="1:5">
      <c r="A1501" s="132" t="s">
        <v>228</v>
      </c>
      <c r="B1501" s="133">
        <v>1</v>
      </c>
      <c r="C1501" s="135">
        <v>0.75</v>
      </c>
      <c r="D1501" s="136">
        <v>575.41099999999994</v>
      </c>
      <c r="E1501" s="71">
        <f t="shared" si="36"/>
        <v>575.41099999999994</v>
      </c>
    </row>
    <row r="1502" spans="1:5">
      <c r="A1502" s="132" t="s">
        <v>228</v>
      </c>
      <c r="B1502" s="133">
        <v>1</v>
      </c>
      <c r="C1502" s="135">
        <v>1</v>
      </c>
      <c r="D1502" s="136">
        <v>850.89499999999998</v>
      </c>
      <c r="E1502" s="71">
        <f t="shared" si="36"/>
        <v>850.89499999999998</v>
      </c>
    </row>
    <row r="1503" spans="1:5">
      <c r="A1503" s="132" t="s">
        <v>228</v>
      </c>
      <c r="B1503" s="133">
        <v>1</v>
      </c>
      <c r="C1503" s="135">
        <v>1.5</v>
      </c>
      <c r="D1503" s="136">
        <v>1227.857</v>
      </c>
      <c r="E1503" s="71">
        <f t="shared" si="36"/>
        <v>1227.857</v>
      </c>
    </row>
    <row r="1504" spans="1:5">
      <c r="A1504" s="132" t="s">
        <v>228</v>
      </c>
      <c r="B1504" s="133">
        <v>1</v>
      </c>
      <c r="C1504" s="135">
        <v>2</v>
      </c>
      <c r="D1504" s="136">
        <v>1594.912</v>
      </c>
      <c r="E1504" s="71">
        <f t="shared" si="36"/>
        <v>1594.912</v>
      </c>
    </row>
    <row r="1505" spans="1:5">
      <c r="A1505" s="132" t="s">
        <v>228</v>
      </c>
      <c r="B1505" s="133">
        <v>1</v>
      </c>
      <c r="C1505" s="135">
        <v>3</v>
      </c>
      <c r="D1505" s="136">
        <v>3155.248</v>
      </c>
      <c r="E1505" s="71">
        <f t="shared" si="36"/>
        <v>3155.248</v>
      </c>
    </row>
    <row r="1506" spans="1:5">
      <c r="A1506" s="132" t="s">
        <v>228</v>
      </c>
      <c r="B1506" s="133">
        <v>1</v>
      </c>
      <c r="C1506" s="135">
        <v>4</v>
      </c>
      <c r="D1506" s="136">
        <v>2966.18</v>
      </c>
      <c r="E1506" s="71">
        <f t="shared" si="36"/>
        <v>2966.18</v>
      </c>
    </row>
    <row r="1507" spans="1:5">
      <c r="A1507" s="132" t="s">
        <v>228</v>
      </c>
      <c r="B1507" s="133">
        <v>1</v>
      </c>
      <c r="C1507" s="135">
        <v>5</v>
      </c>
      <c r="D1507" s="136">
        <v>2058.1660000000002</v>
      </c>
      <c r="E1507" s="71">
        <f t="shared" si="36"/>
        <v>2058.1660000000002</v>
      </c>
    </row>
    <row r="1508" spans="1:5">
      <c r="A1508" s="132" t="s">
        <v>228</v>
      </c>
      <c r="B1508" s="133">
        <v>1</v>
      </c>
      <c r="C1508" s="135">
        <v>6</v>
      </c>
      <c r="D1508" s="136">
        <v>1338.41</v>
      </c>
      <c r="E1508" s="71">
        <f t="shared" si="36"/>
        <v>1338.41</v>
      </c>
    </row>
    <row r="1509" spans="1:5">
      <c r="A1509" s="132" t="s">
        <v>228</v>
      </c>
      <c r="B1509" s="133">
        <v>1</v>
      </c>
      <c r="C1509" s="135">
        <v>7</v>
      </c>
      <c r="D1509" s="136">
        <v>1095.5219999999999</v>
      </c>
      <c r="E1509" s="71">
        <f t="shared" si="36"/>
        <v>1095.5219999999999</v>
      </c>
    </row>
    <row r="1510" spans="1:5">
      <c r="A1510" s="132" t="s">
        <v>228</v>
      </c>
      <c r="B1510" s="133">
        <v>1</v>
      </c>
      <c r="C1510" s="135">
        <v>8</v>
      </c>
      <c r="D1510" s="136">
        <v>908.08</v>
      </c>
      <c r="E1510" s="71">
        <f t="shared" si="36"/>
        <v>908.08</v>
      </c>
    </row>
    <row r="1511" spans="1:5">
      <c r="A1511" s="132" t="s">
        <v>228</v>
      </c>
      <c r="B1511" s="133">
        <v>1</v>
      </c>
      <c r="C1511" s="135">
        <v>10</v>
      </c>
      <c r="D1511" s="136">
        <v>619.39200000000005</v>
      </c>
      <c r="E1511" s="71">
        <f t="shared" si="36"/>
        <v>619.39200000000005</v>
      </c>
    </row>
    <row r="1512" spans="1:5">
      <c r="A1512" s="132" t="s">
        <v>228</v>
      </c>
      <c r="B1512" s="133">
        <v>1</v>
      </c>
      <c r="C1512" s="135">
        <v>12</v>
      </c>
      <c r="D1512" s="136">
        <v>444.34399999999999</v>
      </c>
      <c r="E1512" s="71">
        <f t="shared" ref="E1512:E1531" si="37">IF(OR(D1512=0,D1512="no peak",D1512="&lt; 0", D1512&lt;$I$1*0.2),"ND",IF(OR(D1512&lt;$I$1,$I$1*0.2&lt;=D1512&lt;$I$1),"BQL",D1512))</f>
        <v>444.34399999999999</v>
      </c>
    </row>
    <row r="1513" spans="1:5">
      <c r="A1513" s="132" t="s">
        <v>228</v>
      </c>
      <c r="B1513" s="133">
        <v>1</v>
      </c>
      <c r="C1513" s="55">
        <v>24</v>
      </c>
      <c r="D1513" s="136">
        <v>151.28800000000001</v>
      </c>
      <c r="E1513" s="71">
        <f t="shared" si="37"/>
        <v>151.28800000000001</v>
      </c>
    </row>
    <row r="1514" spans="1:5">
      <c r="A1514" s="132" t="s">
        <v>228</v>
      </c>
      <c r="B1514" s="133">
        <v>1</v>
      </c>
      <c r="C1514" s="135">
        <v>36</v>
      </c>
      <c r="D1514" s="136">
        <v>51.631</v>
      </c>
      <c r="E1514" s="71">
        <f t="shared" si="37"/>
        <v>51.631</v>
      </c>
    </row>
    <row r="1515" spans="1:5">
      <c r="A1515" s="132" t="s">
        <v>228</v>
      </c>
      <c r="B1515" s="133">
        <v>2</v>
      </c>
      <c r="C1515" s="55">
        <v>0</v>
      </c>
      <c r="D1515" s="136" t="s">
        <v>178</v>
      </c>
      <c r="E1515" s="71" t="str">
        <f t="shared" si="37"/>
        <v>ND</v>
      </c>
    </row>
    <row r="1516" spans="1:5">
      <c r="A1516" s="132" t="s">
        <v>228</v>
      </c>
      <c r="B1516" s="133">
        <v>2</v>
      </c>
      <c r="C1516" s="135">
        <v>0.25</v>
      </c>
      <c r="D1516" s="136">
        <v>40.491</v>
      </c>
      <c r="E1516" s="71" t="str">
        <f t="shared" si="37"/>
        <v>BQL</v>
      </c>
    </row>
    <row r="1517" spans="1:5">
      <c r="A1517" s="132" t="s">
        <v>228</v>
      </c>
      <c r="B1517" s="133">
        <v>2</v>
      </c>
      <c r="C1517" s="135">
        <v>0.5</v>
      </c>
      <c r="D1517" s="136">
        <v>207.82</v>
      </c>
      <c r="E1517" s="71">
        <f t="shared" si="37"/>
        <v>207.82</v>
      </c>
    </row>
    <row r="1518" spans="1:5">
      <c r="A1518" s="132" t="s">
        <v>228</v>
      </c>
      <c r="B1518" s="133">
        <v>2</v>
      </c>
      <c r="C1518" s="135">
        <v>0.75</v>
      </c>
      <c r="D1518" s="136">
        <v>425.62200000000001</v>
      </c>
      <c r="E1518" s="71">
        <f t="shared" si="37"/>
        <v>425.62200000000001</v>
      </c>
    </row>
    <row r="1519" spans="1:5">
      <c r="A1519" s="132" t="s">
        <v>228</v>
      </c>
      <c r="B1519" s="133">
        <v>2</v>
      </c>
      <c r="C1519" s="135">
        <v>1</v>
      </c>
      <c r="D1519" s="136">
        <v>636.20500000000004</v>
      </c>
      <c r="E1519" s="71">
        <f t="shared" si="37"/>
        <v>636.20500000000004</v>
      </c>
    </row>
    <row r="1520" spans="1:5">
      <c r="A1520" s="132" t="s">
        <v>228</v>
      </c>
      <c r="B1520" s="133">
        <v>2</v>
      </c>
      <c r="C1520" s="135">
        <v>1.5</v>
      </c>
      <c r="D1520" s="136">
        <v>855.91899999999998</v>
      </c>
      <c r="E1520" s="71">
        <f t="shared" si="37"/>
        <v>855.91899999999998</v>
      </c>
    </row>
    <row r="1521" spans="1:5">
      <c r="A1521" s="132" t="s">
        <v>228</v>
      </c>
      <c r="B1521" s="133">
        <v>2</v>
      </c>
      <c r="C1521" s="135">
        <v>2</v>
      </c>
      <c r="D1521" s="136">
        <v>1036.789</v>
      </c>
      <c r="E1521" s="71">
        <f t="shared" si="37"/>
        <v>1036.789</v>
      </c>
    </row>
    <row r="1522" spans="1:5">
      <c r="A1522" s="132" t="s">
        <v>228</v>
      </c>
      <c r="B1522" s="133">
        <v>2</v>
      </c>
      <c r="C1522" s="135">
        <v>3</v>
      </c>
      <c r="D1522" s="136">
        <v>1438.749</v>
      </c>
      <c r="E1522" s="71">
        <f t="shared" si="37"/>
        <v>1438.749</v>
      </c>
    </row>
    <row r="1523" spans="1:5">
      <c r="A1523" s="132" t="s">
        <v>228</v>
      </c>
      <c r="B1523" s="133">
        <v>2</v>
      </c>
      <c r="C1523" s="135">
        <v>4</v>
      </c>
      <c r="D1523" s="136">
        <v>2647.3989999999999</v>
      </c>
      <c r="E1523" s="71">
        <f t="shared" si="37"/>
        <v>2647.3989999999999</v>
      </c>
    </row>
    <row r="1524" spans="1:5">
      <c r="A1524" s="132" t="s">
        <v>228</v>
      </c>
      <c r="B1524" s="133">
        <v>2</v>
      </c>
      <c r="C1524" s="135">
        <v>5</v>
      </c>
      <c r="D1524" s="136">
        <v>1863.069</v>
      </c>
      <c r="E1524" s="71">
        <f t="shared" si="37"/>
        <v>1863.069</v>
      </c>
    </row>
    <row r="1525" spans="1:5">
      <c r="A1525" s="132" t="s">
        <v>228</v>
      </c>
      <c r="B1525" s="133">
        <v>2</v>
      </c>
      <c r="C1525" s="135">
        <v>6</v>
      </c>
      <c r="D1525" s="136">
        <v>1166.7260000000001</v>
      </c>
      <c r="E1525" s="71">
        <f t="shared" si="37"/>
        <v>1166.7260000000001</v>
      </c>
    </row>
    <row r="1526" spans="1:5">
      <c r="A1526" s="132" t="s">
        <v>228</v>
      </c>
      <c r="B1526" s="133">
        <v>2</v>
      </c>
      <c r="C1526" s="135">
        <v>7</v>
      </c>
      <c r="D1526" s="136">
        <v>1001.224</v>
      </c>
      <c r="E1526" s="71">
        <f t="shared" si="37"/>
        <v>1001.224</v>
      </c>
    </row>
    <row r="1527" spans="1:5">
      <c r="A1527" s="132" t="s">
        <v>228</v>
      </c>
      <c r="B1527" s="133">
        <v>2</v>
      </c>
      <c r="C1527" s="135">
        <v>8</v>
      </c>
      <c r="D1527" s="136">
        <v>861.33500000000004</v>
      </c>
      <c r="E1527" s="71">
        <f t="shared" si="37"/>
        <v>861.33500000000004</v>
      </c>
    </row>
    <row r="1528" spans="1:5">
      <c r="A1528" s="132" t="s">
        <v>228</v>
      </c>
      <c r="B1528" s="133">
        <v>2</v>
      </c>
      <c r="C1528" s="135">
        <v>10</v>
      </c>
      <c r="D1528" s="136">
        <v>640.46</v>
      </c>
      <c r="E1528" s="71">
        <f t="shared" si="37"/>
        <v>640.46</v>
      </c>
    </row>
    <row r="1529" spans="1:5">
      <c r="A1529" s="132" t="s">
        <v>228</v>
      </c>
      <c r="B1529" s="133">
        <v>2</v>
      </c>
      <c r="C1529" s="135">
        <v>12</v>
      </c>
      <c r="D1529" s="136">
        <v>466.803</v>
      </c>
      <c r="E1529" s="71">
        <f t="shared" si="37"/>
        <v>466.803</v>
      </c>
    </row>
    <row r="1530" spans="1:5">
      <c r="A1530" s="132" t="s">
        <v>228</v>
      </c>
      <c r="B1530" s="133">
        <v>2</v>
      </c>
      <c r="C1530" s="55">
        <v>24</v>
      </c>
      <c r="D1530" s="136">
        <v>199.41200000000001</v>
      </c>
      <c r="E1530" s="71">
        <f t="shared" si="37"/>
        <v>199.41200000000001</v>
      </c>
    </row>
    <row r="1531" spans="1:5">
      <c r="A1531" s="132" t="s">
        <v>228</v>
      </c>
      <c r="B1531" s="133">
        <v>2</v>
      </c>
      <c r="C1531" s="135">
        <v>36</v>
      </c>
      <c r="D1531" s="136">
        <v>47.341000000000001</v>
      </c>
      <c r="E1531" s="71" t="str">
        <f t="shared" si="37"/>
        <v>BQL</v>
      </c>
    </row>
  </sheetData>
  <sheetProtection algorithmName="SHA-512" hashValue="viATz7FqzLpGNTl9iC4j2Fs1Hhr7WQZ2KowfrKKFJqSAWUaeJNlRfQhgMWW6cabd5jk2L50hSUlFXXhscCxT3A==" saltValue="3DT+m9JZBfTXLKhP6r6IN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R67"/>
  <sheetViews>
    <sheetView showGridLines="0" view="pageBreakPreview" zoomScale="70" zoomScaleNormal="100" zoomScaleSheetLayoutView="70" workbookViewId="0">
      <selection activeCell="O4" sqref="O4"/>
    </sheetView>
  </sheetViews>
  <sheetFormatPr baseColWidth="10" defaultColWidth="8.83203125" defaultRowHeight="14"/>
  <cols>
    <col min="1" max="1" width="1.83203125" style="56" customWidth="1"/>
    <col min="2" max="2" width="8.83203125" style="56" customWidth="1"/>
    <col min="3" max="3" width="18.6640625" style="109" customWidth="1"/>
    <col min="4" max="4" width="12.6640625" style="81" customWidth="1"/>
    <col min="5" max="5" width="11.33203125" style="81" customWidth="1"/>
    <col min="6" max="6" width="11.33203125" style="83" customWidth="1"/>
    <col min="7" max="7" width="8.83203125" style="56"/>
    <col min="8" max="8" width="8.83203125" style="56" customWidth="1"/>
    <col min="9" max="9" width="18.83203125" style="56" customWidth="1"/>
    <col min="10" max="10" width="12.6640625" style="56" customWidth="1"/>
    <col min="11" max="12" width="11.6640625" style="56" customWidth="1"/>
    <col min="13" max="14" width="8.83203125" style="56"/>
    <col min="15" max="16" width="15.33203125" style="56" customWidth="1"/>
    <col min="17" max="17" width="18.1640625" style="56" customWidth="1"/>
    <col min="18" max="18" width="15.33203125" style="56" customWidth="1"/>
    <col min="19" max="16384" width="8.83203125" style="56"/>
  </cols>
  <sheetData>
    <row r="1" spans="1:18">
      <c r="A1" s="25"/>
      <c r="B1" s="25"/>
      <c r="C1" s="108"/>
      <c r="D1" s="80"/>
      <c r="E1" s="80"/>
      <c r="F1" s="27"/>
      <c r="G1" s="26"/>
      <c r="H1" s="26"/>
      <c r="I1" s="26"/>
      <c r="J1" s="26"/>
      <c r="K1" s="26"/>
      <c r="L1" s="26"/>
      <c r="M1" s="26"/>
      <c r="N1" s="26"/>
      <c r="O1" s="25"/>
      <c r="P1" s="25"/>
      <c r="Q1" s="25"/>
      <c r="R1" s="26"/>
    </row>
    <row r="2" spans="1:18" ht="18" customHeight="1">
      <c r="B2" s="292" t="s">
        <v>62</v>
      </c>
      <c r="C2" s="292" t="s">
        <v>117</v>
      </c>
      <c r="D2" s="72" t="s">
        <v>36</v>
      </c>
      <c r="E2" s="72" t="s">
        <v>37</v>
      </c>
      <c r="F2" s="295" t="s">
        <v>11</v>
      </c>
      <c r="G2" s="26"/>
      <c r="H2" s="292" t="s">
        <v>62</v>
      </c>
      <c r="I2" s="292" t="s">
        <v>117</v>
      </c>
      <c r="J2" s="72" t="s">
        <v>36</v>
      </c>
      <c r="K2" s="72" t="s">
        <v>37</v>
      </c>
      <c r="L2" s="295" t="s">
        <v>11</v>
      </c>
      <c r="M2" s="26"/>
      <c r="N2" s="26"/>
      <c r="O2" s="297" t="s">
        <v>38</v>
      </c>
      <c r="P2" s="288" t="s">
        <v>13</v>
      </c>
      <c r="Q2" s="288" t="s">
        <v>103</v>
      </c>
      <c r="R2" s="290" t="s">
        <v>12</v>
      </c>
    </row>
    <row r="3" spans="1:18" ht="18" customHeight="1">
      <c r="A3" s="26"/>
      <c r="B3" s="293"/>
      <c r="C3" s="294"/>
      <c r="D3" s="73" t="str">
        <f>"("&amp;Information!$C$10&amp;")"</f>
        <v>(ng/mL)</v>
      </c>
      <c r="E3" s="73" t="str">
        <f>"("&amp;Information!$C$10&amp;")"</f>
        <v>(ng/mL)</v>
      </c>
      <c r="F3" s="296"/>
      <c r="G3" s="27"/>
      <c r="H3" s="293"/>
      <c r="I3" s="294"/>
      <c r="J3" s="73" t="str">
        <f>"("&amp;Information!$C$10&amp;")"</f>
        <v>(ng/mL)</v>
      </c>
      <c r="K3" s="73" t="str">
        <f>"("&amp;Information!$C$10&amp;")"</f>
        <v>(ng/mL)</v>
      </c>
      <c r="L3" s="296"/>
      <c r="M3" s="27"/>
      <c r="N3" s="27"/>
      <c r="O3" s="298"/>
      <c r="P3" s="289"/>
      <c r="Q3" s="289"/>
      <c r="R3" s="291"/>
    </row>
    <row r="4" spans="1:18" ht="15" customHeight="1">
      <c r="A4" s="26"/>
      <c r="B4" s="142">
        <v>1</v>
      </c>
      <c r="C4" s="138" t="s">
        <v>307</v>
      </c>
      <c r="D4" s="139">
        <v>150.74199999999999</v>
      </c>
      <c r="E4" s="139">
        <v>158.875</v>
      </c>
      <c r="F4" s="27">
        <f>(E4-D4)/AVERAGE(D4, E4)*100</f>
        <v>5.2535874968105825</v>
      </c>
      <c r="G4" s="27"/>
      <c r="H4" s="142">
        <v>65</v>
      </c>
      <c r="I4" s="138" t="s">
        <v>372</v>
      </c>
      <c r="J4" s="139">
        <v>2743.6129999999998</v>
      </c>
      <c r="K4" s="139">
        <v>2804.3980000000001</v>
      </c>
      <c r="L4" s="27">
        <f>(K4-J4)/AVERAGE(J4, K4)*100</f>
        <v>2.191235741962311</v>
      </c>
      <c r="M4" s="27"/>
      <c r="N4" s="27"/>
      <c r="O4" s="144">
        <v>1530</v>
      </c>
      <c r="P4" s="145">
        <v>127</v>
      </c>
      <c r="Q4" s="146">
        <v>127</v>
      </c>
      <c r="R4" s="82">
        <f>Q4/P4*100</f>
        <v>100</v>
      </c>
    </row>
    <row r="5" spans="1:18" ht="15" customHeight="1">
      <c r="A5" s="26"/>
      <c r="B5" s="142">
        <v>2</v>
      </c>
      <c r="C5" s="138" t="s">
        <v>309</v>
      </c>
      <c r="D5" s="139">
        <v>1338.6869999999999</v>
      </c>
      <c r="E5" s="139">
        <v>1306.261</v>
      </c>
      <c r="F5" s="27">
        <f t="shared" ref="F5:F55" si="0">(E5-D5)/AVERAGE(D5, E5)*100</f>
        <v>-2.4519196596681625</v>
      </c>
      <c r="G5" s="27"/>
      <c r="H5" s="142">
        <v>66</v>
      </c>
      <c r="I5" s="138" t="s">
        <v>373</v>
      </c>
      <c r="J5" s="139">
        <v>204.827</v>
      </c>
      <c r="K5" s="139">
        <v>209.17400000000001</v>
      </c>
      <c r="L5" s="27">
        <f t="shared" ref="L5:L55" si="1">(K5-J5)/AVERAGE(J5, K5)*100</f>
        <v>2.0999949275484884</v>
      </c>
      <c r="M5" s="27"/>
      <c r="N5" s="27"/>
    </row>
    <row r="6" spans="1:18" ht="15" customHeight="1">
      <c r="A6" s="26"/>
      <c r="B6" s="142">
        <v>3</v>
      </c>
      <c r="C6" s="138" t="s">
        <v>310</v>
      </c>
      <c r="D6" s="139">
        <v>195.55500000000001</v>
      </c>
      <c r="E6" s="139">
        <v>208.46799999999999</v>
      </c>
      <c r="F6" s="27">
        <f t="shared" si="0"/>
        <v>6.3922103444605787</v>
      </c>
      <c r="G6" s="27"/>
      <c r="H6" s="142">
        <v>67</v>
      </c>
      <c r="I6" s="138" t="s">
        <v>374</v>
      </c>
      <c r="J6" s="139">
        <v>2304.4270000000001</v>
      </c>
      <c r="K6" s="139">
        <v>2260.1320000000001</v>
      </c>
      <c r="L6" s="27">
        <f t="shared" si="1"/>
        <v>-1.9408227607530133</v>
      </c>
      <c r="M6" s="27"/>
      <c r="N6" s="27"/>
      <c r="O6" s="26"/>
      <c r="P6" s="26"/>
      <c r="Q6" s="26"/>
      <c r="R6" s="27"/>
    </row>
    <row r="7" spans="1:18" ht="15" customHeight="1">
      <c r="A7" s="26"/>
      <c r="B7" s="142">
        <v>4</v>
      </c>
      <c r="C7" s="138" t="s">
        <v>311</v>
      </c>
      <c r="D7" s="139">
        <v>2459.607</v>
      </c>
      <c r="E7" s="139">
        <v>2501.7330000000002</v>
      </c>
      <c r="F7" s="27">
        <f t="shared" si="0"/>
        <v>1.6981702523914992</v>
      </c>
      <c r="G7" s="27"/>
      <c r="H7" s="142">
        <v>68</v>
      </c>
      <c r="I7" s="138" t="s">
        <v>375</v>
      </c>
      <c r="J7" s="139">
        <v>1606.37</v>
      </c>
      <c r="K7" s="139">
        <v>1586.259</v>
      </c>
      <c r="L7" s="27">
        <f t="shared" si="1"/>
        <v>-1.2598394614594979</v>
      </c>
      <c r="M7" s="27"/>
      <c r="N7" s="27"/>
      <c r="O7" s="26"/>
      <c r="P7" s="26"/>
      <c r="Q7" s="26"/>
      <c r="R7" s="27"/>
    </row>
    <row r="8" spans="1:18" ht="15" customHeight="1">
      <c r="A8" s="26"/>
      <c r="B8" s="142">
        <v>5</v>
      </c>
      <c r="C8" s="138" t="s">
        <v>312</v>
      </c>
      <c r="D8" s="139">
        <v>4939.8680000000004</v>
      </c>
      <c r="E8" s="139">
        <v>4707.3280000000004</v>
      </c>
      <c r="F8" s="27">
        <f t="shared" si="0"/>
        <v>-4.8208826689122928</v>
      </c>
      <c r="G8" s="27"/>
      <c r="H8" s="142">
        <v>69</v>
      </c>
      <c r="I8" s="138" t="s">
        <v>376</v>
      </c>
      <c r="J8" s="139">
        <v>356.21</v>
      </c>
      <c r="K8" s="139">
        <v>348.93400000000003</v>
      </c>
      <c r="L8" s="27">
        <f t="shared" si="1"/>
        <v>-2.0636919551183741</v>
      </c>
      <c r="M8" s="27"/>
      <c r="N8" s="27"/>
      <c r="O8" s="26"/>
      <c r="P8" s="26"/>
      <c r="Q8" s="26"/>
      <c r="R8" s="27"/>
    </row>
    <row r="9" spans="1:18" ht="15" customHeight="1">
      <c r="A9" s="26"/>
      <c r="B9" s="142">
        <v>6</v>
      </c>
      <c r="C9" s="138" t="s">
        <v>313</v>
      </c>
      <c r="D9" s="139">
        <v>648.08000000000004</v>
      </c>
      <c r="E9" s="139">
        <v>650.86</v>
      </c>
      <c r="F9" s="27">
        <f t="shared" si="0"/>
        <v>0.42804132600427619</v>
      </c>
      <c r="G9" s="27"/>
      <c r="H9" s="142">
        <v>70</v>
      </c>
      <c r="I9" s="138" t="s">
        <v>377</v>
      </c>
      <c r="J9" s="139">
        <v>1694.326</v>
      </c>
      <c r="K9" s="139">
        <v>1691.665</v>
      </c>
      <c r="L9" s="27">
        <f t="shared" si="1"/>
        <v>-0.15717702734591191</v>
      </c>
      <c r="M9" s="27"/>
      <c r="N9" s="27"/>
      <c r="O9" s="26"/>
      <c r="P9" s="26"/>
      <c r="Q9" s="26"/>
      <c r="R9" s="27"/>
    </row>
    <row r="10" spans="1:18" ht="15" customHeight="1">
      <c r="A10" s="26"/>
      <c r="B10" s="142">
        <v>7</v>
      </c>
      <c r="C10" s="138" t="s">
        <v>314</v>
      </c>
      <c r="D10" s="139">
        <v>1137.7139999999999</v>
      </c>
      <c r="E10" s="139">
        <v>1090.145</v>
      </c>
      <c r="F10" s="27">
        <f t="shared" si="0"/>
        <v>-4.2703779727532094</v>
      </c>
      <c r="G10" s="27"/>
      <c r="H10" s="142">
        <v>71</v>
      </c>
      <c r="I10" s="138" t="s">
        <v>378</v>
      </c>
      <c r="J10" s="139">
        <v>385.32799999999997</v>
      </c>
      <c r="K10" s="139">
        <v>392.601</v>
      </c>
      <c r="L10" s="27">
        <f t="shared" si="1"/>
        <v>1.8698364503701559</v>
      </c>
      <c r="M10" s="27"/>
      <c r="N10" s="27"/>
      <c r="O10" s="26"/>
      <c r="P10" s="26"/>
      <c r="Q10" s="26"/>
      <c r="R10" s="27"/>
    </row>
    <row r="11" spans="1:18" ht="15" customHeight="1">
      <c r="A11" s="26"/>
      <c r="B11" s="142">
        <v>8</v>
      </c>
      <c r="C11" s="138" t="s">
        <v>315</v>
      </c>
      <c r="D11" s="139">
        <v>4822.07</v>
      </c>
      <c r="E11" s="139">
        <v>4758.9359999999997</v>
      </c>
      <c r="F11" s="27">
        <f t="shared" si="0"/>
        <v>-1.3178991851168869</v>
      </c>
      <c r="G11" s="27"/>
      <c r="H11" s="142">
        <v>72</v>
      </c>
      <c r="I11" s="138" t="s">
        <v>379</v>
      </c>
      <c r="J11" s="139">
        <v>4773.4769999999999</v>
      </c>
      <c r="K11" s="139">
        <v>4658.7939999999999</v>
      </c>
      <c r="L11" s="27">
        <f t="shared" si="1"/>
        <v>-2.4317155433723219</v>
      </c>
      <c r="M11" s="27"/>
      <c r="N11" s="27"/>
      <c r="O11" s="26"/>
      <c r="P11" s="26"/>
      <c r="Q11" s="26"/>
      <c r="R11" s="27"/>
    </row>
    <row r="12" spans="1:18" ht="15" customHeight="1">
      <c r="A12" s="26"/>
      <c r="B12" s="142">
        <v>9</v>
      </c>
      <c r="C12" s="138" t="s">
        <v>316</v>
      </c>
      <c r="D12" s="139">
        <v>3494.34</v>
      </c>
      <c r="E12" s="139">
        <v>3401.8620000000001</v>
      </c>
      <c r="F12" s="27">
        <f t="shared" si="0"/>
        <v>-2.6819980041187907</v>
      </c>
      <c r="G12" s="27"/>
      <c r="H12" s="142">
        <v>73</v>
      </c>
      <c r="I12" s="138" t="s">
        <v>380</v>
      </c>
      <c r="J12" s="139">
        <v>3425.47</v>
      </c>
      <c r="K12" s="139">
        <v>3407.8159999999998</v>
      </c>
      <c r="L12" s="27">
        <f t="shared" si="1"/>
        <v>-0.51670601815875983</v>
      </c>
      <c r="M12" s="27"/>
      <c r="N12" s="27"/>
      <c r="O12" s="26"/>
      <c r="P12" s="26"/>
      <c r="Q12" s="26"/>
      <c r="R12" s="27"/>
    </row>
    <row r="13" spans="1:18" ht="15" customHeight="1">
      <c r="A13" s="26"/>
      <c r="B13" s="142">
        <v>10</v>
      </c>
      <c r="C13" s="138" t="s">
        <v>317</v>
      </c>
      <c r="D13" s="139">
        <v>3536.413</v>
      </c>
      <c r="E13" s="139">
        <v>3393.431</v>
      </c>
      <c r="F13" s="27">
        <f t="shared" si="0"/>
        <v>-4.1265575386689788</v>
      </c>
      <c r="G13" s="27"/>
      <c r="H13" s="142">
        <v>74</v>
      </c>
      <c r="I13" s="138" t="s">
        <v>381</v>
      </c>
      <c r="J13" s="139">
        <v>5226.5559999999996</v>
      </c>
      <c r="K13" s="139">
        <v>5159.8680000000004</v>
      </c>
      <c r="L13" s="27">
        <f t="shared" si="1"/>
        <v>-1.2841378322317516</v>
      </c>
      <c r="M13" s="27"/>
      <c r="N13" s="27"/>
      <c r="O13" s="26"/>
      <c r="P13" s="26"/>
      <c r="Q13" s="26"/>
      <c r="R13" s="27"/>
    </row>
    <row r="14" spans="1:18" ht="15" customHeight="1">
      <c r="A14" s="26"/>
      <c r="B14" s="142">
        <v>11</v>
      </c>
      <c r="C14" s="138" t="s">
        <v>318</v>
      </c>
      <c r="D14" s="139">
        <v>4856.6469999999999</v>
      </c>
      <c r="E14" s="139">
        <v>4760.41</v>
      </c>
      <c r="F14" s="27">
        <f t="shared" si="0"/>
        <v>-2.0013815037178229</v>
      </c>
      <c r="G14" s="27"/>
      <c r="H14" s="142">
        <v>75</v>
      </c>
      <c r="I14" s="138" t="s">
        <v>382</v>
      </c>
      <c r="J14" s="139">
        <v>458.71800000000002</v>
      </c>
      <c r="K14" s="139">
        <v>463.767</v>
      </c>
      <c r="L14" s="27">
        <f t="shared" si="1"/>
        <v>1.0946519455600858</v>
      </c>
      <c r="M14" s="27"/>
      <c r="N14" s="27"/>
      <c r="O14" s="26"/>
      <c r="P14" s="26"/>
      <c r="Q14" s="26"/>
      <c r="R14" s="27"/>
    </row>
    <row r="15" spans="1:18" ht="15" customHeight="1">
      <c r="A15" s="26"/>
      <c r="B15" s="142">
        <v>12</v>
      </c>
      <c r="C15" s="138" t="s">
        <v>319</v>
      </c>
      <c r="D15" s="139">
        <v>4235.1030000000001</v>
      </c>
      <c r="E15" s="139">
        <v>4219.3149999999996</v>
      </c>
      <c r="F15" s="27">
        <f t="shared" si="0"/>
        <v>-0.37348520028227766</v>
      </c>
      <c r="G15" s="27"/>
      <c r="H15" s="142">
        <v>76</v>
      </c>
      <c r="I15" s="138" t="s">
        <v>383</v>
      </c>
      <c r="J15" s="139">
        <v>540.19200000000001</v>
      </c>
      <c r="K15" s="139">
        <v>543.51800000000003</v>
      </c>
      <c r="L15" s="27">
        <f t="shared" si="1"/>
        <v>0.61381734965996837</v>
      </c>
      <c r="M15" s="27"/>
      <c r="N15" s="27"/>
      <c r="O15" s="26"/>
      <c r="P15" s="26"/>
      <c r="Q15" s="26"/>
      <c r="R15" s="27"/>
    </row>
    <row r="16" spans="1:18" ht="15" customHeight="1">
      <c r="A16" s="26"/>
      <c r="B16" s="142">
        <v>13</v>
      </c>
      <c r="C16" s="138" t="s">
        <v>320</v>
      </c>
      <c r="D16" s="139">
        <v>1869.8869999999999</v>
      </c>
      <c r="E16" s="139">
        <v>1831.7460000000001</v>
      </c>
      <c r="F16" s="27">
        <f t="shared" si="0"/>
        <v>-2.0607661537488915</v>
      </c>
      <c r="G16" s="27"/>
      <c r="H16" s="142">
        <v>77</v>
      </c>
      <c r="I16" s="138" t="s">
        <v>384</v>
      </c>
      <c r="J16" s="139">
        <v>390.18700000000001</v>
      </c>
      <c r="K16" s="139">
        <v>379.98700000000002</v>
      </c>
      <c r="L16" s="27">
        <f t="shared" si="1"/>
        <v>-2.6487521001747631</v>
      </c>
      <c r="M16" s="27"/>
      <c r="N16" s="27"/>
      <c r="O16" s="26"/>
      <c r="P16" s="26"/>
      <c r="Q16" s="26"/>
      <c r="R16" s="27"/>
    </row>
    <row r="17" spans="1:18" ht="15" customHeight="1">
      <c r="A17" s="26"/>
      <c r="B17" s="142">
        <v>14</v>
      </c>
      <c r="C17" s="138" t="s">
        <v>321</v>
      </c>
      <c r="D17" s="139">
        <v>1281.3689999999999</v>
      </c>
      <c r="E17" s="139">
        <v>1260.1759999999999</v>
      </c>
      <c r="F17" s="27">
        <f t="shared" si="0"/>
        <v>-1.6677257337564342</v>
      </c>
      <c r="G17" s="27"/>
      <c r="H17" s="142">
        <v>78</v>
      </c>
      <c r="I17" s="138" t="s">
        <v>385</v>
      </c>
      <c r="J17" s="139">
        <v>1548.306</v>
      </c>
      <c r="K17" s="139">
        <v>1563.5719999999999</v>
      </c>
      <c r="L17" s="27">
        <f t="shared" si="1"/>
        <v>0.98114386232364192</v>
      </c>
      <c r="M17" s="27"/>
      <c r="N17" s="27"/>
      <c r="O17" s="26"/>
      <c r="P17" s="26"/>
      <c r="Q17" s="26"/>
      <c r="R17" s="27"/>
    </row>
    <row r="18" spans="1:18" ht="15" customHeight="1">
      <c r="A18" s="26"/>
      <c r="B18" s="142">
        <v>15</v>
      </c>
      <c r="C18" s="138" t="s">
        <v>322</v>
      </c>
      <c r="D18" s="139">
        <v>508.78699999999998</v>
      </c>
      <c r="E18" s="139">
        <v>496.17099999999999</v>
      </c>
      <c r="F18" s="27">
        <f t="shared" si="0"/>
        <v>-2.51075169310558</v>
      </c>
      <c r="G18" s="27"/>
      <c r="H18" s="142">
        <v>79</v>
      </c>
      <c r="I18" s="138" t="s">
        <v>386</v>
      </c>
      <c r="J18" s="139">
        <v>294.41800000000001</v>
      </c>
      <c r="K18" s="139">
        <v>303.38299999999998</v>
      </c>
      <c r="L18" s="27">
        <f t="shared" si="1"/>
        <v>2.9993258626198269</v>
      </c>
      <c r="M18" s="27"/>
      <c r="N18" s="27"/>
      <c r="O18" s="26"/>
      <c r="P18" s="26"/>
      <c r="Q18" s="26"/>
      <c r="R18" s="27"/>
    </row>
    <row r="19" spans="1:18" ht="15" customHeight="1">
      <c r="A19" s="26"/>
      <c r="B19" s="142">
        <v>16</v>
      </c>
      <c r="C19" s="138" t="s">
        <v>323</v>
      </c>
      <c r="D19" s="139">
        <v>3360.0239999999999</v>
      </c>
      <c r="E19" s="139">
        <v>3437.7379999999998</v>
      </c>
      <c r="F19" s="27">
        <f t="shared" si="0"/>
        <v>2.2864583961603819</v>
      </c>
      <c r="G19" s="27"/>
      <c r="H19" s="142">
        <v>80</v>
      </c>
      <c r="I19" s="138" t="s">
        <v>387</v>
      </c>
      <c r="J19" s="139">
        <v>436.33199999999999</v>
      </c>
      <c r="K19" s="139">
        <v>469.98700000000002</v>
      </c>
      <c r="L19" s="27">
        <f t="shared" si="1"/>
        <v>7.4267448878375122</v>
      </c>
      <c r="M19" s="27"/>
      <c r="N19" s="27"/>
      <c r="O19" s="26"/>
      <c r="P19" s="26"/>
      <c r="Q19" s="26"/>
      <c r="R19" s="27"/>
    </row>
    <row r="20" spans="1:18" ht="15" customHeight="1">
      <c r="A20" s="26"/>
      <c r="B20" s="142">
        <v>17</v>
      </c>
      <c r="C20" s="138" t="s">
        <v>324</v>
      </c>
      <c r="D20" s="139">
        <v>985.78399999999999</v>
      </c>
      <c r="E20" s="139">
        <v>965.49800000000005</v>
      </c>
      <c r="F20" s="27">
        <f t="shared" si="0"/>
        <v>-2.0792484120695978</v>
      </c>
      <c r="G20" s="28"/>
      <c r="H20" s="142">
        <v>81</v>
      </c>
      <c r="I20" s="138" t="s">
        <v>388</v>
      </c>
      <c r="J20" s="139">
        <v>195.92099999999999</v>
      </c>
      <c r="K20" s="139">
        <v>201.79900000000001</v>
      </c>
      <c r="L20" s="27">
        <f t="shared" si="1"/>
        <v>2.9558483355124276</v>
      </c>
      <c r="M20" s="28"/>
      <c r="N20" s="28"/>
      <c r="O20" s="26"/>
      <c r="P20" s="26"/>
      <c r="Q20" s="26"/>
      <c r="R20" s="27"/>
    </row>
    <row r="21" spans="1:18" ht="15" customHeight="1">
      <c r="A21" s="26"/>
      <c r="B21" s="142">
        <v>18</v>
      </c>
      <c r="C21" s="138" t="s">
        <v>325</v>
      </c>
      <c r="D21" s="139">
        <v>642.53700000000003</v>
      </c>
      <c r="E21" s="139">
        <v>647.48599999999999</v>
      </c>
      <c r="F21" s="27">
        <f t="shared" si="0"/>
        <v>0.76727314164165372</v>
      </c>
      <c r="G21" s="28"/>
      <c r="H21" s="142">
        <v>82</v>
      </c>
      <c r="I21" s="138" t="s">
        <v>389</v>
      </c>
      <c r="J21" s="139">
        <v>588.62</v>
      </c>
      <c r="K21" s="139">
        <v>573.51300000000003</v>
      </c>
      <c r="L21" s="27">
        <f t="shared" si="1"/>
        <v>-2.5998745410378965</v>
      </c>
      <c r="M21" s="28"/>
      <c r="N21" s="28"/>
      <c r="O21" s="26"/>
      <c r="P21" s="26"/>
      <c r="Q21" s="26"/>
      <c r="R21" s="27"/>
    </row>
    <row r="22" spans="1:18" ht="15" customHeight="1">
      <c r="A22" s="26"/>
      <c r="B22" s="142">
        <v>19</v>
      </c>
      <c r="C22" s="138" t="s">
        <v>326</v>
      </c>
      <c r="D22" s="139">
        <v>150.72200000000001</v>
      </c>
      <c r="E22" s="139">
        <v>146.36000000000001</v>
      </c>
      <c r="F22" s="27">
        <f t="shared" si="0"/>
        <v>-2.936562969146562</v>
      </c>
      <c r="G22" s="28"/>
      <c r="H22" s="142">
        <v>83</v>
      </c>
      <c r="I22" s="138" t="s">
        <v>390</v>
      </c>
      <c r="J22" s="139">
        <v>2054.0639999999999</v>
      </c>
      <c r="K22" s="139">
        <v>2102.0949999999998</v>
      </c>
      <c r="L22" s="27">
        <f t="shared" si="1"/>
        <v>2.3113167710859934</v>
      </c>
      <c r="M22" s="28"/>
      <c r="N22" s="28"/>
      <c r="O22" s="26"/>
      <c r="P22" s="26"/>
      <c r="Q22" s="26"/>
      <c r="R22" s="27"/>
    </row>
    <row r="23" spans="1:18" ht="15" customHeight="1">
      <c r="A23" s="26"/>
      <c r="B23" s="142">
        <v>20</v>
      </c>
      <c r="C23" s="138" t="s">
        <v>327</v>
      </c>
      <c r="D23" s="139">
        <v>1256.2</v>
      </c>
      <c r="E23" s="139">
        <v>1253.74</v>
      </c>
      <c r="F23" s="27">
        <f t="shared" si="0"/>
        <v>-0.19602062200690346</v>
      </c>
      <c r="G23" s="28"/>
      <c r="H23" s="142">
        <v>84</v>
      </c>
      <c r="I23" s="138" t="s">
        <v>391</v>
      </c>
      <c r="J23" s="139">
        <v>612.79700000000003</v>
      </c>
      <c r="K23" s="139">
        <v>634.322</v>
      </c>
      <c r="L23" s="27">
        <f t="shared" si="1"/>
        <v>3.4519560683463206</v>
      </c>
      <c r="M23" s="28"/>
      <c r="N23" s="28"/>
      <c r="O23" s="26"/>
      <c r="P23" s="26"/>
      <c r="Q23" s="26"/>
      <c r="R23" s="27"/>
    </row>
    <row r="24" spans="1:18" ht="15" customHeight="1">
      <c r="A24" s="26"/>
      <c r="B24" s="142">
        <v>21</v>
      </c>
      <c r="C24" s="138" t="s">
        <v>328</v>
      </c>
      <c r="D24" s="139">
        <v>1364.3340000000001</v>
      </c>
      <c r="E24" s="139">
        <v>1389.1969999999999</v>
      </c>
      <c r="F24" s="27">
        <f t="shared" si="0"/>
        <v>1.8058994069796077</v>
      </c>
      <c r="H24" s="142">
        <v>85</v>
      </c>
      <c r="I24" s="138" t="s">
        <v>392</v>
      </c>
      <c r="J24" s="139">
        <v>253.846</v>
      </c>
      <c r="K24" s="139">
        <v>267.25299999999999</v>
      </c>
      <c r="L24" s="27">
        <f t="shared" si="1"/>
        <v>5.1456633000638972</v>
      </c>
      <c r="O24" s="26"/>
      <c r="P24" s="26"/>
      <c r="Q24" s="26"/>
      <c r="R24" s="27"/>
    </row>
    <row r="25" spans="1:18" ht="15" customHeight="1">
      <c r="A25" s="26"/>
      <c r="B25" s="142">
        <v>22</v>
      </c>
      <c r="C25" s="138" t="s">
        <v>329</v>
      </c>
      <c r="D25" s="139">
        <v>905.32500000000005</v>
      </c>
      <c r="E25" s="139">
        <v>879.43700000000001</v>
      </c>
      <c r="F25" s="27">
        <f t="shared" si="0"/>
        <v>-2.9010030469048571</v>
      </c>
      <c r="H25" s="142">
        <v>86</v>
      </c>
      <c r="I25" s="138" t="s">
        <v>393</v>
      </c>
      <c r="J25" s="139">
        <v>1669.7909999999999</v>
      </c>
      <c r="K25" s="139">
        <v>1699.126</v>
      </c>
      <c r="L25" s="27">
        <f t="shared" si="1"/>
        <v>1.741509214979178</v>
      </c>
      <c r="O25" s="26"/>
      <c r="P25" s="26"/>
      <c r="Q25" s="26"/>
      <c r="R25" s="27"/>
    </row>
    <row r="26" spans="1:18" ht="15" customHeight="1">
      <c r="A26" s="26"/>
      <c r="B26" s="142">
        <v>23</v>
      </c>
      <c r="C26" s="138" t="s">
        <v>330</v>
      </c>
      <c r="D26" s="139">
        <v>664.64</v>
      </c>
      <c r="E26" s="139">
        <v>673.34699999999998</v>
      </c>
      <c r="F26" s="27">
        <f t="shared" si="0"/>
        <v>1.3015074137491609</v>
      </c>
      <c r="H26" s="142">
        <v>87</v>
      </c>
      <c r="I26" s="138" t="s">
        <v>394</v>
      </c>
      <c r="J26" s="139">
        <v>1418.162</v>
      </c>
      <c r="K26" s="139">
        <v>1460.1389999999999</v>
      </c>
      <c r="L26" s="27">
        <f t="shared" si="1"/>
        <v>2.9167901480769287</v>
      </c>
      <c r="O26" s="26"/>
      <c r="P26" s="26"/>
      <c r="Q26" s="26"/>
      <c r="R26" s="28"/>
    </row>
    <row r="27" spans="1:18" ht="15" customHeight="1">
      <c r="B27" s="142">
        <v>24</v>
      </c>
      <c r="C27" s="138" t="s">
        <v>331</v>
      </c>
      <c r="D27" s="139">
        <v>259.69</v>
      </c>
      <c r="E27" s="139">
        <v>263.03800000000001</v>
      </c>
      <c r="F27" s="27">
        <f t="shared" si="0"/>
        <v>1.2809721308213882</v>
      </c>
      <c r="H27" s="142">
        <v>88</v>
      </c>
      <c r="I27" s="138" t="s">
        <v>395</v>
      </c>
      <c r="J27" s="139">
        <v>886.30899999999997</v>
      </c>
      <c r="K27" s="139">
        <v>901.952</v>
      </c>
      <c r="L27" s="27">
        <f t="shared" si="1"/>
        <v>1.7495209032685977</v>
      </c>
      <c r="O27" s="26"/>
      <c r="P27" s="26"/>
      <c r="Q27" s="26"/>
      <c r="R27" s="28"/>
    </row>
    <row r="28" spans="1:18" ht="15" customHeight="1">
      <c r="B28" s="142">
        <v>25</v>
      </c>
      <c r="C28" s="138" t="s">
        <v>332</v>
      </c>
      <c r="D28" s="139">
        <v>2385.8470000000002</v>
      </c>
      <c r="E28" s="139">
        <v>2336.5439999999999</v>
      </c>
      <c r="F28" s="27">
        <f t="shared" si="0"/>
        <v>-2.0880524293731861</v>
      </c>
      <c r="H28" s="142">
        <v>89</v>
      </c>
      <c r="I28" s="138" t="s">
        <v>396</v>
      </c>
      <c r="J28" s="139">
        <v>411.15699999999998</v>
      </c>
      <c r="K28" s="139">
        <v>429.339</v>
      </c>
      <c r="L28" s="27">
        <f t="shared" si="1"/>
        <v>4.3264929279853845</v>
      </c>
      <c r="O28" s="26"/>
      <c r="P28" s="26"/>
      <c r="Q28" s="26"/>
      <c r="R28" s="28"/>
    </row>
    <row r="29" spans="1:18" ht="15" customHeight="1">
      <c r="B29" s="142">
        <v>26</v>
      </c>
      <c r="C29" s="138" t="s">
        <v>333</v>
      </c>
      <c r="D29" s="139">
        <v>548.53</v>
      </c>
      <c r="E29" s="139">
        <v>565.04300000000001</v>
      </c>
      <c r="F29" s="27">
        <f t="shared" si="0"/>
        <v>2.9657687461890752</v>
      </c>
      <c r="H29" s="142">
        <v>90</v>
      </c>
      <c r="I29" s="138" t="s">
        <v>397</v>
      </c>
      <c r="J29" s="139">
        <v>150.31299999999999</v>
      </c>
      <c r="K29" s="139">
        <v>152.24299999999999</v>
      </c>
      <c r="L29" s="27">
        <f t="shared" si="1"/>
        <v>1.2757968772723112</v>
      </c>
    </row>
    <row r="30" spans="1:18" ht="15" customHeight="1">
      <c r="B30" s="142">
        <v>27</v>
      </c>
      <c r="C30" s="138" t="s">
        <v>334</v>
      </c>
      <c r="D30" s="139">
        <v>3108.6909999999998</v>
      </c>
      <c r="E30" s="139">
        <v>3000.4340000000002</v>
      </c>
      <c r="F30" s="27">
        <f t="shared" si="0"/>
        <v>-3.5441081988009611</v>
      </c>
      <c r="H30" s="142">
        <v>91</v>
      </c>
      <c r="I30" s="138" t="s">
        <v>398</v>
      </c>
      <c r="J30" s="139">
        <v>2452.5039999999999</v>
      </c>
      <c r="K30" s="139">
        <v>2422.8270000000002</v>
      </c>
      <c r="L30" s="27">
        <f t="shared" si="1"/>
        <v>-1.2174352879835104</v>
      </c>
    </row>
    <row r="31" spans="1:18" ht="15" customHeight="1">
      <c r="B31" s="142">
        <v>28</v>
      </c>
      <c r="C31" s="138" t="s">
        <v>335</v>
      </c>
      <c r="D31" s="139">
        <v>357.05799999999999</v>
      </c>
      <c r="E31" s="139">
        <v>386.16399999999999</v>
      </c>
      <c r="F31" s="27">
        <f t="shared" si="0"/>
        <v>7.8323838637715237</v>
      </c>
      <c r="H31" s="142">
        <v>92</v>
      </c>
      <c r="I31" s="138" t="s">
        <v>399</v>
      </c>
      <c r="J31" s="139">
        <v>3673.8470000000002</v>
      </c>
      <c r="K31" s="139">
        <v>3703.96</v>
      </c>
      <c r="L31" s="27">
        <f t="shared" si="1"/>
        <v>0.81631303177217374</v>
      </c>
    </row>
    <row r="32" spans="1:18" ht="15" customHeight="1">
      <c r="B32" s="142">
        <v>29</v>
      </c>
      <c r="C32" s="138" t="s">
        <v>336</v>
      </c>
      <c r="D32" s="139">
        <v>560.52599999999995</v>
      </c>
      <c r="E32" s="139">
        <v>556.55999999999995</v>
      </c>
      <c r="F32" s="27">
        <f t="shared" si="0"/>
        <v>-0.71006171413839381</v>
      </c>
      <c r="H32" s="142">
        <v>93</v>
      </c>
      <c r="I32" s="138" t="s">
        <v>400</v>
      </c>
      <c r="J32" s="139">
        <v>751.63300000000004</v>
      </c>
      <c r="K32" s="139">
        <v>769.10400000000004</v>
      </c>
      <c r="L32" s="27">
        <f t="shared" si="1"/>
        <v>2.2977017064752161</v>
      </c>
    </row>
    <row r="33" spans="2:12" ht="15" customHeight="1">
      <c r="B33" s="142">
        <v>30</v>
      </c>
      <c r="C33" s="138" t="s">
        <v>337</v>
      </c>
      <c r="D33" s="139">
        <v>2685.68</v>
      </c>
      <c r="E33" s="139">
        <v>2722.0810000000001</v>
      </c>
      <c r="F33" s="27">
        <f t="shared" si="0"/>
        <v>1.3462503243024346</v>
      </c>
      <c r="H33" s="142">
        <v>94</v>
      </c>
      <c r="I33" s="138" t="s">
        <v>401</v>
      </c>
      <c r="J33" s="139">
        <v>563.56100000000004</v>
      </c>
      <c r="K33" s="139">
        <v>579.12</v>
      </c>
      <c r="L33" s="27">
        <f t="shared" si="1"/>
        <v>2.7232447200924788</v>
      </c>
    </row>
    <row r="34" spans="2:12" ht="15" customHeight="1">
      <c r="B34" s="142">
        <v>31</v>
      </c>
      <c r="C34" s="138" t="s">
        <v>338</v>
      </c>
      <c r="D34" s="139">
        <v>934.80700000000002</v>
      </c>
      <c r="E34" s="139">
        <v>917.99300000000005</v>
      </c>
      <c r="F34" s="27">
        <f t="shared" si="0"/>
        <v>-1.8149827288428284</v>
      </c>
      <c r="H34" s="142">
        <v>95</v>
      </c>
      <c r="I34" s="138" t="s">
        <v>402</v>
      </c>
      <c r="J34" s="139">
        <v>446.02</v>
      </c>
      <c r="K34" s="139">
        <v>456.65499999999997</v>
      </c>
      <c r="L34" s="27">
        <f t="shared" si="1"/>
        <v>2.3563297975461803</v>
      </c>
    </row>
    <row r="35" spans="2:12" ht="15" customHeight="1">
      <c r="B35" s="142">
        <v>32</v>
      </c>
      <c r="C35" s="138" t="s">
        <v>339</v>
      </c>
      <c r="D35" s="139">
        <v>161.24799999999999</v>
      </c>
      <c r="E35" s="139">
        <v>166.15600000000001</v>
      </c>
      <c r="F35" s="27">
        <f t="shared" si="0"/>
        <v>2.9981307497770433</v>
      </c>
      <c r="H35" s="142">
        <v>96</v>
      </c>
      <c r="I35" s="138" t="s">
        <v>403</v>
      </c>
      <c r="J35" s="139">
        <v>359.09800000000001</v>
      </c>
      <c r="K35" s="139">
        <v>369.47500000000002</v>
      </c>
      <c r="L35" s="27">
        <f t="shared" si="1"/>
        <v>2.8485820912935309</v>
      </c>
    </row>
    <row r="36" spans="2:12" ht="15" customHeight="1">
      <c r="B36" s="142">
        <v>33</v>
      </c>
      <c r="C36" s="138" t="s">
        <v>340</v>
      </c>
      <c r="D36" s="139">
        <v>3123.4209999999998</v>
      </c>
      <c r="E36" s="139">
        <v>3184.9769999999999</v>
      </c>
      <c r="F36" s="27">
        <f t="shared" si="0"/>
        <v>1.9515572733362747</v>
      </c>
      <c r="H36" s="142">
        <v>97</v>
      </c>
      <c r="I36" s="138" t="s">
        <v>404</v>
      </c>
      <c r="J36" s="139">
        <v>2434.6089999999999</v>
      </c>
      <c r="K36" s="139">
        <v>2477.1680000000001</v>
      </c>
      <c r="L36" s="27">
        <f t="shared" si="1"/>
        <v>1.7329369798343937</v>
      </c>
    </row>
    <row r="37" spans="2:12" ht="15" customHeight="1">
      <c r="B37" s="142">
        <v>34</v>
      </c>
      <c r="C37" s="138" t="s">
        <v>341</v>
      </c>
      <c r="D37" s="139">
        <v>1352.6210000000001</v>
      </c>
      <c r="E37" s="139">
        <v>1365.566</v>
      </c>
      <c r="F37" s="27">
        <f t="shared" si="0"/>
        <v>0.95247310063655932</v>
      </c>
      <c r="H37" s="142">
        <v>98</v>
      </c>
      <c r="I37" s="138" t="s">
        <v>405</v>
      </c>
      <c r="J37" s="139">
        <v>813.71</v>
      </c>
      <c r="K37" s="139">
        <v>828.69200000000001</v>
      </c>
      <c r="L37" s="27">
        <f t="shared" si="1"/>
        <v>1.8244010905977917</v>
      </c>
    </row>
    <row r="38" spans="2:12" ht="15" customHeight="1">
      <c r="B38" s="142">
        <v>35</v>
      </c>
      <c r="C38" s="138" t="s">
        <v>342</v>
      </c>
      <c r="D38" s="139">
        <v>1614.568</v>
      </c>
      <c r="E38" s="139">
        <v>1617.8050000000001</v>
      </c>
      <c r="F38" s="27">
        <f t="shared" si="0"/>
        <v>0.20028629121701486</v>
      </c>
      <c r="H38" s="142">
        <v>99</v>
      </c>
      <c r="I38" s="138" t="s">
        <v>406</v>
      </c>
      <c r="J38" s="139">
        <v>2513.5749999999998</v>
      </c>
      <c r="K38" s="139">
        <v>2479.2179999999998</v>
      </c>
      <c r="L38" s="27">
        <f t="shared" si="1"/>
        <v>-1.3762637465642966</v>
      </c>
    </row>
    <row r="39" spans="2:12" ht="15" customHeight="1">
      <c r="B39" s="142">
        <v>36</v>
      </c>
      <c r="C39" s="138" t="s">
        <v>343</v>
      </c>
      <c r="D39" s="139">
        <v>180.79</v>
      </c>
      <c r="E39" s="139">
        <v>180.923</v>
      </c>
      <c r="F39" s="27">
        <f t="shared" si="0"/>
        <v>7.3538965975792847E-2</v>
      </c>
      <c r="H39" s="142">
        <v>100</v>
      </c>
      <c r="I39" s="138" t="s">
        <v>407</v>
      </c>
      <c r="J39" s="139">
        <v>428.37700000000001</v>
      </c>
      <c r="K39" s="139">
        <v>450.51600000000002</v>
      </c>
      <c r="L39" s="27">
        <f t="shared" si="1"/>
        <v>5.0379283940138357</v>
      </c>
    </row>
    <row r="40" spans="2:12" ht="15" customHeight="1">
      <c r="B40" s="142">
        <v>37</v>
      </c>
      <c r="C40" s="138" t="s">
        <v>344</v>
      </c>
      <c r="D40" s="139">
        <v>1730.5029999999999</v>
      </c>
      <c r="E40" s="139">
        <v>1732.2329999999999</v>
      </c>
      <c r="F40" s="27">
        <f t="shared" si="0"/>
        <v>9.9920987334871522E-2</v>
      </c>
      <c r="H40" s="142">
        <v>101</v>
      </c>
      <c r="I40" s="138" t="s">
        <v>408</v>
      </c>
      <c r="J40" s="139">
        <v>4074.5189999999998</v>
      </c>
      <c r="K40" s="139">
        <v>4129.4889999999996</v>
      </c>
      <c r="L40" s="27">
        <f t="shared" si="1"/>
        <v>1.340076703972005</v>
      </c>
    </row>
    <row r="41" spans="2:12" ht="15" customHeight="1">
      <c r="B41" s="142">
        <v>38</v>
      </c>
      <c r="C41" s="138" t="s">
        <v>345</v>
      </c>
      <c r="D41" s="139">
        <v>1835.1569999999999</v>
      </c>
      <c r="E41" s="139">
        <v>1831.373</v>
      </c>
      <c r="F41" s="27">
        <f t="shared" si="0"/>
        <v>-0.20640769337765563</v>
      </c>
      <c r="H41" s="142">
        <v>102</v>
      </c>
      <c r="I41" s="138" t="s">
        <v>409</v>
      </c>
      <c r="J41" s="139">
        <v>3818.9319999999998</v>
      </c>
      <c r="K41" s="139">
        <v>3981.877</v>
      </c>
      <c r="L41" s="27">
        <f t="shared" si="1"/>
        <v>4.1776436264495178</v>
      </c>
    </row>
    <row r="42" spans="2:12" ht="15" customHeight="1">
      <c r="B42" s="142">
        <v>39</v>
      </c>
      <c r="C42" s="138" t="s">
        <v>346</v>
      </c>
      <c r="D42" s="139">
        <v>539.64700000000005</v>
      </c>
      <c r="E42" s="139">
        <v>548.81299999999999</v>
      </c>
      <c r="F42" s="27">
        <f t="shared" si="0"/>
        <v>1.68421439464931</v>
      </c>
      <c r="H42" s="142">
        <v>103</v>
      </c>
      <c r="I42" s="138" t="s">
        <v>410</v>
      </c>
      <c r="J42" s="139">
        <v>489.899</v>
      </c>
      <c r="K42" s="139">
        <v>493.93700000000001</v>
      </c>
      <c r="L42" s="27">
        <f t="shared" si="1"/>
        <v>0.82086851873686484</v>
      </c>
    </row>
    <row r="43" spans="2:12" ht="15" customHeight="1">
      <c r="B43" s="142">
        <v>40</v>
      </c>
      <c r="C43" s="138" t="s">
        <v>347</v>
      </c>
      <c r="D43" s="139">
        <v>328.709</v>
      </c>
      <c r="E43" s="139">
        <v>347.67899999999997</v>
      </c>
      <c r="F43" s="27">
        <f t="shared" si="0"/>
        <v>5.6092065500866282</v>
      </c>
      <c r="H43" s="142">
        <v>104</v>
      </c>
      <c r="I43" s="138" t="s">
        <v>411</v>
      </c>
      <c r="J43" s="139">
        <v>198.51900000000001</v>
      </c>
      <c r="K43" s="139">
        <v>193.19</v>
      </c>
      <c r="L43" s="27">
        <f t="shared" si="1"/>
        <v>-2.7208974008766753</v>
      </c>
    </row>
    <row r="44" spans="2:12" ht="15" customHeight="1">
      <c r="B44" s="142">
        <v>41</v>
      </c>
      <c r="C44" s="138" t="s">
        <v>348</v>
      </c>
      <c r="D44" s="139">
        <v>3126.92</v>
      </c>
      <c r="E44" s="139">
        <v>3187.5839999999998</v>
      </c>
      <c r="F44" s="27">
        <f t="shared" si="0"/>
        <v>1.9214177392238492</v>
      </c>
      <c r="H44" s="142">
        <v>105</v>
      </c>
      <c r="I44" s="138" t="s">
        <v>412</v>
      </c>
      <c r="J44" s="139">
        <v>3527.26</v>
      </c>
      <c r="K44" s="139">
        <v>3399.75</v>
      </c>
      <c r="L44" s="27">
        <f t="shared" si="1"/>
        <v>-3.6815307037235465</v>
      </c>
    </row>
    <row r="45" spans="2:12" ht="15" customHeight="1">
      <c r="B45" s="142">
        <v>42</v>
      </c>
      <c r="C45" s="138" t="s">
        <v>349</v>
      </c>
      <c r="D45" s="139">
        <v>702.75</v>
      </c>
      <c r="E45" s="139">
        <v>687.93799999999999</v>
      </c>
      <c r="F45" s="27">
        <f t="shared" si="0"/>
        <v>-2.1301686647184721</v>
      </c>
      <c r="H45" s="142">
        <v>106</v>
      </c>
      <c r="I45" s="138" t="s">
        <v>413</v>
      </c>
      <c r="J45" s="139">
        <v>2406.3969999999999</v>
      </c>
      <c r="K45" s="139">
        <v>2376.3009999999999</v>
      </c>
      <c r="L45" s="27">
        <f t="shared" si="1"/>
        <v>-1.2585364996911785</v>
      </c>
    </row>
    <row r="46" spans="2:12" ht="15" customHeight="1">
      <c r="B46" s="142">
        <v>43</v>
      </c>
      <c r="C46" s="138" t="s">
        <v>350</v>
      </c>
      <c r="D46" s="139">
        <v>501.375</v>
      </c>
      <c r="E46" s="139">
        <v>500.58499999999998</v>
      </c>
      <c r="F46" s="27">
        <f t="shared" si="0"/>
        <v>-0.15769092578546456</v>
      </c>
      <c r="H46" s="142">
        <v>107</v>
      </c>
      <c r="I46" s="138" t="s">
        <v>414</v>
      </c>
      <c r="J46" s="139">
        <v>2716.078</v>
      </c>
      <c r="K46" s="139">
        <v>2659.9960000000001</v>
      </c>
      <c r="L46" s="27">
        <f t="shared" si="1"/>
        <v>-2.086355210140332</v>
      </c>
    </row>
    <row r="47" spans="2:12" ht="15" customHeight="1">
      <c r="B47" s="142">
        <v>44</v>
      </c>
      <c r="C47" s="138" t="s">
        <v>351</v>
      </c>
      <c r="D47" s="139">
        <v>2252.3389999999999</v>
      </c>
      <c r="E47" s="139">
        <v>2186.6370000000002</v>
      </c>
      <c r="F47" s="27">
        <f t="shared" si="0"/>
        <v>-2.9602322697847328</v>
      </c>
      <c r="H47" s="142">
        <v>108</v>
      </c>
      <c r="I47" s="138" t="s">
        <v>415</v>
      </c>
      <c r="J47" s="139">
        <v>2813.116</v>
      </c>
      <c r="K47" s="139">
        <v>2854.0940000000001</v>
      </c>
      <c r="L47" s="27">
        <f t="shared" si="1"/>
        <v>1.446143693281176</v>
      </c>
    </row>
    <row r="48" spans="2:12" ht="15" customHeight="1">
      <c r="B48" s="142">
        <v>45</v>
      </c>
      <c r="C48" s="138" t="s">
        <v>352</v>
      </c>
      <c r="D48" s="139">
        <v>3464.4050000000002</v>
      </c>
      <c r="E48" s="139">
        <v>3492.915</v>
      </c>
      <c r="F48" s="27">
        <f t="shared" si="0"/>
        <v>0.81956845451983706</v>
      </c>
      <c r="H48" s="142">
        <v>109</v>
      </c>
      <c r="I48" s="138" t="s">
        <v>416</v>
      </c>
      <c r="J48" s="139">
        <v>607.12099999999998</v>
      </c>
      <c r="K48" s="139">
        <v>610.101</v>
      </c>
      <c r="L48" s="27">
        <f t="shared" si="1"/>
        <v>0.48963952343944134</v>
      </c>
    </row>
    <row r="49" spans="2:12" ht="15" customHeight="1">
      <c r="B49" s="142">
        <v>46</v>
      </c>
      <c r="C49" s="138" t="s">
        <v>353</v>
      </c>
      <c r="D49" s="139">
        <v>3188.598</v>
      </c>
      <c r="E49" s="139">
        <v>3196.4650000000001</v>
      </c>
      <c r="F49" s="27">
        <f t="shared" si="0"/>
        <v>0.24641886853740327</v>
      </c>
      <c r="H49" s="142">
        <v>110</v>
      </c>
      <c r="I49" s="138" t="s">
        <v>417</v>
      </c>
      <c r="J49" s="139">
        <v>273.86599999999999</v>
      </c>
      <c r="K49" s="139">
        <v>290.23599999999999</v>
      </c>
      <c r="L49" s="27">
        <f t="shared" si="1"/>
        <v>5.8039148948239871</v>
      </c>
    </row>
    <row r="50" spans="2:12" ht="15" customHeight="1">
      <c r="B50" s="142">
        <v>47</v>
      </c>
      <c r="C50" s="138" t="s">
        <v>354</v>
      </c>
      <c r="D50" s="139">
        <v>474.255</v>
      </c>
      <c r="E50" s="139">
        <v>482.89299999999997</v>
      </c>
      <c r="F50" s="27">
        <f t="shared" si="0"/>
        <v>1.8049455256658278</v>
      </c>
      <c r="H50" s="142">
        <v>111</v>
      </c>
      <c r="I50" s="138" t="s">
        <v>418</v>
      </c>
      <c r="J50" s="139">
        <v>5334.4449999999997</v>
      </c>
      <c r="K50" s="139">
        <v>5425.1469999999999</v>
      </c>
      <c r="L50" s="27">
        <f t="shared" si="1"/>
        <v>1.6859747098217148</v>
      </c>
    </row>
    <row r="51" spans="2:12" ht="15" customHeight="1">
      <c r="B51" s="142">
        <v>48</v>
      </c>
      <c r="C51" s="138" t="s">
        <v>355</v>
      </c>
      <c r="D51" s="139">
        <v>4368.9750000000004</v>
      </c>
      <c r="E51" s="139">
        <v>4357.4799999999996</v>
      </c>
      <c r="F51" s="27">
        <f t="shared" si="0"/>
        <v>-0.26345176821517557</v>
      </c>
      <c r="H51" s="142">
        <v>112</v>
      </c>
      <c r="I51" s="138" t="s">
        <v>419</v>
      </c>
      <c r="J51" s="139">
        <v>514.24300000000005</v>
      </c>
      <c r="K51" s="139">
        <v>525.73299999999995</v>
      </c>
      <c r="L51" s="27">
        <f t="shared" si="1"/>
        <v>2.20966637691637</v>
      </c>
    </row>
    <row r="52" spans="2:12" ht="15" customHeight="1">
      <c r="B52" s="142">
        <v>49</v>
      </c>
      <c r="C52" s="138" t="s">
        <v>356</v>
      </c>
      <c r="D52" s="139">
        <v>941.42</v>
      </c>
      <c r="E52" s="139">
        <v>970.8</v>
      </c>
      <c r="F52" s="27">
        <f t="shared" si="0"/>
        <v>3.0728681846231081</v>
      </c>
      <c r="H52" s="142">
        <v>113</v>
      </c>
      <c r="I52" s="138" t="s">
        <v>420</v>
      </c>
      <c r="J52" s="139">
        <v>710.59900000000005</v>
      </c>
      <c r="K52" s="139">
        <v>735.86699999999996</v>
      </c>
      <c r="L52" s="27">
        <f t="shared" si="1"/>
        <v>3.4937565072390111</v>
      </c>
    </row>
    <row r="53" spans="2:12" ht="15" customHeight="1">
      <c r="B53" s="142">
        <v>50</v>
      </c>
      <c r="C53" s="138" t="s">
        <v>357</v>
      </c>
      <c r="D53" s="139">
        <v>5918.6559999999999</v>
      </c>
      <c r="E53" s="139">
        <v>5922.7550000000001</v>
      </c>
      <c r="F53" s="27">
        <f t="shared" si="0"/>
        <v>6.9231614374336975E-2</v>
      </c>
      <c r="H53" s="142">
        <v>114</v>
      </c>
      <c r="I53" s="138" t="s">
        <v>421</v>
      </c>
      <c r="J53" s="139">
        <v>2662.3119999999999</v>
      </c>
      <c r="K53" s="139">
        <v>2650.2860000000001</v>
      </c>
      <c r="L53" s="27">
        <f t="shared" si="1"/>
        <v>-0.45273517777930267</v>
      </c>
    </row>
    <row r="54" spans="2:12" ht="15" customHeight="1">
      <c r="B54" s="142">
        <v>51</v>
      </c>
      <c r="C54" s="138" t="s">
        <v>358</v>
      </c>
      <c r="D54" s="139">
        <v>831.14599999999996</v>
      </c>
      <c r="E54" s="139">
        <v>832.57500000000005</v>
      </c>
      <c r="F54" s="27">
        <f t="shared" si="0"/>
        <v>0.17178361035294828</v>
      </c>
      <c r="H54" s="142">
        <v>115</v>
      </c>
      <c r="I54" s="138" t="s">
        <v>422</v>
      </c>
      <c r="J54" s="139">
        <v>1249.0550000000001</v>
      </c>
      <c r="K54" s="139">
        <v>1301.2809999999999</v>
      </c>
      <c r="L54" s="27">
        <f t="shared" si="1"/>
        <v>4.0956172049486721</v>
      </c>
    </row>
    <row r="55" spans="2:12" ht="15" customHeight="1">
      <c r="B55" s="142">
        <v>52</v>
      </c>
      <c r="C55" s="138" t="s">
        <v>359</v>
      </c>
      <c r="D55" s="139">
        <v>1494.08</v>
      </c>
      <c r="E55" s="139">
        <v>1456.3140000000001</v>
      </c>
      <c r="F55" s="27">
        <f t="shared" si="0"/>
        <v>-2.5600648591340578</v>
      </c>
      <c r="H55" s="142">
        <v>116</v>
      </c>
      <c r="I55" s="138" t="s">
        <v>423</v>
      </c>
      <c r="J55" s="139">
        <v>2226.2020000000002</v>
      </c>
      <c r="K55" s="139">
        <v>2192.3789999999999</v>
      </c>
      <c r="L55" s="27">
        <f t="shared" si="1"/>
        <v>-1.5309439840528132</v>
      </c>
    </row>
    <row r="56" spans="2:12" ht="15.5" customHeight="1">
      <c r="B56" s="142">
        <v>53</v>
      </c>
      <c r="C56" s="138" t="s">
        <v>360</v>
      </c>
      <c r="D56" s="139">
        <v>365.98599999999999</v>
      </c>
      <c r="E56" s="139">
        <v>371.86200000000002</v>
      </c>
      <c r="F56" s="27">
        <f t="shared" ref="F56:F65" si="2">(E56-D56)/AVERAGE(D56, E56)*100</f>
        <v>1.592739968123525</v>
      </c>
      <c r="G56" s="54"/>
      <c r="H56" s="142">
        <v>117</v>
      </c>
      <c r="I56" s="138" t="s">
        <v>424</v>
      </c>
      <c r="J56" s="139">
        <v>1718.7329999999999</v>
      </c>
      <c r="K56" s="139">
        <v>1726.4010000000001</v>
      </c>
      <c r="L56" s="27">
        <f t="shared" ref="L56:L66" si="3">(K56-J56)/AVERAGE(J56, K56)*100</f>
        <v>0.44514959360072032</v>
      </c>
    </row>
    <row r="57" spans="2:12">
      <c r="B57" s="142">
        <v>54</v>
      </c>
      <c r="C57" s="138" t="s">
        <v>361</v>
      </c>
      <c r="D57" s="139">
        <v>670.12300000000005</v>
      </c>
      <c r="E57" s="139">
        <v>698.89400000000001</v>
      </c>
      <c r="F57" s="27">
        <f t="shared" si="2"/>
        <v>4.2031618307150254</v>
      </c>
      <c r="G57" s="54"/>
      <c r="H57" s="142">
        <v>118</v>
      </c>
      <c r="I57" s="138" t="s">
        <v>425</v>
      </c>
      <c r="J57" s="139">
        <v>2585.9720000000002</v>
      </c>
      <c r="K57" s="139">
        <v>2578.5659999999998</v>
      </c>
      <c r="L57" s="27">
        <f t="shared" si="3"/>
        <v>-0.28680203340552057</v>
      </c>
    </row>
    <row r="58" spans="2:12">
      <c r="B58" s="142">
        <v>55</v>
      </c>
      <c r="C58" s="138" t="s">
        <v>362</v>
      </c>
      <c r="D58" s="139">
        <v>6408.18</v>
      </c>
      <c r="E58" s="139">
        <v>6666.634</v>
      </c>
      <c r="F58" s="27">
        <f t="shared" si="2"/>
        <v>3.9534635062494918</v>
      </c>
      <c r="G58" s="54"/>
      <c r="H58" s="142">
        <v>119</v>
      </c>
      <c r="I58" s="138" t="s">
        <v>426</v>
      </c>
      <c r="J58" s="139">
        <v>4237.34</v>
      </c>
      <c r="K58" s="139">
        <v>4266.3019999999997</v>
      </c>
      <c r="L58" s="27">
        <f t="shared" si="3"/>
        <v>0.68116696351985506</v>
      </c>
    </row>
    <row r="59" spans="2:12">
      <c r="B59" s="142">
        <v>56</v>
      </c>
      <c r="C59" s="138" t="s">
        <v>363</v>
      </c>
      <c r="D59" s="139">
        <v>6667.79</v>
      </c>
      <c r="E59" s="139">
        <v>6544.223</v>
      </c>
      <c r="F59" s="27">
        <f t="shared" si="2"/>
        <v>-1.8705249533133219</v>
      </c>
      <c r="G59" s="54"/>
      <c r="H59" s="142">
        <v>120</v>
      </c>
      <c r="I59" s="138" t="s">
        <v>427</v>
      </c>
      <c r="J59" s="139">
        <v>739.23199999999997</v>
      </c>
      <c r="K59" s="139">
        <v>752.46</v>
      </c>
      <c r="L59" s="27">
        <f t="shared" si="3"/>
        <v>1.7735564714431753</v>
      </c>
    </row>
    <row r="60" spans="2:12">
      <c r="B60" s="142">
        <v>57</v>
      </c>
      <c r="C60" s="138" t="s">
        <v>364</v>
      </c>
      <c r="D60" s="139">
        <v>460.63799999999998</v>
      </c>
      <c r="E60" s="139">
        <v>463.596</v>
      </c>
      <c r="F60" s="27">
        <f t="shared" si="2"/>
        <v>0.64009763761126015</v>
      </c>
      <c r="G60" s="54"/>
      <c r="H60" s="142">
        <v>121</v>
      </c>
      <c r="I60" s="138" t="s">
        <v>428</v>
      </c>
      <c r="J60" s="139">
        <v>1981.15</v>
      </c>
      <c r="K60" s="139">
        <v>1946.662</v>
      </c>
      <c r="L60" s="27">
        <f t="shared" si="3"/>
        <v>-1.7560921958586642</v>
      </c>
    </row>
    <row r="61" spans="2:12">
      <c r="B61" s="142">
        <v>58</v>
      </c>
      <c r="C61" s="138" t="s">
        <v>365</v>
      </c>
      <c r="D61" s="139">
        <v>354.40600000000001</v>
      </c>
      <c r="E61" s="139">
        <v>377.399</v>
      </c>
      <c r="F61" s="27">
        <f t="shared" si="2"/>
        <v>6.2839144307568251</v>
      </c>
      <c r="G61" s="54"/>
      <c r="H61" s="142">
        <v>122</v>
      </c>
      <c r="I61" s="138" t="s">
        <v>429</v>
      </c>
      <c r="J61" s="139">
        <v>2190.2109999999998</v>
      </c>
      <c r="K61" s="139">
        <v>2178.0329999999999</v>
      </c>
      <c r="L61" s="27">
        <f t="shared" si="3"/>
        <v>-0.5575695863143123</v>
      </c>
    </row>
    <row r="62" spans="2:12">
      <c r="B62" s="142">
        <v>59</v>
      </c>
      <c r="C62" s="138" t="s">
        <v>366</v>
      </c>
      <c r="D62" s="139">
        <v>3449.2429999999999</v>
      </c>
      <c r="E62" s="139">
        <v>3442.944</v>
      </c>
      <c r="F62" s="27">
        <f t="shared" si="2"/>
        <v>-0.18278668294983808</v>
      </c>
      <c r="G62" s="54"/>
      <c r="H62" s="142">
        <v>123</v>
      </c>
      <c r="I62" s="138" t="s">
        <v>430</v>
      </c>
      <c r="J62" s="139">
        <v>2030.075</v>
      </c>
      <c r="K62" s="139">
        <v>2046.624</v>
      </c>
      <c r="L62" s="27">
        <f t="shared" si="3"/>
        <v>0.81188235874171621</v>
      </c>
    </row>
    <row r="63" spans="2:12">
      <c r="B63" s="142">
        <v>60</v>
      </c>
      <c r="C63" s="138" t="s">
        <v>367</v>
      </c>
      <c r="D63" s="139">
        <v>668.64</v>
      </c>
      <c r="E63" s="139">
        <v>657.87599999999998</v>
      </c>
      <c r="F63" s="27">
        <f t="shared" si="2"/>
        <v>-1.6228978768443065</v>
      </c>
      <c r="G63" s="54"/>
      <c r="H63" s="142">
        <v>124</v>
      </c>
      <c r="I63" s="138" t="s">
        <v>431</v>
      </c>
      <c r="J63" s="139">
        <v>158.23699999999999</v>
      </c>
      <c r="K63" s="139">
        <v>168.93600000000001</v>
      </c>
      <c r="L63" s="27">
        <f t="shared" si="3"/>
        <v>6.5402707436127141</v>
      </c>
    </row>
    <row r="64" spans="2:12">
      <c r="B64" s="142">
        <v>61</v>
      </c>
      <c r="C64" s="138" t="s">
        <v>368</v>
      </c>
      <c r="D64" s="139">
        <v>413.88099999999997</v>
      </c>
      <c r="E64" s="139">
        <v>430.61599999999999</v>
      </c>
      <c r="F64" s="27">
        <f t="shared" si="2"/>
        <v>3.9633059679312099</v>
      </c>
      <c r="G64" s="54"/>
      <c r="H64" s="142">
        <v>125</v>
      </c>
      <c r="I64" s="138" t="s">
        <v>432</v>
      </c>
      <c r="J64" s="139">
        <v>2961.857</v>
      </c>
      <c r="K64" s="139">
        <v>2997.0830000000001</v>
      </c>
      <c r="L64" s="27">
        <f t="shared" si="3"/>
        <v>1.1822908101105267</v>
      </c>
    </row>
    <row r="65" spans="2:12">
      <c r="B65" s="142">
        <v>62</v>
      </c>
      <c r="C65" s="138" t="s">
        <v>369</v>
      </c>
      <c r="D65" s="139">
        <v>2971.8</v>
      </c>
      <c r="E65" s="139">
        <v>3028.4989999999998</v>
      </c>
      <c r="F65" s="27">
        <f t="shared" si="2"/>
        <v>1.8898724880210007</v>
      </c>
      <c r="G65" s="54"/>
      <c r="H65" s="142">
        <v>126</v>
      </c>
      <c r="I65" s="138" t="s">
        <v>433</v>
      </c>
      <c r="J65" s="139">
        <v>536.60299999999995</v>
      </c>
      <c r="K65" s="139">
        <v>534.11199999999997</v>
      </c>
      <c r="L65" s="27">
        <f t="shared" si="3"/>
        <v>-0.46529655417174237</v>
      </c>
    </row>
    <row r="66" spans="2:12">
      <c r="B66" s="142">
        <v>63</v>
      </c>
      <c r="C66" s="138" t="s">
        <v>370</v>
      </c>
      <c r="D66" s="139">
        <v>154.95099999999999</v>
      </c>
      <c r="E66" s="139">
        <v>174.16800000000001</v>
      </c>
      <c r="F66" s="27">
        <f t="shared" ref="F66:F67" si="4">(E66-D66)/AVERAGE(D66, E66)*100</f>
        <v>11.677842968652682</v>
      </c>
      <c r="H66" s="143">
        <v>127</v>
      </c>
      <c r="I66" s="140" t="s">
        <v>434</v>
      </c>
      <c r="J66" s="141">
        <v>168.84100000000001</v>
      </c>
      <c r="K66" s="141">
        <v>169.417</v>
      </c>
      <c r="L66" s="47">
        <f t="shared" si="3"/>
        <v>0.3405684418402482</v>
      </c>
    </row>
    <row r="67" spans="2:12">
      <c r="B67" s="143">
        <v>64</v>
      </c>
      <c r="C67" s="140" t="s">
        <v>371</v>
      </c>
      <c r="D67" s="141">
        <v>654.60900000000004</v>
      </c>
      <c r="E67" s="141">
        <v>659.67499999999995</v>
      </c>
      <c r="F67" s="47">
        <f t="shared" si="4"/>
        <v>0.77091404901831218</v>
      </c>
    </row>
  </sheetData>
  <sheetProtection algorithmName="SHA-512" hashValue="RqhVkzqpKDOcKidqYx8pPzVz/kvy+j1RzxlPfV3soGPjhUIEhvpst171MyO2wVTOpcugmf6R75H4qjFTCy2c3Q==" saltValue="WeFXKM7K1i14DWi/PRqHxw==" spinCount="100000" sheet="1" objects="1" scenarios="1"/>
  <mergeCells count="10">
    <mergeCell ref="Q2:Q3"/>
    <mergeCell ref="R2:R3"/>
    <mergeCell ref="B2:B3"/>
    <mergeCell ref="C2:C3"/>
    <mergeCell ref="F2:F3"/>
    <mergeCell ref="O2:O3"/>
    <mergeCell ref="P2:P3"/>
    <mergeCell ref="H2:H3"/>
    <mergeCell ref="I2:I3"/>
    <mergeCell ref="L2:L3"/>
  </mergeCells>
  <phoneticPr fontId="1" type="noConversion"/>
  <pageMargins left="0.7" right="0.7" top="0.75" bottom="0.75" header="0.3" footer="0.3"/>
  <pageSetup paperSize="9" scale="5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V44"/>
  <sheetViews>
    <sheetView view="pageBreakPreview" zoomScale="70" zoomScaleNormal="55" zoomScaleSheetLayoutView="70" workbookViewId="0">
      <selection activeCell="M60" sqref="M60"/>
    </sheetView>
  </sheetViews>
  <sheetFormatPr baseColWidth="10" defaultColWidth="8.83203125" defaultRowHeight="15"/>
  <sheetData>
    <row r="1" spans="1:22" ht="19">
      <c r="A1" s="121" t="s">
        <v>22</v>
      </c>
      <c r="B1" s="121"/>
      <c r="C1" s="121"/>
      <c r="D1" s="121"/>
    </row>
    <row r="3" spans="1:22">
      <c r="C3" t="s">
        <v>99</v>
      </c>
      <c r="K3" t="s">
        <v>100</v>
      </c>
    </row>
    <row r="4" spans="1:22" ht="16.5" customHeight="1"/>
    <row r="5" spans="1:22" ht="19">
      <c r="A5" s="121" t="s">
        <v>23</v>
      </c>
      <c r="B5" s="121"/>
      <c r="T5" s="165"/>
      <c r="U5" s="165"/>
      <c r="V5" s="165"/>
    </row>
    <row r="18" spans="1:2" ht="19">
      <c r="A18" s="121" t="s">
        <v>101</v>
      </c>
      <c r="B18" s="121"/>
    </row>
    <row r="20" spans="1:2">
      <c r="A20" s="29"/>
    </row>
    <row r="31" spans="1:2" ht="19">
      <c r="A31" s="121" t="s">
        <v>24</v>
      </c>
      <c r="B31" s="121"/>
    </row>
    <row r="44" spans="1:2" ht="19">
      <c r="A44" s="121" t="s">
        <v>102</v>
      </c>
      <c r="B44" s="121"/>
    </row>
  </sheetData>
  <sheetProtection algorithmName="SHA-512" hashValue="pD4Mn6WL3tcrc/T3RJ/RluzTo9i+DvWzcp1hkZxCouaZJBuzC6sisu/tUicHo/IjbBbHy3pPtkjyHFJWH0NDqQ==" saltValue="aM6N5e7rZ49g0vJvWUY4rg==" spinCount="100000" sheet="1" objects="1" scenarios="1"/>
  <phoneticPr fontId="1" type="noConversion"/>
  <pageMargins left="0.7" right="0.7" top="0.75" bottom="0.75" header="0.3" footer="0.3"/>
  <pageSetup paperSize="9" scale="98" orientation="portrait" r:id="rId1"/>
  <rowBreaks count="1" manualBreakCount="1">
    <brk id="50" max="1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Information</vt:lpstr>
      <vt:lpstr>Batch Summary</vt:lpstr>
      <vt:lpstr>SYS</vt:lpstr>
      <vt:lpstr>STD&amp;QC report</vt:lpstr>
      <vt:lpstr>Conc_table (A010~A240)</vt:lpstr>
      <vt:lpstr>Conc_table (C010~C240)</vt:lpstr>
      <vt:lpstr>Sample Conc. (통계용 전달)</vt:lpstr>
      <vt:lpstr>ISR_Report</vt:lpstr>
      <vt:lpstr>Chromatogram</vt:lpstr>
      <vt:lpstr>Re-analysis and Re-injec_Report</vt:lpstr>
      <vt:lpstr>'Batch Summary'!Print_Area</vt:lpstr>
      <vt:lpstr>Chromatogram!Print_Area</vt:lpstr>
      <vt:lpstr>'Conc_table (A010~A240)'!Print_Area</vt:lpstr>
      <vt:lpstr>'Conc_table (C010~C240)'!Print_Area</vt:lpstr>
      <vt:lpstr>Information!Print_Area</vt:lpstr>
      <vt:lpstr>ISR_Report!Print_Area</vt:lpstr>
      <vt:lpstr>'Re-analysis and Re-injec_Report'!Print_Area</vt:lpstr>
      <vt:lpstr>'Sample Conc. (통계용 전달)'!Print_Area</vt:lpstr>
      <vt:lpstr>'STD&amp;QC report'!Print_Area</vt:lpstr>
      <vt:lpstr>SYS!Print_Area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SYY</dc:creator>
  <cp:lastModifiedBy>Microsoft Office User</cp:lastModifiedBy>
  <cp:lastPrinted>2022-09-19T00:01:42Z</cp:lastPrinted>
  <dcterms:created xsi:type="dcterms:W3CDTF">2018-08-07T03:47:00Z</dcterms:created>
  <dcterms:modified xsi:type="dcterms:W3CDTF">2022-10-28T01:33:22Z</dcterms:modified>
</cp:coreProperties>
</file>